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300" windowHeight="6108" firstSheet="2" activeTab="2"/>
  </bookViews>
  <sheets>
    <sheet name="sum-conso" sheetId="1" state="hidden" r:id="rId1"/>
    <sheet name="sum-conso (2)" sheetId="3" state="hidden" r:id="rId2"/>
    <sheet name="sum-conso (3)" sheetId="4" r:id="rId3"/>
  </sheets>
  <externalReferences>
    <externalReference r:id="rId4"/>
  </externalReferences>
  <definedNames>
    <definedName name="_xlnm.Print_Titles" localSheetId="0">'sum-conso'!$8:$10</definedName>
    <definedName name="_xlnm.Print_Titles" localSheetId="1">'sum-conso (2)'!$8:$10</definedName>
    <definedName name="_xlnm.Print_Titles" localSheetId="2">'sum-conso (3)'!$8:$10</definedName>
  </definedNames>
  <calcPr calcId="144525"/>
</workbook>
</file>

<file path=xl/calcChain.xml><?xml version="1.0" encoding="utf-8"?>
<calcChain xmlns="http://schemas.openxmlformats.org/spreadsheetml/2006/main">
  <c r="C113" i="4" l="1"/>
  <c r="C111" i="4"/>
  <c r="C101" i="4" s="1"/>
  <c r="C110" i="4"/>
  <c r="C109" i="4"/>
  <c r="C108" i="4"/>
  <c r="C98" i="4" s="1"/>
  <c r="C102" i="4" s="1"/>
  <c r="C104" i="4" s="1"/>
  <c r="B113" i="4"/>
  <c r="B111" i="4"/>
  <c r="B110" i="4"/>
  <c r="B100" i="4" s="1"/>
  <c r="B109" i="4"/>
  <c r="B99" i="4" s="1"/>
  <c r="B108" i="4"/>
  <c r="B112" i="4" s="1"/>
  <c r="B114" i="4" s="1"/>
  <c r="C103" i="4"/>
  <c r="C100" i="4"/>
  <c r="C99" i="4"/>
  <c r="B103" i="4"/>
  <c r="B101" i="4"/>
  <c r="B98" i="4"/>
  <c r="C73" i="4"/>
  <c r="C71" i="4"/>
  <c r="C72" i="4" s="1"/>
  <c r="C74" i="4" s="1"/>
  <c r="C70" i="4"/>
  <c r="C69" i="4"/>
  <c r="C68" i="4"/>
  <c r="B73" i="4"/>
  <c r="B71" i="4"/>
  <c r="B70" i="4"/>
  <c r="B69" i="4"/>
  <c r="B68" i="4"/>
  <c r="B72" i="4" s="1"/>
  <c r="B74" i="4" s="1"/>
  <c r="C61" i="4"/>
  <c r="C59" i="4"/>
  <c r="C58" i="4"/>
  <c r="C57" i="4"/>
  <c r="C56" i="4"/>
  <c r="C60" i="4" s="1"/>
  <c r="B61" i="4"/>
  <c r="B59" i="4"/>
  <c r="B58" i="4"/>
  <c r="B57" i="4"/>
  <c r="B56" i="4"/>
  <c r="B60" i="4" s="1"/>
  <c r="E1515" i="4"/>
  <c r="E1505" i="4"/>
  <c r="D1486" i="4"/>
  <c r="E1485" i="4"/>
  <c r="D1446" i="4"/>
  <c r="E1445" i="4"/>
  <c r="E1415" i="4"/>
  <c r="D1404" i="4"/>
  <c r="D1377" i="4"/>
  <c r="E1365" i="4"/>
  <c r="D1337" i="4"/>
  <c r="D1250" i="4"/>
  <c r="E1213" i="4"/>
  <c r="D1200" i="4"/>
  <c r="E1179" i="4"/>
  <c r="D1171" i="4"/>
  <c r="D1170" i="4"/>
  <c r="D1160" i="4"/>
  <c r="E1133" i="4"/>
  <c r="E1109" i="4"/>
  <c r="D1100" i="4"/>
  <c r="E1009" i="4"/>
  <c r="D1000" i="4"/>
  <c r="E989" i="4"/>
  <c r="D981" i="4"/>
  <c r="E969" i="4"/>
  <c r="D960" i="4"/>
  <c r="E949" i="4"/>
  <c r="D941" i="4"/>
  <c r="D920" i="4"/>
  <c r="D911" i="4"/>
  <c r="D910" i="4"/>
  <c r="D901" i="4"/>
  <c r="D861" i="4"/>
  <c r="D831" i="4"/>
  <c r="D830" i="4"/>
  <c r="D791" i="4"/>
  <c r="D790" i="4"/>
  <c r="E769" i="4"/>
  <c r="D760" i="4"/>
  <c r="E749" i="4"/>
  <c r="D741" i="4"/>
  <c r="E729" i="4"/>
  <c r="D719" i="4"/>
  <c r="E699" i="4"/>
  <c r="D680" i="4"/>
  <c r="D661" i="4"/>
  <c r="D660" i="4"/>
  <c r="E659" i="4"/>
  <c r="E649" i="4"/>
  <c r="D641" i="4"/>
  <c r="D639" i="4"/>
  <c r="D610" i="4"/>
  <c r="D600" i="4"/>
  <c r="D591" i="4"/>
  <c r="D580" i="4"/>
  <c r="E569" i="4"/>
  <c r="D561" i="4"/>
  <c r="D559" i="4"/>
  <c r="E559" i="4"/>
  <c r="E549" i="4"/>
  <c r="D543" i="4"/>
  <c r="E539" i="4"/>
  <c r="D530" i="4"/>
  <c r="E479" i="4"/>
  <c r="E469" i="4"/>
  <c r="E449" i="4"/>
  <c r="E419" i="4"/>
  <c r="E409" i="4"/>
  <c r="D401" i="4"/>
  <c r="D399" i="4"/>
  <c r="E389" i="4"/>
  <c r="D383" i="4"/>
  <c r="E379" i="4"/>
  <c r="D370" i="4"/>
  <c r="D351" i="4"/>
  <c r="E319" i="4"/>
  <c r="D311" i="4"/>
  <c r="E299" i="4"/>
  <c r="D293" i="4"/>
  <c r="E291" i="4"/>
  <c r="E269" i="4"/>
  <c r="E259" i="4"/>
  <c r="D250" i="4"/>
  <c r="E249" i="4"/>
  <c r="D240" i="4"/>
  <c r="D229" i="4"/>
  <c r="E209" i="4"/>
  <c r="D191" i="4"/>
  <c r="D188" i="4"/>
  <c r="D181" i="4"/>
  <c r="E179" i="4"/>
  <c r="E159" i="4"/>
  <c r="E149" i="4"/>
  <c r="D123" i="4"/>
  <c r="D91" i="4"/>
  <c r="D88" i="4"/>
  <c r="D81" i="4"/>
  <c r="D79" i="4"/>
  <c r="E79" i="4"/>
  <c r="E29" i="4"/>
  <c r="D20" i="4"/>
  <c r="V1520" i="3"/>
  <c r="J1520" i="3"/>
  <c r="Y1519" i="3"/>
  <c r="X1519" i="3"/>
  <c r="W1519" i="3"/>
  <c r="V1519" i="3"/>
  <c r="U1519" i="3"/>
  <c r="U1499" i="3" s="1"/>
  <c r="T1519" i="3"/>
  <c r="S1519" i="3"/>
  <c r="R1519" i="3"/>
  <c r="Q1519" i="3"/>
  <c r="P1519" i="3"/>
  <c r="O1519" i="3"/>
  <c r="N1519" i="3"/>
  <c r="M1519" i="3"/>
  <c r="L1519" i="3"/>
  <c r="K1519" i="3"/>
  <c r="J1519" i="3"/>
  <c r="I1519" i="3"/>
  <c r="H1519" i="3"/>
  <c r="G1519" i="3"/>
  <c r="F1519" i="3"/>
  <c r="E1519" i="3"/>
  <c r="D1519" i="3"/>
  <c r="C1519" i="3"/>
  <c r="B1519" i="3"/>
  <c r="W1518" i="3"/>
  <c r="S1518" i="3"/>
  <c r="S1520" i="3" s="1"/>
  <c r="R1518" i="3"/>
  <c r="R1520" i="3" s="1"/>
  <c r="G1518" i="3"/>
  <c r="B1518" i="3"/>
  <c r="B1520" i="3" s="1"/>
  <c r="Y1517" i="3"/>
  <c r="X1517" i="3"/>
  <c r="X1497" i="3" s="1"/>
  <c r="W1517" i="3"/>
  <c r="V1517" i="3"/>
  <c r="U1517" i="3"/>
  <c r="T1517" i="3"/>
  <c r="T1497" i="3" s="1"/>
  <c r="S1517" i="3"/>
  <c r="R1517" i="3"/>
  <c r="Q1517" i="3"/>
  <c r="P1517" i="3"/>
  <c r="P1497" i="3" s="1"/>
  <c r="O1517" i="3"/>
  <c r="N1517" i="3"/>
  <c r="Z1517" i="3" s="1"/>
  <c r="M1517" i="3"/>
  <c r="L1517" i="3"/>
  <c r="L1497" i="3" s="1"/>
  <c r="K1517" i="3"/>
  <c r="J1517" i="3"/>
  <c r="I1517" i="3"/>
  <c r="H1517" i="3"/>
  <c r="H1497" i="3" s="1"/>
  <c r="G1517" i="3"/>
  <c r="F1517" i="3"/>
  <c r="E1517" i="3"/>
  <c r="D1517" i="3"/>
  <c r="D1497" i="3" s="1"/>
  <c r="C1517" i="3"/>
  <c r="B1517" i="3"/>
  <c r="Y1516" i="3"/>
  <c r="X1516" i="3"/>
  <c r="W1516" i="3"/>
  <c r="V1516" i="3"/>
  <c r="V1496" i="3" s="1"/>
  <c r="U1516" i="3"/>
  <c r="T1516" i="3"/>
  <c r="S1516" i="3"/>
  <c r="R1516" i="3"/>
  <c r="R1496" i="3" s="1"/>
  <c r="Q1516" i="3"/>
  <c r="P1516" i="3"/>
  <c r="O1516" i="3"/>
  <c r="N1516" i="3"/>
  <c r="M1516" i="3"/>
  <c r="L1516" i="3"/>
  <c r="K1516" i="3"/>
  <c r="J1516" i="3"/>
  <c r="J1496" i="3" s="1"/>
  <c r="I1516" i="3"/>
  <c r="H1516" i="3"/>
  <c r="G1516" i="3"/>
  <c r="F1516" i="3"/>
  <c r="F1496" i="3" s="1"/>
  <c r="E1516" i="3"/>
  <c r="D1516" i="3"/>
  <c r="C1516" i="3"/>
  <c r="B1516" i="3"/>
  <c r="Y1515" i="3"/>
  <c r="X1515" i="3"/>
  <c r="W1515" i="3"/>
  <c r="W1495" i="3" s="1"/>
  <c r="V1515" i="3"/>
  <c r="V1518" i="3" s="1"/>
  <c r="U1515" i="3"/>
  <c r="T1515" i="3"/>
  <c r="S1515" i="3"/>
  <c r="S1495" i="3" s="1"/>
  <c r="R1515" i="3"/>
  <c r="Q1515" i="3"/>
  <c r="P1515" i="3"/>
  <c r="O1515" i="3"/>
  <c r="O1495" i="3" s="1"/>
  <c r="N1515" i="3"/>
  <c r="Z1515" i="3" s="1"/>
  <c r="AB1515" i="3" s="1"/>
  <c r="M1515" i="3"/>
  <c r="L1515" i="3"/>
  <c r="K1515" i="3"/>
  <c r="K1495" i="3" s="1"/>
  <c r="J1515" i="3"/>
  <c r="J1518" i="3" s="1"/>
  <c r="I1515" i="3"/>
  <c r="H1515" i="3"/>
  <c r="G1515" i="3"/>
  <c r="G1495" i="3" s="1"/>
  <c r="F1515" i="3"/>
  <c r="F1518" i="3" s="1"/>
  <c r="F1520" i="3" s="1"/>
  <c r="E1515" i="3"/>
  <c r="D1515" i="3"/>
  <c r="C1515" i="3"/>
  <c r="B1515" i="3"/>
  <c r="Y1514" i="3"/>
  <c r="Y1518" i="3" s="1"/>
  <c r="X1514" i="3"/>
  <c r="W1514" i="3"/>
  <c r="V1514" i="3"/>
  <c r="U1514" i="3"/>
  <c r="U1518" i="3" s="1"/>
  <c r="T1514" i="3"/>
  <c r="S1514" i="3"/>
  <c r="R1514" i="3"/>
  <c r="Q1514" i="3"/>
  <c r="Q1518" i="3" s="1"/>
  <c r="P1514" i="3"/>
  <c r="O1514" i="3"/>
  <c r="O1518" i="3" s="1"/>
  <c r="O1520" i="3" s="1"/>
  <c r="N1514" i="3"/>
  <c r="M1514" i="3"/>
  <c r="L1514" i="3"/>
  <c r="K1514" i="3"/>
  <c r="K1518" i="3" s="1"/>
  <c r="K1520" i="3" s="1"/>
  <c r="J1514" i="3"/>
  <c r="I1514" i="3"/>
  <c r="I1518" i="3" s="1"/>
  <c r="H1514" i="3"/>
  <c r="G1514" i="3"/>
  <c r="F1514" i="3"/>
  <c r="E1514" i="3"/>
  <c r="E1518" i="3" s="1"/>
  <c r="D1514" i="3"/>
  <c r="C1514" i="3"/>
  <c r="B1514" i="3"/>
  <c r="Y1509" i="3"/>
  <c r="X1509" i="3"/>
  <c r="W1509" i="3"/>
  <c r="V1509" i="3"/>
  <c r="U1509" i="3"/>
  <c r="T1509" i="3"/>
  <c r="S1509" i="3"/>
  <c r="R1509" i="3"/>
  <c r="R1510" i="3" s="1"/>
  <c r="Q1509" i="3"/>
  <c r="P1509" i="3"/>
  <c r="O1509" i="3"/>
  <c r="N1509" i="3"/>
  <c r="N1510" i="3" s="1"/>
  <c r="M1509" i="3"/>
  <c r="L1509" i="3"/>
  <c r="K1509" i="3"/>
  <c r="J1509" i="3"/>
  <c r="I1509" i="3"/>
  <c r="H1509" i="3"/>
  <c r="G1509" i="3"/>
  <c r="F1509" i="3"/>
  <c r="E1509" i="3"/>
  <c r="D1509" i="3"/>
  <c r="C1509" i="3"/>
  <c r="B1509" i="3"/>
  <c r="Y1507" i="3"/>
  <c r="Y1497" i="3" s="1"/>
  <c r="X1507" i="3"/>
  <c r="W1507" i="3"/>
  <c r="V1507" i="3"/>
  <c r="U1507" i="3"/>
  <c r="U1497" i="3" s="1"/>
  <c r="T1507" i="3"/>
  <c r="S1507" i="3"/>
  <c r="S1508" i="3" s="1"/>
  <c r="S1510" i="3" s="1"/>
  <c r="R1507" i="3"/>
  <c r="Q1507" i="3"/>
  <c r="Q1497" i="3" s="1"/>
  <c r="P1507" i="3"/>
  <c r="O1507" i="3"/>
  <c r="N1507" i="3"/>
  <c r="M1507" i="3"/>
  <c r="L1507" i="3"/>
  <c r="K1507" i="3"/>
  <c r="K1497" i="3" s="1"/>
  <c r="J1507" i="3"/>
  <c r="I1507" i="3"/>
  <c r="H1507" i="3"/>
  <c r="G1507" i="3"/>
  <c r="F1507" i="3"/>
  <c r="E1507" i="3"/>
  <c r="E1497" i="3" s="1"/>
  <c r="D1507" i="3"/>
  <c r="C1507" i="3"/>
  <c r="C1508" i="3" s="1"/>
  <c r="C1510" i="3" s="1"/>
  <c r="B1507" i="3"/>
  <c r="Y1506" i="3"/>
  <c r="X1506" i="3"/>
  <c r="W1506" i="3"/>
  <c r="V1506" i="3"/>
  <c r="U1506" i="3"/>
  <c r="T1506" i="3"/>
  <c r="T1496" i="3" s="1"/>
  <c r="S1506" i="3"/>
  <c r="R1506" i="3"/>
  <c r="Q1506" i="3"/>
  <c r="P1506" i="3"/>
  <c r="P1496" i="3" s="1"/>
  <c r="O1506" i="3"/>
  <c r="N1506" i="3"/>
  <c r="M1506" i="3"/>
  <c r="L1506" i="3"/>
  <c r="K1506" i="3"/>
  <c r="J1506" i="3"/>
  <c r="I1506" i="3"/>
  <c r="H1506" i="3"/>
  <c r="H1496" i="3" s="1"/>
  <c r="G1506" i="3"/>
  <c r="F1506" i="3"/>
  <c r="E1506" i="3"/>
  <c r="D1506" i="3"/>
  <c r="C1506" i="3"/>
  <c r="B1506" i="3"/>
  <c r="Y1505" i="3"/>
  <c r="X1505" i="3"/>
  <c r="W1505" i="3"/>
  <c r="V1505" i="3"/>
  <c r="U1505" i="3"/>
  <c r="T1505" i="3"/>
  <c r="T1508" i="3" s="1"/>
  <c r="T1510" i="3" s="1"/>
  <c r="S1505" i="3"/>
  <c r="R1505" i="3"/>
  <c r="Q1505" i="3"/>
  <c r="P1505" i="3"/>
  <c r="P1495" i="3" s="1"/>
  <c r="O1505" i="3"/>
  <c r="O1508" i="3" s="1"/>
  <c r="O1510" i="3" s="1"/>
  <c r="N1505" i="3"/>
  <c r="M1505" i="3"/>
  <c r="L1505" i="3"/>
  <c r="L1495" i="3" s="1"/>
  <c r="K1505" i="3"/>
  <c r="J1505" i="3"/>
  <c r="I1505" i="3"/>
  <c r="H1505" i="3"/>
  <c r="G1505" i="3"/>
  <c r="F1505" i="3"/>
  <c r="E1505" i="3"/>
  <c r="D1505" i="3"/>
  <c r="D1495" i="3" s="1"/>
  <c r="C1505" i="3"/>
  <c r="B1505" i="3"/>
  <c r="Y1504" i="3"/>
  <c r="X1504" i="3"/>
  <c r="W1504" i="3"/>
  <c r="V1504" i="3"/>
  <c r="V1508" i="3" s="1"/>
  <c r="U1504" i="3"/>
  <c r="T1504" i="3"/>
  <c r="S1504" i="3"/>
  <c r="R1504" i="3"/>
  <c r="R1508" i="3" s="1"/>
  <c r="Q1504" i="3"/>
  <c r="P1504" i="3"/>
  <c r="O1504" i="3"/>
  <c r="N1504" i="3"/>
  <c r="N1508" i="3" s="1"/>
  <c r="M1504" i="3"/>
  <c r="L1504" i="3"/>
  <c r="K1504" i="3"/>
  <c r="J1504" i="3"/>
  <c r="J1508" i="3" s="1"/>
  <c r="I1504" i="3"/>
  <c r="H1504" i="3"/>
  <c r="G1504" i="3"/>
  <c r="F1504" i="3"/>
  <c r="F1508" i="3" s="1"/>
  <c r="E1504" i="3"/>
  <c r="D1504" i="3"/>
  <c r="D1508" i="3" s="1"/>
  <c r="D1510" i="3" s="1"/>
  <c r="C1504" i="3"/>
  <c r="B1504" i="3"/>
  <c r="K1500" i="3"/>
  <c r="X1499" i="3"/>
  <c r="W1499" i="3"/>
  <c r="T1499" i="3"/>
  <c r="S1499" i="3"/>
  <c r="R1499" i="3"/>
  <c r="P1499" i="3"/>
  <c r="O1499" i="3"/>
  <c r="N1499" i="3"/>
  <c r="L1499" i="3"/>
  <c r="K1499" i="3"/>
  <c r="H1499" i="3"/>
  <c r="G1499" i="3"/>
  <c r="D1499" i="3"/>
  <c r="C1499" i="3"/>
  <c r="B1499" i="3"/>
  <c r="K1498" i="3"/>
  <c r="W1497" i="3"/>
  <c r="V1497" i="3"/>
  <c r="R1497" i="3"/>
  <c r="O1497" i="3"/>
  <c r="N1497" i="3"/>
  <c r="J1497" i="3"/>
  <c r="I1497" i="3"/>
  <c r="G1497" i="3"/>
  <c r="F1497" i="3"/>
  <c r="C1497" i="3"/>
  <c r="B1497" i="3"/>
  <c r="Y1496" i="3"/>
  <c r="X1496" i="3"/>
  <c r="W1496" i="3"/>
  <c r="U1496" i="3"/>
  <c r="S1496" i="3"/>
  <c r="Q1496" i="3"/>
  <c r="O1496" i="3"/>
  <c r="M1496" i="3"/>
  <c r="L1496" i="3"/>
  <c r="K1496" i="3"/>
  <c r="I1496" i="3"/>
  <c r="G1496" i="3"/>
  <c r="E1496" i="3"/>
  <c r="D1496" i="3"/>
  <c r="C1496" i="3"/>
  <c r="Y1495" i="3"/>
  <c r="V1495" i="3"/>
  <c r="U1495" i="3"/>
  <c r="T1495" i="3"/>
  <c r="R1495" i="3"/>
  <c r="Q1495" i="3"/>
  <c r="N1495" i="3"/>
  <c r="M1495" i="3"/>
  <c r="J1495" i="3"/>
  <c r="I1495" i="3"/>
  <c r="F1495" i="3"/>
  <c r="E1495" i="3"/>
  <c r="B1495" i="3"/>
  <c r="W1494" i="3"/>
  <c r="S1494" i="3"/>
  <c r="R1494" i="3"/>
  <c r="O1494" i="3"/>
  <c r="N1494" i="3"/>
  <c r="K1494" i="3"/>
  <c r="J1494" i="3"/>
  <c r="G1494" i="3"/>
  <c r="C1494" i="3"/>
  <c r="B1494" i="3"/>
  <c r="Q1490" i="3"/>
  <c r="Y1489" i="3"/>
  <c r="X1489" i="3"/>
  <c r="W1489" i="3"/>
  <c r="V1489" i="3"/>
  <c r="U1489" i="3"/>
  <c r="T1489" i="3"/>
  <c r="S1489" i="3"/>
  <c r="R1489" i="3"/>
  <c r="Q1489" i="3"/>
  <c r="P1489" i="3"/>
  <c r="O1489" i="3"/>
  <c r="N1489" i="3"/>
  <c r="M1489" i="3"/>
  <c r="L1489" i="3"/>
  <c r="K1489" i="3"/>
  <c r="J1489" i="3"/>
  <c r="I1489" i="3"/>
  <c r="H1489" i="3"/>
  <c r="G1489" i="3"/>
  <c r="F1489" i="3"/>
  <c r="E1489" i="3"/>
  <c r="D1489" i="3"/>
  <c r="C1489" i="3"/>
  <c r="B1489" i="3"/>
  <c r="T1488" i="3"/>
  <c r="T1490" i="3" s="1"/>
  <c r="Q1488" i="3"/>
  <c r="J1488" i="3"/>
  <c r="I1488" i="3"/>
  <c r="I1490" i="3" s="1"/>
  <c r="Y1487" i="3"/>
  <c r="X1487" i="3"/>
  <c r="W1487" i="3"/>
  <c r="V1487" i="3"/>
  <c r="U1487" i="3"/>
  <c r="T1487" i="3"/>
  <c r="S1487" i="3"/>
  <c r="R1487" i="3"/>
  <c r="Q1487" i="3"/>
  <c r="P1487" i="3"/>
  <c r="O1487" i="3"/>
  <c r="N1487" i="3"/>
  <c r="Z1487" i="3" s="1"/>
  <c r="AA1487" i="3" s="1"/>
  <c r="M1487" i="3"/>
  <c r="L1487" i="3"/>
  <c r="K1487" i="3"/>
  <c r="J1487" i="3"/>
  <c r="I1487" i="3"/>
  <c r="H1487" i="3"/>
  <c r="G1487" i="3"/>
  <c r="F1487" i="3"/>
  <c r="E1487" i="3"/>
  <c r="D1487" i="3"/>
  <c r="C1487" i="3"/>
  <c r="B1487" i="3"/>
  <c r="Y1486" i="3"/>
  <c r="X1486" i="3"/>
  <c r="W1486" i="3"/>
  <c r="V1486" i="3"/>
  <c r="V1488" i="3" s="1"/>
  <c r="U1486" i="3"/>
  <c r="T1486" i="3"/>
  <c r="S1486" i="3"/>
  <c r="R1486" i="3"/>
  <c r="Q1486" i="3"/>
  <c r="P1486" i="3"/>
  <c r="P1488" i="3" s="1"/>
  <c r="P1490" i="3" s="1"/>
  <c r="O1486" i="3"/>
  <c r="N1486" i="3"/>
  <c r="Z1486" i="3" s="1"/>
  <c r="M1486" i="3"/>
  <c r="L1486" i="3"/>
  <c r="L1488" i="3" s="1"/>
  <c r="L1490" i="3" s="1"/>
  <c r="K1486" i="3"/>
  <c r="J1486" i="3"/>
  <c r="I1486" i="3"/>
  <c r="H1486" i="3"/>
  <c r="G1486" i="3"/>
  <c r="F1486" i="3"/>
  <c r="E1486" i="3"/>
  <c r="D1486" i="3"/>
  <c r="D1488" i="3" s="1"/>
  <c r="D1490" i="3" s="1"/>
  <c r="C1486" i="3"/>
  <c r="B1486" i="3"/>
  <c r="Y1485" i="3"/>
  <c r="Y1488" i="3" s="1"/>
  <c r="Y1490" i="3" s="1"/>
  <c r="X1485" i="3"/>
  <c r="W1485" i="3"/>
  <c r="V1485" i="3"/>
  <c r="U1485" i="3"/>
  <c r="U1488" i="3" s="1"/>
  <c r="T1485" i="3"/>
  <c r="S1485" i="3"/>
  <c r="R1485" i="3"/>
  <c r="Q1485" i="3"/>
  <c r="P1485" i="3"/>
  <c r="O1485" i="3"/>
  <c r="N1485" i="3"/>
  <c r="M1485" i="3"/>
  <c r="Z1485" i="3" s="1"/>
  <c r="AB1485" i="3" s="1"/>
  <c r="L1485" i="3"/>
  <c r="K1485" i="3"/>
  <c r="J1485" i="3"/>
  <c r="I1485" i="3"/>
  <c r="H1485" i="3"/>
  <c r="G1485" i="3"/>
  <c r="F1485" i="3"/>
  <c r="E1485" i="3"/>
  <c r="E1488" i="3" s="1"/>
  <c r="D1485" i="3"/>
  <c r="C1485" i="3"/>
  <c r="B1485" i="3"/>
  <c r="Y1484" i="3"/>
  <c r="X1484" i="3"/>
  <c r="W1484" i="3"/>
  <c r="V1484" i="3"/>
  <c r="U1484" i="3"/>
  <c r="T1484" i="3"/>
  <c r="S1484" i="3"/>
  <c r="R1484" i="3"/>
  <c r="Q1484" i="3"/>
  <c r="P1484" i="3"/>
  <c r="O1484" i="3"/>
  <c r="N1484" i="3"/>
  <c r="M1484" i="3"/>
  <c r="M1488" i="3" s="1"/>
  <c r="L1484" i="3"/>
  <c r="K1484" i="3"/>
  <c r="J1484" i="3"/>
  <c r="I1484" i="3"/>
  <c r="H1484" i="3"/>
  <c r="G1484" i="3"/>
  <c r="F1484" i="3"/>
  <c r="E1484" i="3"/>
  <c r="D1484" i="3"/>
  <c r="C1484" i="3"/>
  <c r="B1484" i="3"/>
  <c r="Y1479" i="3"/>
  <c r="X1479" i="3"/>
  <c r="W1479" i="3"/>
  <c r="V1479" i="3"/>
  <c r="U1479" i="3"/>
  <c r="T1479" i="3"/>
  <c r="S1479" i="3"/>
  <c r="R1479" i="3"/>
  <c r="Q1479" i="3"/>
  <c r="P1479" i="3"/>
  <c r="P1480" i="3" s="1"/>
  <c r="O1479" i="3"/>
  <c r="N1479" i="3"/>
  <c r="N1480" i="3" s="1"/>
  <c r="M1479" i="3"/>
  <c r="L1479" i="3"/>
  <c r="K1479" i="3"/>
  <c r="J1479" i="3"/>
  <c r="I1479" i="3"/>
  <c r="H1479" i="3"/>
  <c r="G1479" i="3"/>
  <c r="F1479" i="3"/>
  <c r="E1479" i="3"/>
  <c r="D1479" i="3"/>
  <c r="C1479" i="3"/>
  <c r="B1479" i="3"/>
  <c r="R1478" i="3"/>
  <c r="R1480" i="3" s="1"/>
  <c r="J1478" i="3"/>
  <c r="J1480" i="3" s="1"/>
  <c r="F1478" i="3"/>
  <c r="B1478" i="3"/>
  <c r="B1480" i="3" s="1"/>
  <c r="Y1477" i="3"/>
  <c r="X1477" i="3"/>
  <c r="W1477" i="3"/>
  <c r="V1477" i="3"/>
  <c r="U1477" i="3"/>
  <c r="T1477" i="3"/>
  <c r="S1477" i="3"/>
  <c r="R1477" i="3"/>
  <c r="Q1477" i="3"/>
  <c r="Q1478" i="3" s="1"/>
  <c r="Q1480" i="3" s="1"/>
  <c r="P1477" i="3"/>
  <c r="O1477" i="3"/>
  <c r="N1477" i="3"/>
  <c r="M1477" i="3"/>
  <c r="Z1477" i="3" s="1"/>
  <c r="AA1477" i="3" s="1"/>
  <c r="L1477" i="3"/>
  <c r="K1477" i="3"/>
  <c r="J1477" i="3"/>
  <c r="I1477" i="3"/>
  <c r="H1477" i="3"/>
  <c r="G1477" i="3"/>
  <c r="F1477" i="3"/>
  <c r="E1477" i="3"/>
  <c r="D1477" i="3"/>
  <c r="C1477" i="3"/>
  <c r="B1477" i="3"/>
  <c r="AA1476" i="3"/>
  <c r="Y1476" i="3"/>
  <c r="X1476" i="3"/>
  <c r="W1476" i="3"/>
  <c r="V1476" i="3"/>
  <c r="U1476" i="3"/>
  <c r="T1476" i="3"/>
  <c r="S1476" i="3"/>
  <c r="R1476" i="3"/>
  <c r="Q1476" i="3"/>
  <c r="P1476" i="3"/>
  <c r="O1476" i="3"/>
  <c r="N1476" i="3"/>
  <c r="M1476" i="3"/>
  <c r="Z1476" i="3" s="1"/>
  <c r="L1476" i="3"/>
  <c r="K1476" i="3"/>
  <c r="J1476" i="3"/>
  <c r="I1476" i="3"/>
  <c r="H1476" i="3"/>
  <c r="G1476" i="3"/>
  <c r="F1476" i="3"/>
  <c r="E1476" i="3"/>
  <c r="D1476" i="3"/>
  <c r="C1476" i="3"/>
  <c r="B1476" i="3"/>
  <c r="Y1475" i="3"/>
  <c r="X1475" i="3"/>
  <c r="W1475" i="3"/>
  <c r="V1475" i="3"/>
  <c r="V1478" i="3" s="1"/>
  <c r="U1475" i="3"/>
  <c r="T1475" i="3"/>
  <c r="S1475" i="3"/>
  <c r="R1475" i="3"/>
  <c r="Q1475" i="3"/>
  <c r="P1475" i="3"/>
  <c r="O1475" i="3"/>
  <c r="N1475" i="3"/>
  <c r="N1478" i="3" s="1"/>
  <c r="M1475" i="3"/>
  <c r="L1475" i="3"/>
  <c r="K1475" i="3"/>
  <c r="J1475" i="3"/>
  <c r="I1475" i="3"/>
  <c r="H1475" i="3"/>
  <c r="G1475" i="3"/>
  <c r="F1475" i="3"/>
  <c r="E1475" i="3"/>
  <c r="D1475" i="3"/>
  <c r="C1475" i="3"/>
  <c r="B1475" i="3"/>
  <c r="Y1474" i="3"/>
  <c r="X1474" i="3"/>
  <c r="X1478" i="3" s="1"/>
  <c r="W1474" i="3"/>
  <c r="W1478" i="3" s="1"/>
  <c r="V1474" i="3"/>
  <c r="U1474" i="3"/>
  <c r="T1474" i="3"/>
  <c r="T1478" i="3" s="1"/>
  <c r="S1474" i="3"/>
  <c r="S1478" i="3" s="1"/>
  <c r="R1474" i="3"/>
  <c r="Q1474" i="3"/>
  <c r="P1474" i="3"/>
  <c r="P1478" i="3" s="1"/>
  <c r="O1474" i="3"/>
  <c r="O1478" i="3" s="1"/>
  <c r="N1474" i="3"/>
  <c r="M1474" i="3"/>
  <c r="L1474" i="3"/>
  <c r="L1478" i="3" s="1"/>
  <c r="K1474" i="3"/>
  <c r="K1478" i="3" s="1"/>
  <c r="J1474" i="3"/>
  <c r="I1474" i="3"/>
  <c r="H1474" i="3"/>
  <c r="H1478" i="3" s="1"/>
  <c r="G1474" i="3"/>
  <c r="G1478" i="3" s="1"/>
  <c r="F1474" i="3"/>
  <c r="E1474" i="3"/>
  <c r="D1474" i="3"/>
  <c r="D1478" i="3" s="1"/>
  <c r="C1474" i="3"/>
  <c r="C1478" i="3" s="1"/>
  <c r="B1474" i="3"/>
  <c r="R1470" i="3"/>
  <c r="J1470" i="3"/>
  <c r="D1470" i="3"/>
  <c r="B1470" i="3"/>
  <c r="Y1469" i="3"/>
  <c r="X1469" i="3"/>
  <c r="X1470" i="3" s="1"/>
  <c r="W1469" i="3"/>
  <c r="V1469" i="3"/>
  <c r="V1470" i="3" s="1"/>
  <c r="U1469" i="3"/>
  <c r="T1469" i="3"/>
  <c r="S1469" i="3"/>
  <c r="R1469" i="3"/>
  <c r="Q1469" i="3"/>
  <c r="P1469" i="3"/>
  <c r="O1469" i="3"/>
  <c r="N1469" i="3"/>
  <c r="M1469" i="3"/>
  <c r="Z1469" i="3" s="1"/>
  <c r="L1469" i="3"/>
  <c r="K1469" i="3"/>
  <c r="J1469" i="3"/>
  <c r="I1469" i="3"/>
  <c r="H1469" i="3"/>
  <c r="G1469" i="3"/>
  <c r="F1469" i="3"/>
  <c r="E1469" i="3"/>
  <c r="D1469" i="3"/>
  <c r="C1469" i="3"/>
  <c r="B1469" i="3"/>
  <c r="Y1467" i="3"/>
  <c r="X1467" i="3"/>
  <c r="W1467" i="3"/>
  <c r="V1467" i="3"/>
  <c r="U1467" i="3"/>
  <c r="T1467" i="3"/>
  <c r="S1467" i="3"/>
  <c r="S1468" i="3" s="1"/>
  <c r="S1470" i="3" s="1"/>
  <c r="R1467" i="3"/>
  <c r="Q1467" i="3"/>
  <c r="P1467" i="3"/>
  <c r="O1467" i="3"/>
  <c r="N1467" i="3"/>
  <c r="M1467" i="3"/>
  <c r="L1467" i="3"/>
  <c r="K1467" i="3"/>
  <c r="J1467" i="3"/>
  <c r="I1467" i="3"/>
  <c r="H1467" i="3"/>
  <c r="G1467" i="3"/>
  <c r="F1467" i="3"/>
  <c r="E1467" i="3"/>
  <c r="D1467" i="3"/>
  <c r="C1467" i="3"/>
  <c r="B1467" i="3"/>
  <c r="Y1466" i="3"/>
  <c r="X1466" i="3"/>
  <c r="X1468" i="3" s="1"/>
  <c r="W1466" i="3"/>
  <c r="V1466" i="3"/>
  <c r="U1466" i="3"/>
  <c r="T1466" i="3"/>
  <c r="S1466" i="3"/>
  <c r="R1466" i="3"/>
  <c r="Q1466" i="3"/>
  <c r="P1466" i="3"/>
  <c r="O1466" i="3"/>
  <c r="N1466" i="3"/>
  <c r="M1466" i="3"/>
  <c r="L1466" i="3"/>
  <c r="L1468" i="3" s="1"/>
  <c r="L1470" i="3" s="1"/>
  <c r="K1466" i="3"/>
  <c r="J1466" i="3"/>
  <c r="I1466" i="3"/>
  <c r="H1466" i="3"/>
  <c r="G1466" i="3"/>
  <c r="F1466" i="3"/>
  <c r="E1466" i="3"/>
  <c r="D1466" i="3"/>
  <c r="D1468" i="3" s="1"/>
  <c r="C1466" i="3"/>
  <c r="B1466" i="3"/>
  <c r="Y1465" i="3"/>
  <c r="X1465" i="3"/>
  <c r="W1465" i="3"/>
  <c r="V1465" i="3"/>
  <c r="U1465" i="3"/>
  <c r="T1465" i="3"/>
  <c r="S1465" i="3"/>
  <c r="R1465" i="3"/>
  <c r="Q1465" i="3"/>
  <c r="P1465" i="3"/>
  <c r="O1465" i="3"/>
  <c r="N1465" i="3"/>
  <c r="Z1465" i="3" s="1"/>
  <c r="AB1465" i="3" s="1"/>
  <c r="M1465" i="3"/>
  <c r="L1465" i="3"/>
  <c r="K1465" i="3"/>
  <c r="J1465" i="3"/>
  <c r="I1465" i="3"/>
  <c r="H1465" i="3"/>
  <c r="G1465" i="3"/>
  <c r="F1465" i="3"/>
  <c r="E1465" i="3"/>
  <c r="D1465" i="3"/>
  <c r="C1465" i="3"/>
  <c r="B1465" i="3"/>
  <c r="Y1464" i="3"/>
  <c r="Y1468" i="3" s="1"/>
  <c r="X1464" i="3"/>
  <c r="W1464" i="3"/>
  <c r="V1464" i="3"/>
  <c r="V1468" i="3" s="1"/>
  <c r="U1464" i="3"/>
  <c r="U1468" i="3" s="1"/>
  <c r="T1464" i="3"/>
  <c r="S1464" i="3"/>
  <c r="R1464" i="3"/>
  <c r="R1468" i="3" s="1"/>
  <c r="Q1464" i="3"/>
  <c r="Q1468" i="3" s="1"/>
  <c r="P1464" i="3"/>
  <c r="O1464" i="3"/>
  <c r="N1464" i="3"/>
  <c r="N1468" i="3" s="1"/>
  <c r="M1464" i="3"/>
  <c r="L1464" i="3"/>
  <c r="K1464" i="3"/>
  <c r="J1464" i="3"/>
  <c r="J1468" i="3" s="1"/>
  <c r="I1464" i="3"/>
  <c r="I1468" i="3" s="1"/>
  <c r="H1464" i="3"/>
  <c r="G1464" i="3"/>
  <c r="F1464" i="3"/>
  <c r="F1468" i="3" s="1"/>
  <c r="F1470" i="3" s="1"/>
  <c r="E1464" i="3"/>
  <c r="E1468" i="3" s="1"/>
  <c r="D1464" i="3"/>
  <c r="C1464" i="3"/>
  <c r="B1464" i="3"/>
  <c r="B1468" i="3" s="1"/>
  <c r="Y1459" i="3"/>
  <c r="X1459" i="3"/>
  <c r="W1459" i="3"/>
  <c r="V1459" i="3"/>
  <c r="U1459" i="3"/>
  <c r="T1459" i="3"/>
  <c r="S1459" i="3"/>
  <c r="R1459" i="3"/>
  <c r="Q1459" i="3"/>
  <c r="P1459" i="3"/>
  <c r="O1459" i="3"/>
  <c r="N1459" i="3"/>
  <c r="M1459" i="3"/>
  <c r="L1459" i="3"/>
  <c r="K1459" i="3"/>
  <c r="J1459" i="3"/>
  <c r="I1459" i="3"/>
  <c r="H1459" i="3"/>
  <c r="G1459" i="3"/>
  <c r="F1459" i="3"/>
  <c r="E1459" i="3"/>
  <c r="D1459" i="3"/>
  <c r="C1459" i="3"/>
  <c r="B1459" i="3"/>
  <c r="S1458" i="3"/>
  <c r="N1458" i="3"/>
  <c r="N1460" i="3" s="1"/>
  <c r="F1458" i="3"/>
  <c r="F1460" i="3" s="1"/>
  <c r="Y1457" i="3"/>
  <c r="X1457" i="3"/>
  <c r="W1457" i="3"/>
  <c r="V1457" i="3"/>
  <c r="U1457" i="3"/>
  <c r="U1458" i="3" s="1"/>
  <c r="U1460" i="3" s="1"/>
  <c r="T1457" i="3"/>
  <c r="S1457" i="3"/>
  <c r="R1457" i="3"/>
  <c r="Q1457" i="3"/>
  <c r="P1457" i="3"/>
  <c r="O1457" i="3"/>
  <c r="N1457" i="3"/>
  <c r="M1457" i="3"/>
  <c r="Z1457" i="3" s="1"/>
  <c r="AA1457" i="3" s="1"/>
  <c r="L1457" i="3"/>
  <c r="K1457" i="3"/>
  <c r="J1457" i="3"/>
  <c r="I1457" i="3"/>
  <c r="H1457" i="3"/>
  <c r="G1457" i="3"/>
  <c r="F1457" i="3"/>
  <c r="E1457" i="3"/>
  <c r="E1458" i="3" s="1"/>
  <c r="E1460" i="3" s="1"/>
  <c r="D1457" i="3"/>
  <c r="C1457" i="3"/>
  <c r="B1457" i="3"/>
  <c r="Y1456" i="3"/>
  <c r="X1456" i="3"/>
  <c r="W1456" i="3"/>
  <c r="V1456" i="3"/>
  <c r="V1458" i="3" s="1"/>
  <c r="V1460" i="3" s="1"/>
  <c r="U1456" i="3"/>
  <c r="T1456" i="3"/>
  <c r="S1456" i="3"/>
  <c r="R1456" i="3"/>
  <c r="Q1456" i="3"/>
  <c r="P1456" i="3"/>
  <c r="O1456" i="3"/>
  <c r="N1456" i="3"/>
  <c r="Z1456" i="3" s="1"/>
  <c r="AA1456" i="3" s="1"/>
  <c r="M1456" i="3"/>
  <c r="L1456" i="3"/>
  <c r="K1456" i="3"/>
  <c r="K1458" i="3" s="1"/>
  <c r="J1456" i="3"/>
  <c r="I1456" i="3"/>
  <c r="H1456" i="3"/>
  <c r="G1456" i="3"/>
  <c r="F1456" i="3"/>
  <c r="E1456" i="3"/>
  <c r="D1456" i="3"/>
  <c r="C1456" i="3"/>
  <c r="B1456" i="3"/>
  <c r="Y1455" i="3"/>
  <c r="X1455" i="3"/>
  <c r="W1455" i="3"/>
  <c r="V1455" i="3"/>
  <c r="U1455" i="3"/>
  <c r="T1455" i="3"/>
  <c r="S1455" i="3"/>
  <c r="R1455" i="3"/>
  <c r="Q1455" i="3"/>
  <c r="P1455" i="3"/>
  <c r="O1455" i="3"/>
  <c r="N1455" i="3"/>
  <c r="M1455" i="3"/>
  <c r="L1455" i="3"/>
  <c r="K1455" i="3"/>
  <c r="J1455" i="3"/>
  <c r="J1458" i="3" s="1"/>
  <c r="I1455" i="3"/>
  <c r="H1455" i="3"/>
  <c r="G1455" i="3"/>
  <c r="F1455" i="3"/>
  <c r="E1455" i="3"/>
  <c r="D1455" i="3"/>
  <c r="C1455" i="3"/>
  <c r="B1455" i="3"/>
  <c r="Y1454" i="3"/>
  <c r="X1454" i="3"/>
  <c r="W1454" i="3"/>
  <c r="V1454" i="3"/>
  <c r="U1454" i="3"/>
  <c r="T1454" i="3"/>
  <c r="S1454" i="3"/>
  <c r="R1454" i="3"/>
  <c r="Q1454" i="3"/>
  <c r="P1454" i="3"/>
  <c r="O1454" i="3"/>
  <c r="N1454" i="3"/>
  <c r="M1454" i="3"/>
  <c r="L1454" i="3"/>
  <c r="K1454" i="3"/>
  <c r="J1454" i="3"/>
  <c r="I1454" i="3"/>
  <c r="H1454" i="3"/>
  <c r="G1454" i="3"/>
  <c r="F1454" i="3"/>
  <c r="E1454" i="3"/>
  <c r="D1454" i="3"/>
  <c r="C1454" i="3"/>
  <c r="B1454" i="3"/>
  <c r="Y1449" i="3"/>
  <c r="Y1450" i="3" s="1"/>
  <c r="X1449" i="3"/>
  <c r="W1449" i="3"/>
  <c r="V1449" i="3"/>
  <c r="U1449" i="3"/>
  <c r="T1449" i="3"/>
  <c r="T1450" i="3" s="1"/>
  <c r="S1449" i="3"/>
  <c r="R1449" i="3"/>
  <c r="Q1449" i="3"/>
  <c r="P1449" i="3"/>
  <c r="O1449" i="3"/>
  <c r="N1449" i="3"/>
  <c r="M1449" i="3"/>
  <c r="L1449" i="3"/>
  <c r="K1449" i="3"/>
  <c r="J1449" i="3"/>
  <c r="I1449" i="3"/>
  <c r="I1450" i="3" s="1"/>
  <c r="H1449" i="3"/>
  <c r="H1450" i="3" s="1"/>
  <c r="G1449" i="3"/>
  <c r="F1449" i="3"/>
  <c r="E1449" i="3"/>
  <c r="D1449" i="3"/>
  <c r="C1449" i="3"/>
  <c r="B1449" i="3"/>
  <c r="U1448" i="3"/>
  <c r="Q1448" i="3"/>
  <c r="L1448" i="3"/>
  <c r="Y1447" i="3"/>
  <c r="X1447" i="3"/>
  <c r="W1447" i="3"/>
  <c r="V1447" i="3"/>
  <c r="U1447" i="3"/>
  <c r="T1447" i="3"/>
  <c r="S1447" i="3"/>
  <c r="R1447" i="3"/>
  <c r="Q1447" i="3"/>
  <c r="P1447" i="3"/>
  <c r="O1447" i="3"/>
  <c r="N1447" i="3"/>
  <c r="Z1447" i="3" s="1"/>
  <c r="M1447" i="3"/>
  <c r="L1447" i="3"/>
  <c r="K1447" i="3"/>
  <c r="J1447" i="3"/>
  <c r="I1447" i="3"/>
  <c r="H1447" i="3"/>
  <c r="G1447" i="3"/>
  <c r="F1447" i="3"/>
  <c r="E1447" i="3"/>
  <c r="D1447" i="3"/>
  <c r="C1447" i="3"/>
  <c r="B1447" i="3"/>
  <c r="Y1446" i="3"/>
  <c r="X1446" i="3"/>
  <c r="W1446" i="3"/>
  <c r="V1446" i="3"/>
  <c r="U1446" i="3"/>
  <c r="T1446" i="3"/>
  <c r="S1446" i="3"/>
  <c r="R1446" i="3"/>
  <c r="Q1446" i="3"/>
  <c r="P1446" i="3"/>
  <c r="P1448" i="3" s="1"/>
  <c r="O1446" i="3"/>
  <c r="N1446" i="3"/>
  <c r="M1446" i="3"/>
  <c r="L1446" i="3"/>
  <c r="K1446" i="3"/>
  <c r="J1446" i="3"/>
  <c r="I1446" i="3"/>
  <c r="H1446" i="3"/>
  <c r="G1446" i="3"/>
  <c r="F1446" i="3"/>
  <c r="E1446" i="3"/>
  <c r="D1446" i="3"/>
  <c r="C1446" i="3"/>
  <c r="B1446" i="3"/>
  <c r="Y1445" i="3"/>
  <c r="X1445" i="3"/>
  <c r="X1448" i="3" s="1"/>
  <c r="W1445" i="3"/>
  <c r="W1448" i="3" s="1"/>
  <c r="V1445" i="3"/>
  <c r="U1445" i="3"/>
  <c r="T1445" i="3"/>
  <c r="T1448" i="3" s="1"/>
  <c r="S1445" i="3"/>
  <c r="S1448" i="3" s="1"/>
  <c r="S1450" i="3" s="1"/>
  <c r="R1445" i="3"/>
  <c r="Q1445" i="3"/>
  <c r="P1445" i="3"/>
  <c r="O1445" i="3"/>
  <c r="N1445" i="3"/>
  <c r="M1445" i="3"/>
  <c r="L1445" i="3"/>
  <c r="K1445" i="3"/>
  <c r="K1448" i="3" s="1"/>
  <c r="K1450" i="3" s="1"/>
  <c r="J1445" i="3"/>
  <c r="I1445" i="3"/>
  <c r="H1445" i="3"/>
  <c r="H1448" i="3" s="1"/>
  <c r="G1445" i="3"/>
  <c r="G1448" i="3" s="1"/>
  <c r="G1450" i="3" s="1"/>
  <c r="F1445" i="3"/>
  <c r="E1445" i="3"/>
  <c r="D1445" i="3"/>
  <c r="D1448" i="3" s="1"/>
  <c r="D1450" i="3" s="1"/>
  <c r="C1445" i="3"/>
  <c r="C1448" i="3" s="1"/>
  <c r="C1450" i="3" s="1"/>
  <c r="B1445" i="3"/>
  <c r="Y1444" i="3"/>
  <c r="Y1448" i="3" s="1"/>
  <c r="X1444" i="3"/>
  <c r="W1444" i="3"/>
  <c r="V1444" i="3"/>
  <c r="U1444" i="3"/>
  <c r="T1444" i="3"/>
  <c r="S1444" i="3"/>
  <c r="R1444" i="3"/>
  <c r="Q1444" i="3"/>
  <c r="P1444" i="3"/>
  <c r="O1444" i="3"/>
  <c r="O1448" i="3" s="1"/>
  <c r="O1450" i="3" s="1"/>
  <c r="N1444" i="3"/>
  <c r="M1444" i="3"/>
  <c r="L1444" i="3"/>
  <c r="K1444" i="3"/>
  <c r="J1444" i="3"/>
  <c r="I1444" i="3"/>
  <c r="I1448" i="3" s="1"/>
  <c r="H1444" i="3"/>
  <c r="G1444" i="3"/>
  <c r="F1444" i="3"/>
  <c r="E1444" i="3"/>
  <c r="E1448" i="3" s="1"/>
  <c r="D1444" i="3"/>
  <c r="C1444" i="3"/>
  <c r="B1444" i="3"/>
  <c r="V1440" i="3"/>
  <c r="E1440" i="3"/>
  <c r="Y1439" i="3"/>
  <c r="X1439" i="3"/>
  <c r="W1439" i="3"/>
  <c r="V1439" i="3"/>
  <c r="U1439" i="3"/>
  <c r="T1439" i="3"/>
  <c r="S1439" i="3"/>
  <c r="R1439" i="3"/>
  <c r="Q1439" i="3"/>
  <c r="P1439" i="3"/>
  <c r="O1439" i="3"/>
  <c r="N1439" i="3"/>
  <c r="M1439" i="3"/>
  <c r="L1439" i="3"/>
  <c r="K1439" i="3"/>
  <c r="J1439" i="3"/>
  <c r="I1439" i="3"/>
  <c r="H1439" i="3"/>
  <c r="G1439" i="3"/>
  <c r="F1439" i="3"/>
  <c r="E1439" i="3"/>
  <c r="D1439" i="3"/>
  <c r="C1439" i="3"/>
  <c r="B1439" i="3"/>
  <c r="Y1438" i="3"/>
  <c r="Y1440" i="3" s="1"/>
  <c r="M1438" i="3"/>
  <c r="M1440" i="3" s="1"/>
  <c r="I1438" i="3"/>
  <c r="I1440" i="3" s="1"/>
  <c r="Y1437" i="3"/>
  <c r="X1437" i="3"/>
  <c r="W1437" i="3"/>
  <c r="V1437" i="3"/>
  <c r="U1437" i="3"/>
  <c r="T1437" i="3"/>
  <c r="S1437" i="3"/>
  <c r="R1437" i="3"/>
  <c r="Q1437" i="3"/>
  <c r="P1437" i="3"/>
  <c r="O1437" i="3"/>
  <c r="N1437" i="3"/>
  <c r="M1437" i="3"/>
  <c r="L1437" i="3"/>
  <c r="K1437" i="3"/>
  <c r="J1437" i="3"/>
  <c r="I1437" i="3"/>
  <c r="H1437" i="3"/>
  <c r="G1437" i="3"/>
  <c r="F1437" i="3"/>
  <c r="E1437" i="3"/>
  <c r="D1437" i="3"/>
  <c r="C1437" i="3"/>
  <c r="B1437" i="3"/>
  <c r="Y1436" i="3"/>
  <c r="X1436" i="3"/>
  <c r="W1436" i="3"/>
  <c r="V1436" i="3"/>
  <c r="U1436" i="3"/>
  <c r="T1436" i="3"/>
  <c r="S1436" i="3"/>
  <c r="R1436" i="3"/>
  <c r="Q1436" i="3"/>
  <c r="P1436" i="3"/>
  <c r="O1436" i="3"/>
  <c r="N1436" i="3"/>
  <c r="Z1436" i="3" s="1"/>
  <c r="M1436" i="3"/>
  <c r="L1436" i="3"/>
  <c r="K1436" i="3"/>
  <c r="J1436" i="3"/>
  <c r="I1436" i="3"/>
  <c r="H1436" i="3"/>
  <c r="G1436" i="3"/>
  <c r="F1436" i="3"/>
  <c r="E1436" i="3"/>
  <c r="D1436" i="3"/>
  <c r="C1436" i="3"/>
  <c r="B1436" i="3"/>
  <c r="Y1435" i="3"/>
  <c r="X1435" i="3"/>
  <c r="W1435" i="3"/>
  <c r="W1438" i="3" s="1"/>
  <c r="V1435" i="3"/>
  <c r="U1435" i="3"/>
  <c r="U1438" i="3" s="1"/>
  <c r="U1440" i="3" s="1"/>
  <c r="T1435" i="3"/>
  <c r="S1435" i="3"/>
  <c r="S1438" i="3" s="1"/>
  <c r="R1435" i="3"/>
  <c r="Q1435" i="3"/>
  <c r="P1435" i="3"/>
  <c r="O1435" i="3"/>
  <c r="N1435" i="3"/>
  <c r="M1435" i="3"/>
  <c r="L1435" i="3"/>
  <c r="L1305" i="3" s="1"/>
  <c r="L1295" i="3" s="1"/>
  <c r="K1435" i="3"/>
  <c r="J1435" i="3"/>
  <c r="I1435" i="3"/>
  <c r="H1435" i="3"/>
  <c r="G1435" i="3"/>
  <c r="F1435" i="3"/>
  <c r="E1435" i="3"/>
  <c r="E1438" i="3" s="1"/>
  <c r="D1435" i="3"/>
  <c r="C1435" i="3"/>
  <c r="B1435" i="3"/>
  <c r="Y1434" i="3"/>
  <c r="X1434" i="3"/>
  <c r="W1434" i="3"/>
  <c r="V1434" i="3"/>
  <c r="V1438" i="3" s="1"/>
  <c r="U1434" i="3"/>
  <c r="T1434" i="3"/>
  <c r="S1434" i="3"/>
  <c r="R1434" i="3"/>
  <c r="R1438" i="3" s="1"/>
  <c r="Q1434" i="3"/>
  <c r="Q1438" i="3" s="1"/>
  <c r="Q1440" i="3" s="1"/>
  <c r="P1434" i="3"/>
  <c r="O1434" i="3"/>
  <c r="N1434" i="3"/>
  <c r="N1438" i="3" s="1"/>
  <c r="M1434" i="3"/>
  <c r="L1434" i="3"/>
  <c r="K1434" i="3"/>
  <c r="J1434" i="3"/>
  <c r="J1438" i="3" s="1"/>
  <c r="I1434" i="3"/>
  <c r="H1434" i="3"/>
  <c r="G1434" i="3"/>
  <c r="F1434" i="3"/>
  <c r="F1438" i="3" s="1"/>
  <c r="F1440" i="3" s="1"/>
  <c r="E1434" i="3"/>
  <c r="D1434" i="3"/>
  <c r="C1434" i="3"/>
  <c r="B1434" i="3"/>
  <c r="Y1429" i="3"/>
  <c r="X1429" i="3"/>
  <c r="X1430" i="3" s="1"/>
  <c r="W1429" i="3"/>
  <c r="V1429" i="3"/>
  <c r="U1429" i="3"/>
  <c r="T1429" i="3"/>
  <c r="T1430" i="3" s="1"/>
  <c r="S1429" i="3"/>
  <c r="R1429" i="3"/>
  <c r="Q1429" i="3"/>
  <c r="P1429" i="3"/>
  <c r="P1430" i="3" s="1"/>
  <c r="O1429" i="3"/>
  <c r="N1429" i="3"/>
  <c r="M1429" i="3"/>
  <c r="L1429" i="3"/>
  <c r="L1430" i="3" s="1"/>
  <c r="K1429" i="3"/>
  <c r="J1429" i="3"/>
  <c r="I1429" i="3"/>
  <c r="H1429" i="3"/>
  <c r="H1430" i="3" s="1"/>
  <c r="G1429" i="3"/>
  <c r="F1429" i="3"/>
  <c r="E1429" i="3"/>
  <c r="D1429" i="3"/>
  <c r="D1430" i="3" s="1"/>
  <c r="C1429" i="3"/>
  <c r="B1429" i="3"/>
  <c r="W1428" i="3"/>
  <c r="R1428" i="3"/>
  <c r="R1430" i="3" s="1"/>
  <c r="J1428" i="3"/>
  <c r="J1430" i="3" s="1"/>
  <c r="G1428" i="3"/>
  <c r="B1428" i="3"/>
  <c r="B1430" i="3" s="1"/>
  <c r="Y1427" i="3"/>
  <c r="X1427" i="3"/>
  <c r="W1427" i="3"/>
  <c r="V1427" i="3"/>
  <c r="U1427" i="3"/>
  <c r="T1427" i="3"/>
  <c r="S1427" i="3"/>
  <c r="R1427" i="3"/>
  <c r="Q1427" i="3"/>
  <c r="P1427" i="3"/>
  <c r="O1427" i="3"/>
  <c r="N1427" i="3"/>
  <c r="M1427" i="3"/>
  <c r="Z1427" i="3" s="1"/>
  <c r="L1427" i="3"/>
  <c r="K1427" i="3"/>
  <c r="J1427" i="3"/>
  <c r="I1427" i="3"/>
  <c r="H1427" i="3"/>
  <c r="G1427" i="3"/>
  <c r="F1427" i="3"/>
  <c r="E1427" i="3"/>
  <c r="D1427" i="3"/>
  <c r="C1427" i="3"/>
  <c r="B1427" i="3"/>
  <c r="AA1427" i="3" s="1"/>
  <c r="Y1426" i="3"/>
  <c r="X1426" i="3"/>
  <c r="W1426" i="3"/>
  <c r="V1426" i="3"/>
  <c r="U1426" i="3"/>
  <c r="T1426" i="3"/>
  <c r="S1426" i="3"/>
  <c r="S1428" i="3" s="1"/>
  <c r="R1426" i="3"/>
  <c r="Q1426" i="3"/>
  <c r="P1426" i="3"/>
  <c r="O1426" i="3"/>
  <c r="O1428" i="3" s="1"/>
  <c r="N1426" i="3"/>
  <c r="M1426" i="3"/>
  <c r="L1426" i="3"/>
  <c r="K1426" i="3"/>
  <c r="K1428" i="3" s="1"/>
  <c r="J1426" i="3"/>
  <c r="I1426" i="3"/>
  <c r="H1426" i="3"/>
  <c r="G1426" i="3"/>
  <c r="F1426" i="3"/>
  <c r="E1426" i="3"/>
  <c r="D1426" i="3"/>
  <c r="C1426" i="3"/>
  <c r="C1428" i="3" s="1"/>
  <c r="B1426" i="3"/>
  <c r="Y1425" i="3"/>
  <c r="X1425" i="3"/>
  <c r="W1425" i="3"/>
  <c r="V1425" i="3"/>
  <c r="V1428" i="3" s="1"/>
  <c r="V1430" i="3" s="1"/>
  <c r="U1425" i="3"/>
  <c r="T1425" i="3"/>
  <c r="S1425" i="3"/>
  <c r="R1425" i="3"/>
  <c r="Q1425" i="3"/>
  <c r="P1425" i="3"/>
  <c r="O1425" i="3"/>
  <c r="N1425" i="3"/>
  <c r="N1428" i="3" s="1"/>
  <c r="N1430" i="3" s="1"/>
  <c r="M1425" i="3"/>
  <c r="Z1425" i="3" s="1"/>
  <c r="AB1425" i="3" s="1"/>
  <c r="L1425" i="3"/>
  <c r="K1425" i="3"/>
  <c r="J1425" i="3"/>
  <c r="I1425" i="3"/>
  <c r="H1425" i="3"/>
  <c r="G1425" i="3"/>
  <c r="F1425" i="3"/>
  <c r="F1428" i="3" s="1"/>
  <c r="F1430" i="3" s="1"/>
  <c r="E1425" i="3"/>
  <c r="D1425" i="3"/>
  <c r="C1425" i="3"/>
  <c r="B1425" i="3"/>
  <c r="Y1424" i="3"/>
  <c r="X1424" i="3"/>
  <c r="X1428" i="3" s="1"/>
  <c r="W1424" i="3"/>
  <c r="V1424" i="3"/>
  <c r="U1424" i="3"/>
  <c r="T1424" i="3"/>
  <c r="T1428" i="3" s="1"/>
  <c r="S1424" i="3"/>
  <c r="R1424" i="3"/>
  <c r="Q1424" i="3"/>
  <c r="P1424" i="3"/>
  <c r="P1428" i="3" s="1"/>
  <c r="O1424" i="3"/>
  <c r="N1424" i="3"/>
  <c r="M1424" i="3"/>
  <c r="L1424" i="3"/>
  <c r="L1428" i="3" s="1"/>
  <c r="K1424" i="3"/>
  <c r="J1424" i="3"/>
  <c r="I1424" i="3"/>
  <c r="H1424" i="3"/>
  <c r="H1428" i="3" s="1"/>
  <c r="G1424" i="3"/>
  <c r="F1424" i="3"/>
  <c r="E1424" i="3"/>
  <c r="D1424" i="3"/>
  <c r="D1428" i="3" s="1"/>
  <c r="C1424" i="3"/>
  <c r="B1424" i="3"/>
  <c r="Y1419" i="3"/>
  <c r="Y1420" i="3" s="1"/>
  <c r="X1419" i="3"/>
  <c r="W1419" i="3"/>
  <c r="V1419" i="3"/>
  <c r="U1419" i="3"/>
  <c r="U1420" i="3" s="1"/>
  <c r="T1419" i="3"/>
  <c r="S1419" i="3"/>
  <c r="R1419" i="3"/>
  <c r="Q1419" i="3"/>
  <c r="Q1420" i="3" s="1"/>
  <c r="P1419" i="3"/>
  <c r="O1419" i="3"/>
  <c r="N1419" i="3"/>
  <c r="M1419" i="3"/>
  <c r="L1419" i="3"/>
  <c r="K1419" i="3"/>
  <c r="J1419" i="3"/>
  <c r="I1419" i="3"/>
  <c r="H1419" i="3"/>
  <c r="G1419" i="3"/>
  <c r="F1419" i="3"/>
  <c r="E1419" i="3"/>
  <c r="E1420" i="3" s="1"/>
  <c r="D1419" i="3"/>
  <c r="C1419" i="3"/>
  <c r="B1419" i="3"/>
  <c r="Y1418" i="3"/>
  <c r="Q1418" i="3"/>
  <c r="L1418" i="3"/>
  <c r="L1420" i="3" s="1"/>
  <c r="I1418" i="3"/>
  <c r="Y1417" i="3"/>
  <c r="X1417" i="3"/>
  <c r="W1417" i="3"/>
  <c r="V1417" i="3"/>
  <c r="U1417" i="3"/>
  <c r="T1417" i="3"/>
  <c r="S1417" i="3"/>
  <c r="R1417" i="3"/>
  <c r="Q1417" i="3"/>
  <c r="P1417" i="3"/>
  <c r="O1417" i="3"/>
  <c r="N1417" i="3"/>
  <c r="M1417" i="3"/>
  <c r="L1417" i="3"/>
  <c r="K1417" i="3"/>
  <c r="J1417" i="3"/>
  <c r="I1417" i="3"/>
  <c r="H1417" i="3"/>
  <c r="G1417" i="3"/>
  <c r="F1417" i="3"/>
  <c r="E1417" i="3"/>
  <c r="D1417" i="3"/>
  <c r="C1417" i="3"/>
  <c r="B1417" i="3"/>
  <c r="Y1416" i="3"/>
  <c r="X1416" i="3"/>
  <c r="W1416" i="3"/>
  <c r="V1416" i="3"/>
  <c r="U1416" i="3"/>
  <c r="U1418" i="3" s="1"/>
  <c r="T1416" i="3"/>
  <c r="T1418" i="3" s="1"/>
  <c r="T1420" i="3" s="1"/>
  <c r="S1416" i="3"/>
  <c r="R1416" i="3"/>
  <c r="Q1416" i="3"/>
  <c r="P1416" i="3"/>
  <c r="O1416" i="3"/>
  <c r="N1416" i="3"/>
  <c r="M1416" i="3"/>
  <c r="L1416" i="3"/>
  <c r="K1416" i="3"/>
  <c r="J1416" i="3"/>
  <c r="I1416" i="3"/>
  <c r="H1416" i="3"/>
  <c r="G1416" i="3"/>
  <c r="F1416" i="3"/>
  <c r="E1416" i="3"/>
  <c r="E1418" i="3" s="1"/>
  <c r="D1416" i="3"/>
  <c r="D1418" i="3" s="1"/>
  <c r="D1420" i="3" s="1"/>
  <c r="C1416" i="3"/>
  <c r="B1416" i="3"/>
  <c r="AA1415" i="3"/>
  <c r="Y1415" i="3"/>
  <c r="X1415" i="3"/>
  <c r="W1415" i="3"/>
  <c r="V1415" i="3"/>
  <c r="U1415" i="3"/>
  <c r="T1415" i="3"/>
  <c r="S1415" i="3"/>
  <c r="R1415" i="3"/>
  <c r="Q1415" i="3"/>
  <c r="P1415" i="3"/>
  <c r="O1415" i="3"/>
  <c r="N1415" i="3"/>
  <c r="M1415" i="3"/>
  <c r="Z1415" i="3" s="1"/>
  <c r="AB1415" i="3" s="1"/>
  <c r="L1415" i="3"/>
  <c r="K1415" i="3"/>
  <c r="J1415" i="3"/>
  <c r="I1415" i="3"/>
  <c r="H1415" i="3"/>
  <c r="G1415" i="3"/>
  <c r="F1415" i="3"/>
  <c r="E1415" i="3"/>
  <c r="D1415" i="3"/>
  <c r="C1415" i="3"/>
  <c r="B1415" i="3"/>
  <c r="Y1414" i="3"/>
  <c r="X1414" i="3"/>
  <c r="W1414" i="3"/>
  <c r="W1418" i="3" s="1"/>
  <c r="W1420" i="3" s="1"/>
  <c r="V1414" i="3"/>
  <c r="V1418" i="3" s="1"/>
  <c r="U1414" i="3"/>
  <c r="T1414" i="3"/>
  <c r="S1414" i="3"/>
  <c r="S1418" i="3" s="1"/>
  <c r="S1420" i="3" s="1"/>
  <c r="R1414" i="3"/>
  <c r="R1418" i="3" s="1"/>
  <c r="Q1414" i="3"/>
  <c r="P1414" i="3"/>
  <c r="O1414" i="3"/>
  <c r="O1418" i="3" s="1"/>
  <c r="O1420" i="3" s="1"/>
  <c r="N1414" i="3"/>
  <c r="N1418" i="3" s="1"/>
  <c r="M1414" i="3"/>
  <c r="L1414" i="3"/>
  <c r="K1414" i="3"/>
  <c r="K1418" i="3" s="1"/>
  <c r="K1420" i="3" s="1"/>
  <c r="J1414" i="3"/>
  <c r="J1418" i="3" s="1"/>
  <c r="I1414" i="3"/>
  <c r="H1414" i="3"/>
  <c r="G1414" i="3"/>
  <c r="G1418" i="3" s="1"/>
  <c r="G1420" i="3" s="1"/>
  <c r="F1414" i="3"/>
  <c r="F1418" i="3" s="1"/>
  <c r="E1414" i="3"/>
  <c r="D1414" i="3"/>
  <c r="C1414" i="3"/>
  <c r="C1418" i="3" s="1"/>
  <c r="C1420" i="3" s="1"/>
  <c r="B1414" i="3"/>
  <c r="B1418" i="3" s="1"/>
  <c r="Y1410" i="3"/>
  <c r="Q1410" i="3"/>
  <c r="I1410" i="3"/>
  <c r="AA1409" i="3"/>
  <c r="Y1409" i="3"/>
  <c r="X1409" i="3"/>
  <c r="W1409" i="3"/>
  <c r="V1409" i="3"/>
  <c r="U1409" i="3"/>
  <c r="T1409" i="3"/>
  <c r="S1409" i="3"/>
  <c r="R1409" i="3"/>
  <c r="Q1409" i="3"/>
  <c r="P1409" i="3"/>
  <c r="O1409" i="3"/>
  <c r="N1409" i="3"/>
  <c r="M1409" i="3"/>
  <c r="Z1409" i="3" s="1"/>
  <c r="L1409" i="3"/>
  <c r="K1409" i="3"/>
  <c r="J1409" i="3"/>
  <c r="I1409" i="3"/>
  <c r="H1409" i="3"/>
  <c r="G1409" i="3"/>
  <c r="F1409" i="3"/>
  <c r="E1409" i="3"/>
  <c r="D1409" i="3"/>
  <c r="C1409" i="3"/>
  <c r="B1409" i="3"/>
  <c r="S1408" i="3"/>
  <c r="K1408" i="3"/>
  <c r="C1408" i="3"/>
  <c r="Y1407" i="3"/>
  <c r="X1407" i="3"/>
  <c r="W1407" i="3"/>
  <c r="V1407" i="3"/>
  <c r="U1407" i="3"/>
  <c r="T1407" i="3"/>
  <c r="S1407" i="3"/>
  <c r="R1407" i="3"/>
  <c r="Q1407" i="3"/>
  <c r="P1407" i="3"/>
  <c r="O1407" i="3"/>
  <c r="N1407" i="3"/>
  <c r="M1407" i="3"/>
  <c r="L1407" i="3"/>
  <c r="K1407" i="3"/>
  <c r="J1407" i="3"/>
  <c r="I1407" i="3"/>
  <c r="H1407" i="3"/>
  <c r="G1407" i="3"/>
  <c r="F1407" i="3"/>
  <c r="E1407" i="3"/>
  <c r="D1407" i="3"/>
  <c r="C1407" i="3"/>
  <c r="B1407" i="3"/>
  <c r="Y1406" i="3"/>
  <c r="X1406" i="3"/>
  <c r="W1406" i="3"/>
  <c r="W1408" i="3" s="1"/>
  <c r="V1406" i="3"/>
  <c r="U1406" i="3"/>
  <c r="T1406" i="3"/>
  <c r="S1406" i="3"/>
  <c r="R1406" i="3"/>
  <c r="Q1406" i="3"/>
  <c r="P1406" i="3"/>
  <c r="O1406" i="3"/>
  <c r="O1408" i="3" s="1"/>
  <c r="N1406" i="3"/>
  <c r="Z1406" i="3" s="1"/>
  <c r="M1406" i="3"/>
  <c r="L1406" i="3"/>
  <c r="K1406" i="3"/>
  <c r="J1406" i="3"/>
  <c r="I1406" i="3"/>
  <c r="H1406" i="3"/>
  <c r="G1406" i="3"/>
  <c r="G1408" i="3" s="1"/>
  <c r="F1406" i="3"/>
  <c r="E1406" i="3"/>
  <c r="D1406" i="3"/>
  <c r="C1406" i="3"/>
  <c r="B1406" i="3"/>
  <c r="Y1405" i="3"/>
  <c r="X1405" i="3"/>
  <c r="W1405" i="3"/>
  <c r="V1405" i="3"/>
  <c r="U1405" i="3"/>
  <c r="T1405" i="3"/>
  <c r="S1405" i="3"/>
  <c r="R1405" i="3"/>
  <c r="Q1405" i="3"/>
  <c r="P1405" i="3"/>
  <c r="O1405" i="3"/>
  <c r="N1405" i="3"/>
  <c r="N1408" i="3" s="1"/>
  <c r="N1410" i="3" s="1"/>
  <c r="M1405" i="3"/>
  <c r="L1405" i="3"/>
  <c r="K1405" i="3"/>
  <c r="J1405" i="3"/>
  <c r="I1405" i="3"/>
  <c r="H1405" i="3"/>
  <c r="G1405" i="3"/>
  <c r="F1405" i="3"/>
  <c r="E1405" i="3"/>
  <c r="D1405" i="3"/>
  <c r="C1405" i="3"/>
  <c r="B1405" i="3"/>
  <c r="Y1404" i="3"/>
  <c r="Y1408" i="3" s="1"/>
  <c r="X1404" i="3"/>
  <c r="W1404" i="3"/>
  <c r="V1404" i="3"/>
  <c r="U1404" i="3"/>
  <c r="U1408" i="3" s="1"/>
  <c r="U1410" i="3" s="1"/>
  <c r="T1404" i="3"/>
  <c r="S1404" i="3"/>
  <c r="R1404" i="3"/>
  <c r="Q1404" i="3"/>
  <c r="Q1408" i="3" s="1"/>
  <c r="P1404" i="3"/>
  <c r="O1404" i="3"/>
  <c r="N1404" i="3"/>
  <c r="M1404" i="3"/>
  <c r="L1404" i="3"/>
  <c r="K1404" i="3"/>
  <c r="J1404" i="3"/>
  <c r="I1404" i="3"/>
  <c r="I1408" i="3" s="1"/>
  <c r="H1404" i="3"/>
  <c r="G1404" i="3"/>
  <c r="F1404" i="3"/>
  <c r="E1404" i="3"/>
  <c r="E1408" i="3" s="1"/>
  <c r="E1410" i="3" s="1"/>
  <c r="D1404" i="3"/>
  <c r="C1404" i="3"/>
  <c r="B1404" i="3"/>
  <c r="P1400" i="3"/>
  <c r="Y1399" i="3"/>
  <c r="X1399" i="3"/>
  <c r="W1399" i="3"/>
  <c r="V1399" i="3"/>
  <c r="U1399" i="3"/>
  <c r="T1399" i="3"/>
  <c r="S1399" i="3"/>
  <c r="R1399" i="3"/>
  <c r="Q1399" i="3"/>
  <c r="P1399" i="3"/>
  <c r="O1399" i="3"/>
  <c r="N1399" i="3"/>
  <c r="M1399" i="3"/>
  <c r="L1399" i="3"/>
  <c r="K1399" i="3"/>
  <c r="J1399" i="3"/>
  <c r="I1399" i="3"/>
  <c r="H1399" i="3"/>
  <c r="G1399" i="3"/>
  <c r="F1399" i="3"/>
  <c r="E1399" i="3"/>
  <c r="D1399" i="3"/>
  <c r="C1399" i="3"/>
  <c r="B1399" i="3"/>
  <c r="X1398" i="3"/>
  <c r="X1400" i="3" s="1"/>
  <c r="P1398" i="3"/>
  <c r="H1398" i="3"/>
  <c r="H1400" i="3" s="1"/>
  <c r="Y1397" i="3"/>
  <c r="X1397" i="3"/>
  <c r="W1397" i="3"/>
  <c r="V1397" i="3"/>
  <c r="U1397" i="3"/>
  <c r="T1397" i="3"/>
  <c r="S1397" i="3"/>
  <c r="R1397" i="3"/>
  <c r="Q1397" i="3"/>
  <c r="P1397" i="3"/>
  <c r="O1397" i="3"/>
  <c r="N1397" i="3"/>
  <c r="Z1397" i="3" s="1"/>
  <c r="M1397" i="3"/>
  <c r="L1397" i="3"/>
  <c r="K1397" i="3"/>
  <c r="J1397" i="3"/>
  <c r="I1397" i="3"/>
  <c r="H1397" i="3"/>
  <c r="G1397" i="3"/>
  <c r="F1397" i="3"/>
  <c r="E1397" i="3"/>
  <c r="D1397" i="3"/>
  <c r="C1397" i="3"/>
  <c r="B1397" i="3"/>
  <c r="Y1396" i="3"/>
  <c r="Y1398" i="3" s="1"/>
  <c r="X1396" i="3"/>
  <c r="W1396" i="3"/>
  <c r="V1396" i="3"/>
  <c r="U1396" i="3"/>
  <c r="U1398" i="3" s="1"/>
  <c r="T1396" i="3"/>
  <c r="S1396" i="3"/>
  <c r="R1396" i="3"/>
  <c r="Q1396" i="3"/>
  <c r="Q1398" i="3" s="1"/>
  <c r="P1396" i="3"/>
  <c r="O1396" i="3"/>
  <c r="N1396" i="3"/>
  <c r="M1396" i="3"/>
  <c r="L1396" i="3"/>
  <c r="K1396" i="3"/>
  <c r="J1396" i="3"/>
  <c r="I1396" i="3"/>
  <c r="I1398" i="3" s="1"/>
  <c r="H1396" i="3"/>
  <c r="G1396" i="3"/>
  <c r="F1396" i="3"/>
  <c r="E1396" i="3"/>
  <c r="E1398" i="3" s="1"/>
  <c r="D1396" i="3"/>
  <c r="C1396" i="3"/>
  <c r="B1396" i="3"/>
  <c r="Y1395" i="3"/>
  <c r="X1395" i="3"/>
  <c r="W1395" i="3"/>
  <c r="V1395" i="3"/>
  <c r="U1395" i="3"/>
  <c r="T1395" i="3"/>
  <c r="T1398" i="3" s="1"/>
  <c r="T1400" i="3" s="1"/>
  <c r="S1395" i="3"/>
  <c r="R1395" i="3"/>
  <c r="Q1395" i="3"/>
  <c r="P1395" i="3"/>
  <c r="O1395" i="3"/>
  <c r="N1395" i="3"/>
  <c r="M1395" i="3"/>
  <c r="L1395" i="3"/>
  <c r="K1395" i="3"/>
  <c r="J1395" i="3"/>
  <c r="I1395" i="3"/>
  <c r="H1395" i="3"/>
  <c r="G1395" i="3"/>
  <c r="F1395" i="3"/>
  <c r="E1395" i="3"/>
  <c r="D1395" i="3"/>
  <c r="C1395" i="3"/>
  <c r="B1395" i="3"/>
  <c r="Y1394" i="3"/>
  <c r="X1394" i="3"/>
  <c r="W1394" i="3"/>
  <c r="V1394" i="3"/>
  <c r="U1394" i="3"/>
  <c r="T1394" i="3"/>
  <c r="S1394" i="3"/>
  <c r="R1394" i="3"/>
  <c r="Q1394" i="3"/>
  <c r="P1394" i="3"/>
  <c r="O1394" i="3"/>
  <c r="N1394" i="3"/>
  <c r="M1394" i="3"/>
  <c r="L1394" i="3"/>
  <c r="L1398" i="3" s="1"/>
  <c r="L1400" i="3" s="1"/>
  <c r="K1394" i="3"/>
  <c r="J1394" i="3"/>
  <c r="I1394" i="3"/>
  <c r="H1394" i="3"/>
  <c r="G1394" i="3"/>
  <c r="F1394" i="3"/>
  <c r="E1394" i="3"/>
  <c r="D1394" i="3"/>
  <c r="D1398" i="3" s="1"/>
  <c r="D1400" i="3" s="1"/>
  <c r="C1394" i="3"/>
  <c r="B1394" i="3"/>
  <c r="Y1389" i="3"/>
  <c r="X1389" i="3"/>
  <c r="W1389" i="3"/>
  <c r="V1389" i="3"/>
  <c r="V1390" i="3" s="1"/>
  <c r="U1389" i="3"/>
  <c r="U1390" i="3" s="1"/>
  <c r="T1389" i="3"/>
  <c r="S1389" i="3"/>
  <c r="R1389" i="3"/>
  <c r="R1390" i="3" s="1"/>
  <c r="Q1389" i="3"/>
  <c r="P1389" i="3"/>
  <c r="O1389" i="3"/>
  <c r="N1389" i="3"/>
  <c r="N1390" i="3" s="1"/>
  <c r="M1389" i="3"/>
  <c r="Z1389" i="3" s="1"/>
  <c r="L1389" i="3"/>
  <c r="K1389" i="3"/>
  <c r="J1389" i="3"/>
  <c r="J1390" i="3" s="1"/>
  <c r="I1389" i="3"/>
  <c r="H1389" i="3"/>
  <c r="G1389" i="3"/>
  <c r="F1389" i="3"/>
  <c r="F1390" i="3" s="1"/>
  <c r="E1389" i="3"/>
  <c r="E1390" i="3" s="1"/>
  <c r="D1389" i="3"/>
  <c r="C1389" i="3"/>
  <c r="B1389" i="3"/>
  <c r="Y1387" i="3"/>
  <c r="X1387" i="3"/>
  <c r="W1387" i="3"/>
  <c r="V1387" i="3"/>
  <c r="U1387" i="3"/>
  <c r="T1387" i="3"/>
  <c r="S1387" i="3"/>
  <c r="R1387" i="3"/>
  <c r="Q1387" i="3"/>
  <c r="P1387" i="3"/>
  <c r="O1387" i="3"/>
  <c r="N1387" i="3"/>
  <c r="Z1387" i="3" s="1"/>
  <c r="AA1387" i="3" s="1"/>
  <c r="M1387" i="3"/>
  <c r="L1387" i="3"/>
  <c r="K1387" i="3"/>
  <c r="J1387" i="3"/>
  <c r="I1387" i="3"/>
  <c r="H1387" i="3"/>
  <c r="G1387" i="3"/>
  <c r="F1387" i="3"/>
  <c r="E1387" i="3"/>
  <c r="D1387" i="3"/>
  <c r="C1387" i="3"/>
  <c r="B1387" i="3"/>
  <c r="Y1386" i="3"/>
  <c r="X1386" i="3"/>
  <c r="X1306" i="3" s="1"/>
  <c r="X1296" i="3" s="1"/>
  <c r="W1386" i="3"/>
  <c r="V1386" i="3"/>
  <c r="U1386" i="3"/>
  <c r="U1388" i="3" s="1"/>
  <c r="T1386" i="3"/>
  <c r="T1388" i="3" s="1"/>
  <c r="T1390" i="3" s="1"/>
  <c r="S1386" i="3"/>
  <c r="R1386" i="3"/>
  <c r="Q1386" i="3"/>
  <c r="P1386" i="3"/>
  <c r="O1386" i="3"/>
  <c r="N1386" i="3"/>
  <c r="M1386" i="3"/>
  <c r="L1386" i="3"/>
  <c r="L1388" i="3" s="1"/>
  <c r="L1390" i="3" s="1"/>
  <c r="K1386" i="3"/>
  <c r="J1386" i="3"/>
  <c r="I1386" i="3"/>
  <c r="H1386" i="3"/>
  <c r="H1306" i="3" s="1"/>
  <c r="H1296" i="3" s="1"/>
  <c r="G1386" i="3"/>
  <c r="F1386" i="3"/>
  <c r="E1386" i="3"/>
  <c r="E1388" i="3" s="1"/>
  <c r="D1386" i="3"/>
  <c r="D1388" i="3" s="1"/>
  <c r="D1390" i="3" s="1"/>
  <c r="C1386" i="3"/>
  <c r="B1386" i="3"/>
  <c r="Y1385" i="3"/>
  <c r="X1385" i="3"/>
  <c r="W1385" i="3"/>
  <c r="V1385" i="3"/>
  <c r="U1385" i="3"/>
  <c r="T1385" i="3"/>
  <c r="S1385" i="3"/>
  <c r="R1385" i="3"/>
  <c r="Q1385" i="3"/>
  <c r="P1385" i="3"/>
  <c r="O1385" i="3"/>
  <c r="N1385" i="3"/>
  <c r="M1385" i="3"/>
  <c r="L1385" i="3"/>
  <c r="K1385" i="3"/>
  <c r="J1385" i="3"/>
  <c r="I1385" i="3"/>
  <c r="H1385" i="3"/>
  <c r="G1385" i="3"/>
  <c r="F1385" i="3"/>
  <c r="E1385" i="3"/>
  <c r="D1385" i="3"/>
  <c r="C1385" i="3"/>
  <c r="B1385" i="3"/>
  <c r="Y1384" i="3"/>
  <c r="X1384" i="3"/>
  <c r="W1384" i="3"/>
  <c r="V1384" i="3"/>
  <c r="V1388" i="3" s="1"/>
  <c r="U1384" i="3"/>
  <c r="T1384" i="3"/>
  <c r="S1384" i="3"/>
  <c r="R1384" i="3"/>
  <c r="R1388" i="3" s="1"/>
  <c r="Q1384" i="3"/>
  <c r="P1384" i="3"/>
  <c r="O1384" i="3"/>
  <c r="N1384" i="3"/>
  <c r="N1388" i="3" s="1"/>
  <c r="M1384" i="3"/>
  <c r="L1384" i="3"/>
  <c r="K1384" i="3"/>
  <c r="J1384" i="3"/>
  <c r="J1388" i="3" s="1"/>
  <c r="I1384" i="3"/>
  <c r="H1384" i="3"/>
  <c r="G1384" i="3"/>
  <c r="F1384" i="3"/>
  <c r="F1388" i="3" s="1"/>
  <c r="E1384" i="3"/>
  <c r="D1384" i="3"/>
  <c r="C1384" i="3"/>
  <c r="B1384" i="3"/>
  <c r="B1388" i="3" s="1"/>
  <c r="B1380" i="3"/>
  <c r="Y1379" i="3"/>
  <c r="X1379" i="3"/>
  <c r="W1379" i="3"/>
  <c r="W1380" i="3" s="1"/>
  <c r="V1379" i="3"/>
  <c r="U1379" i="3"/>
  <c r="T1379" i="3"/>
  <c r="S1379" i="3"/>
  <c r="S1380" i="3" s="1"/>
  <c r="R1379" i="3"/>
  <c r="Q1379" i="3"/>
  <c r="P1379" i="3"/>
  <c r="O1379" i="3"/>
  <c r="O1380" i="3" s="1"/>
  <c r="N1379" i="3"/>
  <c r="M1379" i="3"/>
  <c r="L1379" i="3"/>
  <c r="K1379" i="3"/>
  <c r="K1380" i="3" s="1"/>
  <c r="J1379" i="3"/>
  <c r="I1379" i="3"/>
  <c r="H1379" i="3"/>
  <c r="G1379" i="3"/>
  <c r="G1380" i="3" s="1"/>
  <c r="F1379" i="3"/>
  <c r="E1379" i="3"/>
  <c r="D1379" i="3"/>
  <c r="C1379" i="3"/>
  <c r="C1380" i="3" s="1"/>
  <c r="B1379" i="3"/>
  <c r="Y1377" i="3"/>
  <c r="X1377" i="3"/>
  <c r="W1377" i="3"/>
  <c r="V1377" i="3"/>
  <c r="U1377" i="3"/>
  <c r="T1377" i="3"/>
  <c r="S1377" i="3"/>
  <c r="R1377" i="3"/>
  <c r="Q1377" i="3"/>
  <c r="P1377" i="3"/>
  <c r="O1377" i="3"/>
  <c r="N1377" i="3"/>
  <c r="M1377" i="3"/>
  <c r="Z1377" i="3" s="1"/>
  <c r="L1377" i="3"/>
  <c r="K1377" i="3"/>
  <c r="J1377" i="3"/>
  <c r="I1377" i="3"/>
  <c r="H1377" i="3"/>
  <c r="G1377" i="3"/>
  <c r="F1377" i="3"/>
  <c r="E1377" i="3"/>
  <c r="D1377" i="3"/>
  <c r="C1377" i="3"/>
  <c r="B1377" i="3"/>
  <c r="Y1376" i="3"/>
  <c r="X1376" i="3"/>
  <c r="W1376" i="3"/>
  <c r="W1378" i="3" s="1"/>
  <c r="V1376" i="3"/>
  <c r="V1378" i="3" s="1"/>
  <c r="V1380" i="3" s="1"/>
  <c r="U1376" i="3"/>
  <c r="T1376" i="3"/>
  <c r="S1376" i="3"/>
  <c r="S1378" i="3" s="1"/>
  <c r="R1376" i="3"/>
  <c r="Q1376" i="3"/>
  <c r="P1376" i="3"/>
  <c r="O1376" i="3"/>
  <c r="O1378" i="3" s="1"/>
  <c r="N1376" i="3"/>
  <c r="N1378" i="3" s="1"/>
  <c r="N1380" i="3" s="1"/>
  <c r="M1376" i="3"/>
  <c r="L1376" i="3"/>
  <c r="K1376" i="3"/>
  <c r="K1378" i="3" s="1"/>
  <c r="J1376" i="3"/>
  <c r="I1376" i="3"/>
  <c r="H1376" i="3"/>
  <c r="G1376" i="3"/>
  <c r="G1378" i="3" s="1"/>
  <c r="F1376" i="3"/>
  <c r="F1378" i="3" s="1"/>
  <c r="F1380" i="3" s="1"/>
  <c r="E1376" i="3"/>
  <c r="D1376" i="3"/>
  <c r="C1376" i="3"/>
  <c r="C1378" i="3" s="1"/>
  <c r="B1376" i="3"/>
  <c r="Y1375" i="3"/>
  <c r="X1375" i="3"/>
  <c r="W1375" i="3"/>
  <c r="V1375" i="3"/>
  <c r="U1375" i="3"/>
  <c r="T1375" i="3"/>
  <c r="S1375" i="3"/>
  <c r="R1375" i="3"/>
  <c r="R1378" i="3" s="1"/>
  <c r="R1380" i="3" s="1"/>
  <c r="Q1375" i="3"/>
  <c r="P1375" i="3"/>
  <c r="O1375" i="3"/>
  <c r="N1375" i="3"/>
  <c r="Z1375" i="3" s="1"/>
  <c r="AB1375" i="3" s="1"/>
  <c r="M1375" i="3"/>
  <c r="L1375" i="3"/>
  <c r="K1375" i="3"/>
  <c r="J1375" i="3"/>
  <c r="J1378" i="3" s="1"/>
  <c r="J1380" i="3" s="1"/>
  <c r="I1375" i="3"/>
  <c r="H1375" i="3"/>
  <c r="G1375" i="3"/>
  <c r="F1375" i="3"/>
  <c r="E1375" i="3"/>
  <c r="D1375" i="3"/>
  <c r="C1375" i="3"/>
  <c r="B1375" i="3"/>
  <c r="B1378" i="3" s="1"/>
  <c r="Y1374" i="3"/>
  <c r="X1374" i="3"/>
  <c r="W1374" i="3"/>
  <c r="V1374" i="3"/>
  <c r="U1374" i="3"/>
  <c r="T1374" i="3"/>
  <c r="S1374" i="3"/>
  <c r="R1374" i="3"/>
  <c r="Q1374" i="3"/>
  <c r="P1374" i="3"/>
  <c r="O1374" i="3"/>
  <c r="N1374" i="3"/>
  <c r="M1374" i="3"/>
  <c r="L1374" i="3"/>
  <c r="K1374" i="3"/>
  <c r="J1374" i="3"/>
  <c r="I1374" i="3"/>
  <c r="H1374" i="3"/>
  <c r="G1374" i="3"/>
  <c r="F1374" i="3"/>
  <c r="E1374" i="3"/>
  <c r="D1374" i="3"/>
  <c r="C1374" i="3"/>
  <c r="B1374" i="3"/>
  <c r="T1370" i="3"/>
  <c r="L1370" i="3"/>
  <c r="D1370" i="3"/>
  <c r="Y1369" i="3"/>
  <c r="X1369" i="3"/>
  <c r="W1369" i="3"/>
  <c r="V1369" i="3"/>
  <c r="U1369" i="3"/>
  <c r="T1369" i="3"/>
  <c r="S1369" i="3"/>
  <c r="R1369" i="3"/>
  <c r="Q1369" i="3"/>
  <c r="P1369" i="3"/>
  <c r="O1369" i="3"/>
  <c r="N1369" i="3"/>
  <c r="M1369" i="3"/>
  <c r="L1369" i="3"/>
  <c r="K1369" i="3"/>
  <c r="J1369" i="3"/>
  <c r="I1369" i="3"/>
  <c r="H1369" i="3"/>
  <c r="G1369" i="3"/>
  <c r="F1369" i="3"/>
  <c r="E1369" i="3"/>
  <c r="D1369" i="3"/>
  <c r="C1369" i="3"/>
  <c r="B1369" i="3"/>
  <c r="Y1368" i="3"/>
  <c r="Q1368" i="3"/>
  <c r="P1368" i="3"/>
  <c r="P1370" i="3" s="1"/>
  <c r="I1368" i="3"/>
  <c r="Y1367" i="3"/>
  <c r="X1367" i="3"/>
  <c r="W1367" i="3"/>
  <c r="V1367" i="3"/>
  <c r="U1367" i="3"/>
  <c r="T1367" i="3"/>
  <c r="S1367" i="3"/>
  <c r="R1367" i="3"/>
  <c r="Q1367" i="3"/>
  <c r="P1367" i="3"/>
  <c r="O1367" i="3"/>
  <c r="O1307" i="3" s="1"/>
  <c r="O1297" i="3" s="1"/>
  <c r="N1367" i="3"/>
  <c r="N1307" i="3" s="1"/>
  <c r="N1297" i="3" s="1"/>
  <c r="M1367" i="3"/>
  <c r="L1367" i="3"/>
  <c r="K1367" i="3"/>
  <c r="J1367" i="3"/>
  <c r="I1367" i="3"/>
  <c r="H1367" i="3"/>
  <c r="G1367" i="3"/>
  <c r="F1367" i="3"/>
  <c r="F1307" i="3" s="1"/>
  <c r="F1297" i="3" s="1"/>
  <c r="E1367" i="3"/>
  <c r="D1367" i="3"/>
  <c r="C1367" i="3"/>
  <c r="B1367" i="3"/>
  <c r="Y1366" i="3"/>
  <c r="X1366" i="3"/>
  <c r="W1366" i="3"/>
  <c r="V1366" i="3"/>
  <c r="U1366" i="3"/>
  <c r="U1368" i="3" s="1"/>
  <c r="T1366" i="3"/>
  <c r="S1366" i="3"/>
  <c r="R1366" i="3"/>
  <c r="Q1366" i="3"/>
  <c r="P1366" i="3"/>
  <c r="O1366" i="3"/>
  <c r="N1366" i="3"/>
  <c r="M1366" i="3"/>
  <c r="Z1366" i="3" s="1"/>
  <c r="L1366" i="3"/>
  <c r="K1366" i="3"/>
  <c r="J1366" i="3"/>
  <c r="I1366" i="3"/>
  <c r="H1366" i="3"/>
  <c r="G1366" i="3"/>
  <c r="F1366" i="3"/>
  <c r="E1366" i="3"/>
  <c r="E1368" i="3" s="1"/>
  <c r="D1366" i="3"/>
  <c r="C1366" i="3"/>
  <c r="B1366" i="3"/>
  <c r="AA1366" i="3" s="1"/>
  <c r="Y1365" i="3"/>
  <c r="X1365" i="3"/>
  <c r="X1368" i="3" s="1"/>
  <c r="X1370" i="3" s="1"/>
  <c r="W1365" i="3"/>
  <c r="V1365" i="3"/>
  <c r="U1365" i="3"/>
  <c r="T1365" i="3"/>
  <c r="T1368" i="3" s="1"/>
  <c r="S1365" i="3"/>
  <c r="R1365" i="3"/>
  <c r="Q1365" i="3"/>
  <c r="P1365" i="3"/>
  <c r="O1365" i="3"/>
  <c r="N1365" i="3"/>
  <c r="M1365" i="3"/>
  <c r="Z1365" i="3" s="1"/>
  <c r="L1365" i="3"/>
  <c r="L1368" i="3" s="1"/>
  <c r="K1365" i="3"/>
  <c r="J1365" i="3"/>
  <c r="I1365" i="3"/>
  <c r="H1365" i="3"/>
  <c r="H1368" i="3" s="1"/>
  <c r="H1370" i="3" s="1"/>
  <c r="G1365" i="3"/>
  <c r="F1365" i="3"/>
  <c r="E1365" i="3"/>
  <c r="D1365" i="3"/>
  <c r="D1368" i="3" s="1"/>
  <c r="C1365" i="3"/>
  <c r="B1365" i="3"/>
  <c r="Y1364" i="3"/>
  <c r="X1364" i="3"/>
  <c r="W1364" i="3"/>
  <c r="V1364" i="3"/>
  <c r="U1364" i="3"/>
  <c r="T1364" i="3"/>
  <c r="S1364" i="3"/>
  <c r="R1364" i="3"/>
  <c r="Q1364" i="3"/>
  <c r="P1364" i="3"/>
  <c r="O1364" i="3"/>
  <c r="N1364" i="3"/>
  <c r="M1364" i="3"/>
  <c r="L1364" i="3"/>
  <c r="K1364" i="3"/>
  <c r="J1364" i="3"/>
  <c r="I1364" i="3"/>
  <c r="H1364" i="3"/>
  <c r="G1364" i="3"/>
  <c r="F1364" i="3"/>
  <c r="E1364" i="3"/>
  <c r="D1364" i="3"/>
  <c r="C1364" i="3"/>
  <c r="B1364" i="3"/>
  <c r="V1360" i="3"/>
  <c r="F1360" i="3"/>
  <c r="Y1359" i="3"/>
  <c r="X1359" i="3"/>
  <c r="X1360" i="3" s="1"/>
  <c r="W1359" i="3"/>
  <c r="V1359" i="3"/>
  <c r="U1359" i="3"/>
  <c r="T1359" i="3"/>
  <c r="T1360" i="3" s="1"/>
  <c r="S1359" i="3"/>
  <c r="R1359" i="3"/>
  <c r="Q1359" i="3"/>
  <c r="P1359" i="3"/>
  <c r="P1360" i="3" s="1"/>
  <c r="O1359" i="3"/>
  <c r="N1359" i="3"/>
  <c r="M1359" i="3"/>
  <c r="Z1359" i="3" s="1"/>
  <c r="L1359" i="3"/>
  <c r="L1360" i="3" s="1"/>
  <c r="K1359" i="3"/>
  <c r="J1359" i="3"/>
  <c r="I1359" i="3"/>
  <c r="H1359" i="3"/>
  <c r="H1360" i="3" s="1"/>
  <c r="G1359" i="3"/>
  <c r="F1359" i="3"/>
  <c r="E1359" i="3"/>
  <c r="D1359" i="3"/>
  <c r="D1360" i="3" s="1"/>
  <c r="C1359" i="3"/>
  <c r="B1359" i="3"/>
  <c r="S1358" i="3"/>
  <c r="R1358" i="3"/>
  <c r="R1360" i="3" s="1"/>
  <c r="K1358" i="3"/>
  <c r="C1358" i="3"/>
  <c r="B1358" i="3"/>
  <c r="B1360" i="3" s="1"/>
  <c r="Y1357" i="3"/>
  <c r="X1357" i="3"/>
  <c r="W1357" i="3"/>
  <c r="V1357" i="3"/>
  <c r="U1357" i="3"/>
  <c r="T1357" i="3"/>
  <c r="S1357" i="3"/>
  <c r="R1357" i="3"/>
  <c r="Q1357" i="3"/>
  <c r="P1357" i="3"/>
  <c r="O1357" i="3"/>
  <c r="N1357" i="3"/>
  <c r="M1357" i="3"/>
  <c r="Z1357" i="3" s="1"/>
  <c r="L1357" i="3"/>
  <c r="K1357" i="3"/>
  <c r="J1357" i="3"/>
  <c r="I1357" i="3"/>
  <c r="H1357" i="3"/>
  <c r="G1357" i="3"/>
  <c r="F1357" i="3"/>
  <c r="E1357" i="3"/>
  <c r="D1357" i="3"/>
  <c r="C1357" i="3"/>
  <c r="B1357" i="3"/>
  <c r="AA1357" i="3" s="1"/>
  <c r="Y1356" i="3"/>
  <c r="X1356" i="3"/>
  <c r="W1356" i="3"/>
  <c r="W1358" i="3" s="1"/>
  <c r="V1356" i="3"/>
  <c r="U1356" i="3"/>
  <c r="T1356" i="3"/>
  <c r="S1356" i="3"/>
  <c r="R1356" i="3"/>
  <c r="Q1356" i="3"/>
  <c r="P1356" i="3"/>
  <c r="O1356" i="3"/>
  <c r="O1358" i="3" s="1"/>
  <c r="N1356" i="3"/>
  <c r="Z1356" i="3" s="1"/>
  <c r="AA1356" i="3" s="1"/>
  <c r="M1356" i="3"/>
  <c r="L1356" i="3"/>
  <c r="K1356" i="3"/>
  <c r="J1356" i="3"/>
  <c r="I1356" i="3"/>
  <c r="H1356" i="3"/>
  <c r="G1356" i="3"/>
  <c r="G1358" i="3" s="1"/>
  <c r="F1356" i="3"/>
  <c r="E1356" i="3"/>
  <c r="D1356" i="3"/>
  <c r="C1356" i="3"/>
  <c r="B1356" i="3"/>
  <c r="Y1355" i="3"/>
  <c r="X1355" i="3"/>
  <c r="W1355" i="3"/>
  <c r="V1355" i="3"/>
  <c r="V1358" i="3" s="1"/>
  <c r="U1355" i="3"/>
  <c r="T1355" i="3"/>
  <c r="S1355" i="3"/>
  <c r="R1355" i="3"/>
  <c r="Q1355" i="3"/>
  <c r="P1355" i="3"/>
  <c r="O1355" i="3"/>
  <c r="N1355" i="3"/>
  <c r="N1358" i="3" s="1"/>
  <c r="N1360" i="3" s="1"/>
  <c r="M1355" i="3"/>
  <c r="L1355" i="3"/>
  <c r="K1355" i="3"/>
  <c r="J1355" i="3"/>
  <c r="J1358" i="3" s="1"/>
  <c r="J1360" i="3" s="1"/>
  <c r="I1355" i="3"/>
  <c r="H1355" i="3"/>
  <c r="G1355" i="3"/>
  <c r="F1355" i="3"/>
  <c r="F1358" i="3" s="1"/>
  <c r="E1355" i="3"/>
  <c r="D1355" i="3"/>
  <c r="C1355" i="3"/>
  <c r="B1355" i="3"/>
  <c r="Y1354" i="3"/>
  <c r="X1354" i="3"/>
  <c r="X1358" i="3" s="1"/>
  <c r="W1354" i="3"/>
  <c r="V1354" i="3"/>
  <c r="U1354" i="3"/>
  <c r="T1354" i="3"/>
  <c r="T1358" i="3" s="1"/>
  <c r="S1354" i="3"/>
  <c r="R1354" i="3"/>
  <c r="Q1354" i="3"/>
  <c r="P1354" i="3"/>
  <c r="P1358" i="3" s="1"/>
  <c r="O1354" i="3"/>
  <c r="N1354" i="3"/>
  <c r="M1354" i="3"/>
  <c r="L1354" i="3"/>
  <c r="L1358" i="3" s="1"/>
  <c r="K1354" i="3"/>
  <c r="J1354" i="3"/>
  <c r="I1354" i="3"/>
  <c r="H1354" i="3"/>
  <c r="H1358" i="3" s="1"/>
  <c r="G1354" i="3"/>
  <c r="F1354" i="3"/>
  <c r="E1354" i="3"/>
  <c r="D1354" i="3"/>
  <c r="D1358" i="3" s="1"/>
  <c r="C1354" i="3"/>
  <c r="B1354" i="3"/>
  <c r="X1350" i="3"/>
  <c r="H1350" i="3"/>
  <c r="Y1349" i="3"/>
  <c r="X1349" i="3"/>
  <c r="W1349" i="3"/>
  <c r="V1349" i="3"/>
  <c r="V1350" i="3" s="1"/>
  <c r="U1349" i="3"/>
  <c r="T1349" i="3"/>
  <c r="S1349" i="3"/>
  <c r="R1349" i="3"/>
  <c r="R1350" i="3" s="1"/>
  <c r="Q1349" i="3"/>
  <c r="P1349" i="3"/>
  <c r="O1349" i="3"/>
  <c r="N1349" i="3"/>
  <c r="N1350" i="3" s="1"/>
  <c r="M1349" i="3"/>
  <c r="L1349" i="3"/>
  <c r="K1349" i="3"/>
  <c r="J1349" i="3"/>
  <c r="J1350" i="3" s="1"/>
  <c r="I1349" i="3"/>
  <c r="H1349" i="3"/>
  <c r="G1349" i="3"/>
  <c r="F1349" i="3"/>
  <c r="F1350" i="3" s="1"/>
  <c r="E1349" i="3"/>
  <c r="D1349" i="3"/>
  <c r="C1349" i="3"/>
  <c r="B1349" i="3"/>
  <c r="U1348" i="3"/>
  <c r="T1348" i="3"/>
  <c r="T1350" i="3" s="1"/>
  <c r="E1348" i="3"/>
  <c r="D1348" i="3"/>
  <c r="D1350" i="3" s="1"/>
  <c r="Y1347" i="3"/>
  <c r="X1347" i="3"/>
  <c r="W1347" i="3"/>
  <c r="V1347" i="3"/>
  <c r="U1347" i="3"/>
  <c r="T1347" i="3"/>
  <c r="S1347" i="3"/>
  <c r="R1347" i="3"/>
  <c r="Q1347" i="3"/>
  <c r="P1347" i="3"/>
  <c r="O1347" i="3"/>
  <c r="N1347" i="3"/>
  <c r="Z1347" i="3" s="1"/>
  <c r="AA1347" i="3" s="1"/>
  <c r="M1347" i="3"/>
  <c r="L1347" i="3"/>
  <c r="K1347" i="3"/>
  <c r="J1347" i="3"/>
  <c r="I1347" i="3"/>
  <c r="H1347" i="3"/>
  <c r="G1347" i="3"/>
  <c r="F1347" i="3"/>
  <c r="E1347" i="3"/>
  <c r="D1347" i="3"/>
  <c r="C1347" i="3"/>
  <c r="B1347" i="3"/>
  <c r="Y1346" i="3"/>
  <c r="Y1348" i="3" s="1"/>
  <c r="X1346" i="3"/>
  <c r="W1346" i="3"/>
  <c r="V1346" i="3"/>
  <c r="U1346" i="3"/>
  <c r="T1346" i="3"/>
  <c r="S1346" i="3"/>
  <c r="R1346" i="3"/>
  <c r="Q1346" i="3"/>
  <c r="Q1348" i="3" s="1"/>
  <c r="P1346" i="3"/>
  <c r="O1346" i="3"/>
  <c r="N1346" i="3"/>
  <c r="M1346" i="3"/>
  <c r="L1346" i="3"/>
  <c r="K1346" i="3"/>
  <c r="J1346" i="3"/>
  <c r="I1346" i="3"/>
  <c r="I1348" i="3" s="1"/>
  <c r="H1346" i="3"/>
  <c r="G1346" i="3"/>
  <c r="F1346" i="3"/>
  <c r="E1346" i="3"/>
  <c r="D1346" i="3"/>
  <c r="C1346" i="3"/>
  <c r="B1346" i="3"/>
  <c r="Y1345" i="3"/>
  <c r="X1345" i="3"/>
  <c r="X1348" i="3" s="1"/>
  <c r="W1345" i="3"/>
  <c r="V1345" i="3"/>
  <c r="U1345" i="3"/>
  <c r="T1345" i="3"/>
  <c r="S1345" i="3"/>
  <c r="S1305" i="3" s="1"/>
  <c r="S1295" i="3" s="1"/>
  <c r="R1345" i="3"/>
  <c r="Q1345" i="3"/>
  <c r="P1345" i="3"/>
  <c r="P1348" i="3" s="1"/>
  <c r="P1350" i="3" s="1"/>
  <c r="O1345" i="3"/>
  <c r="N1345" i="3"/>
  <c r="M1345" i="3"/>
  <c r="L1345" i="3"/>
  <c r="K1345" i="3"/>
  <c r="J1345" i="3"/>
  <c r="I1345" i="3"/>
  <c r="H1345" i="3"/>
  <c r="H1348" i="3" s="1"/>
  <c r="G1345" i="3"/>
  <c r="F1345" i="3"/>
  <c r="E1345" i="3"/>
  <c r="D1345" i="3"/>
  <c r="C1345" i="3"/>
  <c r="C1305" i="3" s="1"/>
  <c r="C1295" i="3" s="1"/>
  <c r="B1345" i="3"/>
  <c r="Y1344" i="3"/>
  <c r="X1344" i="3"/>
  <c r="W1344" i="3"/>
  <c r="V1344" i="3"/>
  <c r="V1348" i="3" s="1"/>
  <c r="U1344" i="3"/>
  <c r="T1344" i="3"/>
  <c r="S1344" i="3"/>
  <c r="R1344" i="3"/>
  <c r="R1348" i="3" s="1"/>
  <c r="Q1344" i="3"/>
  <c r="P1344" i="3"/>
  <c r="O1344" i="3"/>
  <c r="N1344" i="3"/>
  <c r="N1348" i="3" s="1"/>
  <c r="M1344" i="3"/>
  <c r="L1344" i="3"/>
  <c r="K1344" i="3"/>
  <c r="J1344" i="3"/>
  <c r="J1348" i="3" s="1"/>
  <c r="I1344" i="3"/>
  <c r="H1344" i="3"/>
  <c r="G1344" i="3"/>
  <c r="F1344" i="3"/>
  <c r="F1348" i="3" s="1"/>
  <c r="E1344" i="3"/>
  <c r="D1344" i="3"/>
  <c r="C1344" i="3"/>
  <c r="B1344" i="3"/>
  <c r="B1348" i="3" s="1"/>
  <c r="R1340" i="3"/>
  <c r="J1340" i="3"/>
  <c r="B1340" i="3"/>
  <c r="Y1339" i="3"/>
  <c r="X1339" i="3"/>
  <c r="W1339" i="3"/>
  <c r="V1339" i="3"/>
  <c r="U1339" i="3"/>
  <c r="T1339" i="3"/>
  <c r="S1339" i="3"/>
  <c r="R1339" i="3"/>
  <c r="Q1339" i="3"/>
  <c r="P1339" i="3"/>
  <c r="O1339" i="3"/>
  <c r="N1339" i="3"/>
  <c r="M1339" i="3"/>
  <c r="L1339" i="3"/>
  <c r="K1339" i="3"/>
  <c r="J1339" i="3"/>
  <c r="I1339" i="3"/>
  <c r="H1339" i="3"/>
  <c r="G1339" i="3"/>
  <c r="F1339" i="3"/>
  <c r="E1339" i="3"/>
  <c r="D1339" i="3"/>
  <c r="C1339" i="3"/>
  <c r="B1339" i="3"/>
  <c r="W1338" i="3"/>
  <c r="V1338" i="3"/>
  <c r="V1340" i="3" s="1"/>
  <c r="G1338" i="3"/>
  <c r="F1338" i="3"/>
  <c r="F1340" i="3" s="1"/>
  <c r="Y1337" i="3"/>
  <c r="X1337" i="3"/>
  <c r="W1337" i="3"/>
  <c r="V1337" i="3"/>
  <c r="U1337" i="3"/>
  <c r="T1337" i="3"/>
  <c r="S1337" i="3"/>
  <c r="R1337" i="3"/>
  <c r="Q1337" i="3"/>
  <c r="P1337" i="3"/>
  <c r="O1337" i="3"/>
  <c r="N1337" i="3"/>
  <c r="M1337" i="3"/>
  <c r="Z1337" i="3" s="1"/>
  <c r="L1337" i="3"/>
  <c r="K1337" i="3"/>
  <c r="J1337" i="3"/>
  <c r="I1337" i="3"/>
  <c r="H1337" i="3"/>
  <c r="G1337" i="3"/>
  <c r="F1337" i="3"/>
  <c r="E1337" i="3"/>
  <c r="D1337" i="3"/>
  <c r="C1337" i="3"/>
  <c r="B1337" i="3"/>
  <c r="Y1336" i="3"/>
  <c r="X1336" i="3"/>
  <c r="W1336" i="3"/>
  <c r="V1336" i="3"/>
  <c r="U1336" i="3"/>
  <c r="T1336" i="3"/>
  <c r="S1336" i="3"/>
  <c r="S1338" i="3" s="1"/>
  <c r="R1336" i="3"/>
  <c r="Q1336" i="3"/>
  <c r="P1336" i="3"/>
  <c r="O1336" i="3"/>
  <c r="O1338" i="3" s="1"/>
  <c r="N1336" i="3"/>
  <c r="N1338" i="3" s="1"/>
  <c r="N1340" i="3" s="1"/>
  <c r="M1336" i="3"/>
  <c r="L1336" i="3"/>
  <c r="K1336" i="3"/>
  <c r="K1338" i="3" s="1"/>
  <c r="J1336" i="3"/>
  <c r="I1336" i="3"/>
  <c r="H1336" i="3"/>
  <c r="G1336" i="3"/>
  <c r="F1336" i="3"/>
  <c r="E1336" i="3"/>
  <c r="D1336" i="3"/>
  <c r="C1336" i="3"/>
  <c r="C1338" i="3" s="1"/>
  <c r="B1336" i="3"/>
  <c r="Y1335" i="3"/>
  <c r="X1335" i="3"/>
  <c r="W1335" i="3"/>
  <c r="V1335" i="3"/>
  <c r="U1335" i="3"/>
  <c r="T1335" i="3"/>
  <c r="S1335" i="3"/>
  <c r="R1335" i="3"/>
  <c r="R1338" i="3" s="1"/>
  <c r="Q1335" i="3"/>
  <c r="P1335" i="3"/>
  <c r="O1335" i="3"/>
  <c r="N1335" i="3"/>
  <c r="Z1335" i="3" s="1"/>
  <c r="AB1335" i="3" s="1"/>
  <c r="M1335" i="3"/>
  <c r="L1335" i="3"/>
  <c r="K1335" i="3"/>
  <c r="J1335" i="3"/>
  <c r="J1338" i="3" s="1"/>
  <c r="I1335" i="3"/>
  <c r="H1335" i="3"/>
  <c r="G1335" i="3"/>
  <c r="F1335" i="3"/>
  <c r="E1335" i="3"/>
  <c r="D1335" i="3"/>
  <c r="C1335" i="3"/>
  <c r="B1335" i="3"/>
  <c r="B1338" i="3" s="1"/>
  <c r="Y1334" i="3"/>
  <c r="Y1338" i="3" s="1"/>
  <c r="Y1340" i="3" s="1"/>
  <c r="X1334" i="3"/>
  <c r="X1338" i="3" s="1"/>
  <c r="W1334" i="3"/>
  <c r="V1334" i="3"/>
  <c r="U1334" i="3"/>
  <c r="U1338" i="3" s="1"/>
  <c r="U1340" i="3" s="1"/>
  <c r="T1334" i="3"/>
  <c r="T1338" i="3" s="1"/>
  <c r="S1334" i="3"/>
  <c r="R1334" i="3"/>
  <c r="Q1334" i="3"/>
  <c r="Q1338" i="3" s="1"/>
  <c r="Q1340" i="3" s="1"/>
  <c r="P1334" i="3"/>
  <c r="P1338" i="3" s="1"/>
  <c r="O1334" i="3"/>
  <c r="N1334" i="3"/>
  <c r="M1334" i="3"/>
  <c r="L1334" i="3"/>
  <c r="L1338" i="3" s="1"/>
  <c r="K1334" i="3"/>
  <c r="J1334" i="3"/>
  <c r="I1334" i="3"/>
  <c r="I1338" i="3" s="1"/>
  <c r="I1340" i="3" s="1"/>
  <c r="H1334" i="3"/>
  <c r="H1338" i="3" s="1"/>
  <c r="G1334" i="3"/>
  <c r="F1334" i="3"/>
  <c r="E1334" i="3"/>
  <c r="E1338" i="3" s="1"/>
  <c r="E1340" i="3" s="1"/>
  <c r="D1334" i="3"/>
  <c r="D1338" i="3" s="1"/>
  <c r="C1334" i="3"/>
  <c r="B1334" i="3"/>
  <c r="Y1329" i="3"/>
  <c r="X1329" i="3"/>
  <c r="W1329" i="3"/>
  <c r="V1329" i="3"/>
  <c r="U1329" i="3"/>
  <c r="T1329" i="3"/>
  <c r="S1329" i="3"/>
  <c r="R1329" i="3"/>
  <c r="Q1329" i="3"/>
  <c r="P1329" i="3"/>
  <c r="O1329" i="3"/>
  <c r="N1329" i="3"/>
  <c r="M1329" i="3"/>
  <c r="L1329" i="3"/>
  <c r="K1329" i="3"/>
  <c r="J1329" i="3"/>
  <c r="I1329" i="3"/>
  <c r="H1329" i="3"/>
  <c r="G1329" i="3"/>
  <c r="F1329" i="3"/>
  <c r="E1329" i="3"/>
  <c r="D1329" i="3"/>
  <c r="C1329" i="3"/>
  <c r="B1329" i="3"/>
  <c r="Y1328" i="3"/>
  <c r="X1328" i="3"/>
  <c r="X1330" i="3" s="1"/>
  <c r="Q1328" i="3"/>
  <c r="I1328" i="3"/>
  <c r="H1328" i="3"/>
  <c r="H1330" i="3" s="1"/>
  <c r="Y1327" i="3"/>
  <c r="X1327" i="3"/>
  <c r="W1327" i="3"/>
  <c r="V1327" i="3"/>
  <c r="U1327" i="3"/>
  <c r="T1327" i="3"/>
  <c r="S1327" i="3"/>
  <c r="R1327" i="3"/>
  <c r="Q1327" i="3"/>
  <c r="P1327" i="3"/>
  <c r="O1327" i="3"/>
  <c r="N1327" i="3"/>
  <c r="Z1327" i="3" s="1"/>
  <c r="AA1327" i="3" s="1"/>
  <c r="M1327" i="3"/>
  <c r="L1327" i="3"/>
  <c r="K1327" i="3"/>
  <c r="J1327" i="3"/>
  <c r="I1327" i="3"/>
  <c r="H1327" i="3"/>
  <c r="G1327" i="3"/>
  <c r="F1327" i="3"/>
  <c r="E1327" i="3"/>
  <c r="D1327" i="3"/>
  <c r="C1327" i="3"/>
  <c r="B1327" i="3"/>
  <c r="Y1326" i="3"/>
  <c r="X1326" i="3"/>
  <c r="W1326" i="3"/>
  <c r="V1326" i="3"/>
  <c r="U1326" i="3"/>
  <c r="U1328" i="3" s="1"/>
  <c r="T1326" i="3"/>
  <c r="S1326" i="3"/>
  <c r="R1326" i="3"/>
  <c r="Q1326" i="3"/>
  <c r="P1326" i="3"/>
  <c r="O1326" i="3"/>
  <c r="N1326" i="3"/>
  <c r="M1326" i="3"/>
  <c r="Z1326" i="3" s="1"/>
  <c r="L1326" i="3"/>
  <c r="K1326" i="3"/>
  <c r="J1326" i="3"/>
  <c r="I1326" i="3"/>
  <c r="H1326" i="3"/>
  <c r="G1326" i="3"/>
  <c r="F1326" i="3"/>
  <c r="E1326" i="3"/>
  <c r="E1328" i="3" s="1"/>
  <c r="D1326" i="3"/>
  <c r="C1326" i="3"/>
  <c r="B1326" i="3"/>
  <c r="AA1326" i="3" s="1"/>
  <c r="Y1325" i="3"/>
  <c r="X1325" i="3"/>
  <c r="W1325" i="3"/>
  <c r="V1325" i="3"/>
  <c r="U1325" i="3"/>
  <c r="T1325" i="3"/>
  <c r="S1325" i="3"/>
  <c r="R1325" i="3"/>
  <c r="Q1325" i="3"/>
  <c r="P1325" i="3"/>
  <c r="O1325" i="3"/>
  <c r="N1325" i="3"/>
  <c r="M1325" i="3"/>
  <c r="Z1325" i="3" s="1"/>
  <c r="L1325" i="3"/>
  <c r="L1328" i="3" s="1"/>
  <c r="L1330" i="3" s="1"/>
  <c r="K1325" i="3"/>
  <c r="J1325" i="3"/>
  <c r="I1325" i="3"/>
  <c r="H1325" i="3"/>
  <c r="G1325" i="3"/>
  <c r="F1325" i="3"/>
  <c r="E1325" i="3"/>
  <c r="D1325" i="3"/>
  <c r="C1325" i="3"/>
  <c r="B1325" i="3"/>
  <c r="Y1324" i="3"/>
  <c r="X1324" i="3"/>
  <c r="W1324" i="3"/>
  <c r="V1324" i="3"/>
  <c r="V1328" i="3" s="1"/>
  <c r="U1324" i="3"/>
  <c r="T1324" i="3"/>
  <c r="S1324" i="3"/>
  <c r="R1324" i="3"/>
  <c r="Q1324" i="3"/>
  <c r="P1324" i="3"/>
  <c r="O1324" i="3"/>
  <c r="N1324" i="3"/>
  <c r="M1324" i="3"/>
  <c r="L1324" i="3"/>
  <c r="K1324" i="3"/>
  <c r="J1324" i="3"/>
  <c r="I1324" i="3"/>
  <c r="H1324" i="3"/>
  <c r="G1324" i="3"/>
  <c r="F1324" i="3"/>
  <c r="F1328" i="3" s="1"/>
  <c r="E1324" i="3"/>
  <c r="D1324" i="3"/>
  <c r="C1324" i="3"/>
  <c r="B1324" i="3"/>
  <c r="Y1319" i="3"/>
  <c r="X1319" i="3"/>
  <c r="W1319" i="3"/>
  <c r="V1319" i="3"/>
  <c r="U1319" i="3"/>
  <c r="T1319" i="3"/>
  <c r="S1319" i="3"/>
  <c r="R1319" i="3"/>
  <c r="Q1319" i="3"/>
  <c r="P1319" i="3"/>
  <c r="O1319" i="3"/>
  <c r="N1319" i="3"/>
  <c r="M1319" i="3"/>
  <c r="Z1319" i="3" s="1"/>
  <c r="L1319" i="3"/>
  <c r="K1319" i="3"/>
  <c r="J1319" i="3"/>
  <c r="I1319" i="3"/>
  <c r="H1319" i="3"/>
  <c r="G1319" i="3"/>
  <c r="F1319" i="3"/>
  <c r="E1319" i="3"/>
  <c r="D1319" i="3"/>
  <c r="C1319" i="3"/>
  <c r="B1319" i="3"/>
  <c r="S1318" i="3"/>
  <c r="K1318" i="3"/>
  <c r="J1318" i="3"/>
  <c r="J1320" i="3" s="1"/>
  <c r="C1318" i="3"/>
  <c r="Y1317" i="3"/>
  <c r="X1317" i="3"/>
  <c r="W1317" i="3"/>
  <c r="V1317" i="3"/>
  <c r="U1317" i="3"/>
  <c r="T1317" i="3"/>
  <c r="S1317" i="3"/>
  <c r="R1317" i="3"/>
  <c r="Q1317" i="3"/>
  <c r="P1317" i="3"/>
  <c r="O1317" i="3"/>
  <c r="N1317" i="3"/>
  <c r="M1317" i="3"/>
  <c r="L1317" i="3"/>
  <c r="K1317" i="3"/>
  <c r="J1317" i="3"/>
  <c r="I1317" i="3"/>
  <c r="H1317" i="3"/>
  <c r="G1317" i="3"/>
  <c r="F1317" i="3"/>
  <c r="E1317" i="3"/>
  <c r="D1317" i="3"/>
  <c r="C1317" i="3"/>
  <c r="B1317" i="3"/>
  <c r="Y1316" i="3"/>
  <c r="X1316" i="3"/>
  <c r="W1316" i="3"/>
  <c r="V1316" i="3"/>
  <c r="U1316" i="3"/>
  <c r="T1316" i="3"/>
  <c r="S1316" i="3"/>
  <c r="R1316" i="3"/>
  <c r="Q1316" i="3"/>
  <c r="P1316" i="3"/>
  <c r="O1316" i="3"/>
  <c r="N1316" i="3"/>
  <c r="M1316" i="3"/>
  <c r="L1316" i="3"/>
  <c r="K1316" i="3"/>
  <c r="J1316" i="3"/>
  <c r="I1316" i="3"/>
  <c r="H1316" i="3"/>
  <c r="G1316" i="3"/>
  <c r="F1316" i="3"/>
  <c r="E1316" i="3"/>
  <c r="D1316" i="3"/>
  <c r="C1316" i="3"/>
  <c r="B1316" i="3"/>
  <c r="Y1315" i="3"/>
  <c r="Y1305" i="3" s="1"/>
  <c r="Y1295" i="3" s="1"/>
  <c r="X1315" i="3"/>
  <c r="W1315" i="3"/>
  <c r="V1315" i="3"/>
  <c r="U1315" i="3"/>
  <c r="U1305" i="3" s="1"/>
  <c r="U1295" i="3" s="1"/>
  <c r="T1315" i="3"/>
  <c r="S1315" i="3"/>
  <c r="R1315" i="3"/>
  <c r="Q1315" i="3"/>
  <c r="Q1305" i="3" s="1"/>
  <c r="Q1295" i="3" s="1"/>
  <c r="P1315" i="3"/>
  <c r="O1315" i="3"/>
  <c r="N1315" i="3"/>
  <c r="M1315" i="3"/>
  <c r="L1315" i="3"/>
  <c r="K1315" i="3"/>
  <c r="J1315" i="3"/>
  <c r="J1305" i="3" s="1"/>
  <c r="J1295" i="3" s="1"/>
  <c r="I1315" i="3"/>
  <c r="I1305" i="3" s="1"/>
  <c r="I1295" i="3" s="1"/>
  <c r="I1525" i="3" s="1"/>
  <c r="H1315" i="3"/>
  <c r="G1315" i="3"/>
  <c r="F1315" i="3"/>
  <c r="E1315" i="3"/>
  <c r="E1305" i="3" s="1"/>
  <c r="E1295" i="3" s="1"/>
  <c r="E1525" i="3" s="1"/>
  <c r="D1315" i="3"/>
  <c r="C1315" i="3"/>
  <c r="B1315" i="3"/>
  <c r="Y1314" i="3"/>
  <c r="X1314" i="3"/>
  <c r="W1314" i="3"/>
  <c r="V1314" i="3"/>
  <c r="U1314" i="3"/>
  <c r="T1314" i="3"/>
  <c r="S1314" i="3"/>
  <c r="R1314" i="3"/>
  <c r="Q1314" i="3"/>
  <c r="P1314" i="3"/>
  <c r="O1314" i="3"/>
  <c r="N1314" i="3"/>
  <c r="M1314" i="3"/>
  <c r="L1314" i="3"/>
  <c r="K1314" i="3"/>
  <c r="J1314" i="3"/>
  <c r="I1314" i="3"/>
  <c r="H1314" i="3"/>
  <c r="G1314" i="3"/>
  <c r="F1314" i="3"/>
  <c r="E1314" i="3"/>
  <c r="D1314" i="3"/>
  <c r="C1314" i="3"/>
  <c r="B1314" i="3"/>
  <c r="Y1309" i="3"/>
  <c r="X1309" i="3"/>
  <c r="W1309" i="3"/>
  <c r="V1309" i="3"/>
  <c r="U1309" i="3"/>
  <c r="T1309" i="3"/>
  <c r="S1309" i="3"/>
  <c r="R1309" i="3"/>
  <c r="Q1309" i="3"/>
  <c r="P1309" i="3"/>
  <c r="O1309" i="3"/>
  <c r="N1309" i="3"/>
  <c r="M1309" i="3"/>
  <c r="L1309" i="3"/>
  <c r="K1309" i="3"/>
  <c r="J1309" i="3"/>
  <c r="I1309" i="3"/>
  <c r="H1309" i="3"/>
  <c r="G1309" i="3"/>
  <c r="F1309" i="3"/>
  <c r="E1309" i="3"/>
  <c r="D1309" i="3"/>
  <c r="C1309" i="3"/>
  <c r="B1309" i="3"/>
  <c r="W1307" i="3"/>
  <c r="W1297" i="3" s="1"/>
  <c r="V1307" i="3"/>
  <c r="V1297" i="3" s="1"/>
  <c r="G1307" i="3"/>
  <c r="G1297" i="3" s="1"/>
  <c r="P1306" i="3"/>
  <c r="P1296" i="3" s="1"/>
  <c r="K1305" i="3"/>
  <c r="K1295" i="3" s="1"/>
  <c r="V1304" i="3"/>
  <c r="F1304" i="3"/>
  <c r="X1299" i="3"/>
  <c r="W1299" i="3"/>
  <c r="T1299" i="3"/>
  <c r="S1299" i="3"/>
  <c r="P1299" i="3"/>
  <c r="O1299" i="3"/>
  <c r="L1299" i="3"/>
  <c r="K1299" i="3"/>
  <c r="H1299" i="3"/>
  <c r="G1299" i="3"/>
  <c r="D1299" i="3"/>
  <c r="C1299" i="3"/>
  <c r="C1290" i="3"/>
  <c r="Y1289" i="3"/>
  <c r="X1289" i="3"/>
  <c r="W1289" i="3"/>
  <c r="V1289" i="3"/>
  <c r="U1289" i="3"/>
  <c r="T1289" i="3"/>
  <c r="S1289" i="3"/>
  <c r="R1289" i="3"/>
  <c r="Q1289" i="3"/>
  <c r="P1289" i="3"/>
  <c r="O1289" i="3"/>
  <c r="N1289" i="3"/>
  <c r="M1289" i="3"/>
  <c r="L1289" i="3"/>
  <c r="K1289" i="3"/>
  <c r="J1289" i="3"/>
  <c r="I1289" i="3"/>
  <c r="H1289" i="3"/>
  <c r="G1289" i="3"/>
  <c r="F1289" i="3"/>
  <c r="E1289" i="3"/>
  <c r="D1289" i="3"/>
  <c r="C1289" i="3"/>
  <c r="B1289" i="3"/>
  <c r="T1288" i="3"/>
  <c r="T1290" i="3" s="1"/>
  <c r="S1288" i="3"/>
  <c r="S1290" i="3" s="1"/>
  <c r="K1288" i="3"/>
  <c r="K1290" i="3" s="1"/>
  <c r="D1288" i="3"/>
  <c r="D1290" i="3" s="1"/>
  <c r="C1288" i="3"/>
  <c r="Y1287" i="3"/>
  <c r="X1287" i="3"/>
  <c r="W1287" i="3"/>
  <c r="V1287" i="3"/>
  <c r="U1287" i="3"/>
  <c r="T1287" i="3"/>
  <c r="S1287" i="3"/>
  <c r="R1287" i="3"/>
  <c r="Q1287" i="3"/>
  <c r="P1287" i="3"/>
  <c r="O1287" i="3"/>
  <c r="N1287" i="3"/>
  <c r="Z1287" i="3" s="1"/>
  <c r="M1287" i="3"/>
  <c r="L1287" i="3"/>
  <c r="K1287" i="3"/>
  <c r="J1287" i="3"/>
  <c r="I1287" i="3"/>
  <c r="H1287" i="3"/>
  <c r="G1287" i="3"/>
  <c r="F1287" i="3"/>
  <c r="E1287" i="3"/>
  <c r="D1287" i="3"/>
  <c r="C1287" i="3"/>
  <c r="B1287" i="3"/>
  <c r="Y1286" i="3"/>
  <c r="X1286" i="3"/>
  <c r="W1286" i="3"/>
  <c r="V1286" i="3"/>
  <c r="U1286" i="3"/>
  <c r="T1286" i="3"/>
  <c r="S1286" i="3"/>
  <c r="R1286" i="3"/>
  <c r="Q1286" i="3"/>
  <c r="P1286" i="3"/>
  <c r="P1288" i="3" s="1"/>
  <c r="P1290" i="3" s="1"/>
  <c r="O1286" i="3"/>
  <c r="N1286" i="3"/>
  <c r="M1286" i="3"/>
  <c r="L1286" i="3"/>
  <c r="L1288" i="3" s="1"/>
  <c r="L1290" i="3" s="1"/>
  <c r="K1286" i="3"/>
  <c r="J1286" i="3"/>
  <c r="I1286" i="3"/>
  <c r="H1286" i="3"/>
  <c r="H1288" i="3" s="1"/>
  <c r="H1290" i="3" s="1"/>
  <c r="G1286" i="3"/>
  <c r="F1286" i="3"/>
  <c r="E1286" i="3"/>
  <c r="D1286" i="3"/>
  <c r="C1286" i="3"/>
  <c r="B1286" i="3"/>
  <c r="Y1285" i="3"/>
  <c r="X1285" i="3"/>
  <c r="W1285" i="3"/>
  <c r="V1285" i="3"/>
  <c r="V1288" i="3" s="1"/>
  <c r="U1285" i="3"/>
  <c r="T1285" i="3"/>
  <c r="S1285" i="3"/>
  <c r="R1285" i="3"/>
  <c r="R1288" i="3" s="1"/>
  <c r="Q1285" i="3"/>
  <c r="P1285" i="3"/>
  <c r="O1285" i="3"/>
  <c r="O1288" i="3" s="1"/>
  <c r="O1290" i="3" s="1"/>
  <c r="N1285" i="3"/>
  <c r="N1288" i="3" s="1"/>
  <c r="M1285" i="3"/>
  <c r="L1285" i="3"/>
  <c r="K1285" i="3"/>
  <c r="J1285" i="3"/>
  <c r="J1288" i="3" s="1"/>
  <c r="I1285" i="3"/>
  <c r="H1285" i="3"/>
  <c r="G1285" i="3"/>
  <c r="G1288" i="3" s="1"/>
  <c r="G1290" i="3" s="1"/>
  <c r="F1285" i="3"/>
  <c r="F1288" i="3" s="1"/>
  <c r="E1285" i="3"/>
  <c r="D1285" i="3"/>
  <c r="C1285" i="3"/>
  <c r="B1285" i="3"/>
  <c r="Y1284" i="3"/>
  <c r="Y1288" i="3" s="1"/>
  <c r="X1284" i="3"/>
  <c r="W1284" i="3"/>
  <c r="V1284" i="3"/>
  <c r="U1284" i="3"/>
  <c r="U1288" i="3" s="1"/>
  <c r="T1284" i="3"/>
  <c r="S1284" i="3"/>
  <c r="R1284" i="3"/>
  <c r="Q1284" i="3"/>
  <c r="Q1288" i="3" s="1"/>
  <c r="P1284" i="3"/>
  <c r="O1284" i="3"/>
  <c r="N1284" i="3"/>
  <c r="M1284" i="3"/>
  <c r="L1284" i="3"/>
  <c r="K1284" i="3"/>
  <c r="J1284" i="3"/>
  <c r="I1284" i="3"/>
  <c r="I1288" i="3" s="1"/>
  <c r="H1284" i="3"/>
  <c r="G1284" i="3"/>
  <c r="F1284" i="3"/>
  <c r="E1284" i="3"/>
  <c r="E1288" i="3" s="1"/>
  <c r="D1284" i="3"/>
  <c r="C1284" i="3"/>
  <c r="B1284" i="3"/>
  <c r="Z1275" i="3"/>
  <c r="Y1253" i="3"/>
  <c r="X1253" i="3"/>
  <c r="W1253" i="3"/>
  <c r="W1243" i="3" s="1"/>
  <c r="V1253" i="3"/>
  <c r="U1253" i="3"/>
  <c r="T1253" i="3"/>
  <c r="S1253" i="3"/>
  <c r="S1243" i="3" s="1"/>
  <c r="R1253" i="3"/>
  <c r="Q1253" i="3"/>
  <c r="P1253" i="3"/>
  <c r="O1253" i="3"/>
  <c r="O1243" i="3" s="1"/>
  <c r="N1253" i="3"/>
  <c r="M1253" i="3"/>
  <c r="L1253" i="3"/>
  <c r="K1253" i="3"/>
  <c r="K1243" i="3" s="1"/>
  <c r="J1253" i="3"/>
  <c r="I1253" i="3"/>
  <c r="H1253" i="3"/>
  <c r="G1253" i="3"/>
  <c r="F1253" i="3"/>
  <c r="E1253" i="3"/>
  <c r="D1253" i="3"/>
  <c r="C1253" i="3"/>
  <c r="B1253" i="3"/>
  <c r="R1252" i="3"/>
  <c r="I1252" i="3"/>
  <c r="Y1251" i="3"/>
  <c r="X1251" i="3"/>
  <c r="W1251" i="3"/>
  <c r="W1241" i="3" s="1"/>
  <c r="V1251" i="3"/>
  <c r="U1251" i="3"/>
  <c r="T1251" i="3"/>
  <c r="S1251" i="3"/>
  <c r="S1241" i="3" s="1"/>
  <c r="R1251" i="3"/>
  <c r="Q1251" i="3"/>
  <c r="P1251" i="3"/>
  <c r="O1251" i="3"/>
  <c r="O1241" i="3" s="1"/>
  <c r="N1251" i="3"/>
  <c r="M1251" i="3"/>
  <c r="L1251" i="3"/>
  <c r="K1251" i="3"/>
  <c r="K1241" i="3" s="1"/>
  <c r="J1251" i="3"/>
  <c r="I1251" i="3"/>
  <c r="H1251" i="3"/>
  <c r="G1251" i="3"/>
  <c r="G1241" i="3" s="1"/>
  <c r="F1251" i="3"/>
  <c r="E1251" i="3"/>
  <c r="D1251" i="3"/>
  <c r="C1251" i="3"/>
  <c r="C1241" i="3" s="1"/>
  <c r="B1251" i="3"/>
  <c r="Y1250" i="3"/>
  <c r="X1250" i="3"/>
  <c r="W1250" i="3"/>
  <c r="V1250" i="3"/>
  <c r="V1252" i="3" s="1"/>
  <c r="U1250" i="3"/>
  <c r="T1250" i="3"/>
  <c r="S1250" i="3"/>
  <c r="R1250" i="3"/>
  <c r="Q1250" i="3"/>
  <c r="P1250" i="3"/>
  <c r="O1250" i="3"/>
  <c r="N1250" i="3"/>
  <c r="N1252" i="3" s="1"/>
  <c r="M1250" i="3"/>
  <c r="L1250" i="3"/>
  <c r="K1250" i="3"/>
  <c r="J1250" i="3"/>
  <c r="I1250" i="3"/>
  <c r="H1250" i="3"/>
  <c r="G1250" i="3"/>
  <c r="F1250" i="3"/>
  <c r="E1250" i="3"/>
  <c r="D1250" i="3"/>
  <c r="C1250" i="3"/>
  <c r="B1250" i="3"/>
  <c r="Y1249" i="3"/>
  <c r="Y1239" i="3" s="1"/>
  <c r="X1249" i="3"/>
  <c r="X1239" i="3" s="1"/>
  <c r="W1249" i="3"/>
  <c r="V1249" i="3"/>
  <c r="U1249" i="3"/>
  <c r="T1249" i="3"/>
  <c r="T1239" i="3" s="1"/>
  <c r="S1249" i="3"/>
  <c r="R1249" i="3"/>
  <c r="Q1249" i="3"/>
  <c r="P1249" i="3"/>
  <c r="P1239" i="3" s="1"/>
  <c r="O1249" i="3"/>
  <c r="N1249" i="3"/>
  <c r="M1249" i="3"/>
  <c r="L1249" i="3"/>
  <c r="L1239" i="3" s="1"/>
  <c r="K1249" i="3"/>
  <c r="J1249" i="3"/>
  <c r="I1249" i="3"/>
  <c r="I1239" i="3" s="1"/>
  <c r="H1249" i="3"/>
  <c r="H1239" i="3" s="1"/>
  <c r="G1249" i="3"/>
  <c r="F1249" i="3"/>
  <c r="E1249" i="3"/>
  <c r="D1249" i="3"/>
  <c r="D1239" i="3" s="1"/>
  <c r="C1249" i="3"/>
  <c r="B1249" i="3"/>
  <c r="Y1248" i="3"/>
  <c r="X1248" i="3"/>
  <c r="W1248" i="3"/>
  <c r="V1248" i="3"/>
  <c r="U1248" i="3"/>
  <c r="T1248" i="3"/>
  <c r="S1248" i="3"/>
  <c r="R1248" i="3"/>
  <c r="Q1248" i="3"/>
  <c r="P1248" i="3"/>
  <c r="O1248" i="3"/>
  <c r="N1248" i="3"/>
  <c r="Z1248" i="3" s="1"/>
  <c r="M1248" i="3"/>
  <c r="L1248" i="3"/>
  <c r="K1248" i="3"/>
  <c r="J1248" i="3"/>
  <c r="J1252" i="3" s="1"/>
  <c r="I1248" i="3"/>
  <c r="H1248" i="3"/>
  <c r="G1248" i="3"/>
  <c r="F1248" i="3"/>
  <c r="E1248" i="3"/>
  <c r="D1248" i="3"/>
  <c r="C1248" i="3"/>
  <c r="B1248" i="3"/>
  <c r="Y1243" i="3"/>
  <c r="X1243" i="3"/>
  <c r="V1243" i="3"/>
  <c r="U1243" i="3"/>
  <c r="T1243" i="3"/>
  <c r="R1243" i="3"/>
  <c r="Q1243" i="3"/>
  <c r="P1243" i="3"/>
  <c r="N1243" i="3"/>
  <c r="M1243" i="3"/>
  <c r="L1243" i="3"/>
  <c r="J1243" i="3"/>
  <c r="I1243" i="3"/>
  <c r="H1243" i="3"/>
  <c r="G1243" i="3"/>
  <c r="F1243" i="3"/>
  <c r="E1243" i="3"/>
  <c r="D1243" i="3"/>
  <c r="C1243" i="3"/>
  <c r="B1243" i="3"/>
  <c r="Y1241" i="3"/>
  <c r="X1241" i="3"/>
  <c r="V1241" i="3"/>
  <c r="U1241" i="3"/>
  <c r="T1241" i="3"/>
  <c r="R1241" i="3"/>
  <c r="Q1241" i="3"/>
  <c r="P1241" i="3"/>
  <c r="N1241" i="3"/>
  <c r="M1241" i="3"/>
  <c r="L1241" i="3"/>
  <c r="J1241" i="3"/>
  <c r="I1241" i="3"/>
  <c r="H1241" i="3"/>
  <c r="F1241" i="3"/>
  <c r="E1241" i="3"/>
  <c r="D1241" i="3"/>
  <c r="B1241" i="3"/>
  <c r="Y1240" i="3"/>
  <c r="X1240" i="3"/>
  <c r="W1240" i="3"/>
  <c r="V1240" i="3"/>
  <c r="U1240" i="3"/>
  <c r="T1240" i="3"/>
  <c r="S1240" i="3"/>
  <c r="R1240" i="3"/>
  <c r="Q1240" i="3"/>
  <c r="P1240" i="3"/>
  <c r="O1240" i="3"/>
  <c r="N1240" i="3"/>
  <c r="M1240" i="3"/>
  <c r="L1240" i="3"/>
  <c r="K1240" i="3"/>
  <c r="J1240" i="3"/>
  <c r="I1240" i="3"/>
  <c r="H1240" i="3"/>
  <c r="G1240" i="3"/>
  <c r="F1240" i="3"/>
  <c r="E1240" i="3"/>
  <c r="D1240" i="3"/>
  <c r="C1240" i="3"/>
  <c r="B1240" i="3"/>
  <c r="W1239" i="3"/>
  <c r="V1239" i="3"/>
  <c r="S1239" i="3"/>
  <c r="R1239" i="3"/>
  <c r="O1239" i="3"/>
  <c r="N1239" i="3"/>
  <c r="K1239" i="3"/>
  <c r="J1239" i="3"/>
  <c r="G1239" i="3"/>
  <c r="F1239" i="3"/>
  <c r="C1239" i="3"/>
  <c r="B1239" i="3"/>
  <c r="Y1238" i="3"/>
  <c r="X1238" i="3"/>
  <c r="V1238" i="3"/>
  <c r="U1238" i="3"/>
  <c r="T1238" i="3"/>
  <c r="R1238" i="3"/>
  <c r="Q1238" i="3"/>
  <c r="P1238" i="3"/>
  <c r="N1238" i="3"/>
  <c r="M1238" i="3"/>
  <c r="L1238" i="3"/>
  <c r="I1238" i="3"/>
  <c r="H1238" i="3"/>
  <c r="E1238" i="3"/>
  <c r="D1238" i="3"/>
  <c r="I1234" i="3"/>
  <c r="Y1233" i="3"/>
  <c r="X1233" i="3"/>
  <c r="W1233" i="3"/>
  <c r="V1233" i="3"/>
  <c r="V1234" i="3" s="1"/>
  <c r="U1233" i="3"/>
  <c r="T1233" i="3"/>
  <c r="S1233" i="3"/>
  <c r="R1233" i="3"/>
  <c r="R1234" i="3" s="1"/>
  <c r="Q1233" i="3"/>
  <c r="P1233" i="3"/>
  <c r="O1233" i="3"/>
  <c r="N1233" i="3"/>
  <c r="Z1233" i="3" s="1"/>
  <c r="AA1233" i="3" s="1"/>
  <c r="M1233" i="3"/>
  <c r="L1233" i="3"/>
  <c r="K1233" i="3"/>
  <c r="J1233" i="3"/>
  <c r="J1234" i="3" s="1"/>
  <c r="I1233" i="3"/>
  <c r="H1233" i="3"/>
  <c r="G1233" i="3"/>
  <c r="F1233" i="3"/>
  <c r="F1234" i="3" s="1"/>
  <c r="E1233" i="3"/>
  <c r="D1233" i="3"/>
  <c r="C1233" i="3"/>
  <c r="B1233" i="3"/>
  <c r="B1234" i="3" s="1"/>
  <c r="W1232" i="3"/>
  <c r="G1232" i="3"/>
  <c r="Y1231" i="3"/>
  <c r="X1231" i="3"/>
  <c r="W1231" i="3"/>
  <c r="V1231" i="3"/>
  <c r="U1231" i="3"/>
  <c r="T1231" i="3"/>
  <c r="S1231" i="3"/>
  <c r="R1231" i="3"/>
  <c r="Q1231" i="3"/>
  <c r="P1231" i="3"/>
  <c r="O1231" i="3"/>
  <c r="N1231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Y1230" i="3"/>
  <c r="X1230" i="3"/>
  <c r="W1230" i="3"/>
  <c r="V1230" i="3"/>
  <c r="V1232" i="3" s="1"/>
  <c r="U1230" i="3"/>
  <c r="T1230" i="3"/>
  <c r="S1230" i="3"/>
  <c r="S1232" i="3" s="1"/>
  <c r="R1230" i="3"/>
  <c r="Q1230" i="3"/>
  <c r="P1230" i="3"/>
  <c r="O1230" i="3"/>
  <c r="O1232" i="3" s="1"/>
  <c r="N1230" i="3"/>
  <c r="N1232" i="3" s="1"/>
  <c r="M1230" i="3"/>
  <c r="L1230" i="3"/>
  <c r="K1230" i="3"/>
  <c r="K1232" i="3" s="1"/>
  <c r="J1230" i="3"/>
  <c r="I1230" i="3"/>
  <c r="H1230" i="3"/>
  <c r="G1230" i="3"/>
  <c r="F1230" i="3"/>
  <c r="F1232" i="3" s="1"/>
  <c r="E1230" i="3"/>
  <c r="D1230" i="3"/>
  <c r="C1230" i="3"/>
  <c r="C1232" i="3" s="1"/>
  <c r="B1230" i="3"/>
  <c r="Y1229" i="3"/>
  <c r="X1229" i="3"/>
  <c r="W1229" i="3"/>
  <c r="V1229" i="3"/>
  <c r="U1229" i="3"/>
  <c r="T1229" i="3"/>
  <c r="S1229" i="3"/>
  <c r="R1229" i="3"/>
  <c r="R1232" i="3" s="1"/>
  <c r="Q1229" i="3"/>
  <c r="P1229" i="3"/>
  <c r="O1229" i="3"/>
  <c r="N1229" i="3"/>
  <c r="Z1229" i="3" s="1"/>
  <c r="AB1229" i="3" s="1"/>
  <c r="M1229" i="3"/>
  <c r="L1229" i="3"/>
  <c r="K1229" i="3"/>
  <c r="J1229" i="3"/>
  <c r="J1232" i="3" s="1"/>
  <c r="I1229" i="3"/>
  <c r="H1229" i="3"/>
  <c r="G1229" i="3"/>
  <c r="F1229" i="3"/>
  <c r="E1229" i="3"/>
  <c r="D1229" i="3"/>
  <c r="C1229" i="3"/>
  <c r="B1229" i="3"/>
  <c r="B1232" i="3" s="1"/>
  <c r="Y1228" i="3"/>
  <c r="Y1232" i="3" s="1"/>
  <c r="Y1234" i="3" s="1"/>
  <c r="X1228" i="3"/>
  <c r="W1228" i="3"/>
  <c r="V1228" i="3"/>
  <c r="U1228" i="3"/>
  <c r="U1232" i="3" s="1"/>
  <c r="U1234" i="3" s="1"/>
  <c r="T1228" i="3"/>
  <c r="S1228" i="3"/>
  <c r="R1228" i="3"/>
  <c r="Q1228" i="3"/>
  <c r="Q1232" i="3" s="1"/>
  <c r="Q1234" i="3" s="1"/>
  <c r="P1228" i="3"/>
  <c r="O1228" i="3"/>
  <c r="N1228" i="3"/>
  <c r="M1228" i="3"/>
  <c r="L1228" i="3"/>
  <c r="K1228" i="3"/>
  <c r="J1228" i="3"/>
  <c r="I1228" i="3"/>
  <c r="I1232" i="3" s="1"/>
  <c r="H1228" i="3"/>
  <c r="G1228" i="3"/>
  <c r="F1228" i="3"/>
  <c r="E1228" i="3"/>
  <c r="E1232" i="3" s="1"/>
  <c r="E1234" i="3" s="1"/>
  <c r="D1228" i="3"/>
  <c r="C1228" i="3"/>
  <c r="B1228" i="3"/>
  <c r="C1224" i="3"/>
  <c r="Y1223" i="3"/>
  <c r="X1223" i="3"/>
  <c r="W1223" i="3"/>
  <c r="V1223" i="3"/>
  <c r="U1223" i="3"/>
  <c r="T1223" i="3"/>
  <c r="S1223" i="3"/>
  <c r="R1223" i="3"/>
  <c r="Q1223" i="3"/>
  <c r="P1223" i="3"/>
  <c r="O1223" i="3"/>
  <c r="N1223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R1222" i="3"/>
  <c r="J1222" i="3"/>
  <c r="B1222" i="3"/>
  <c r="Y1221" i="3"/>
  <c r="X1221" i="3"/>
  <c r="W1221" i="3"/>
  <c r="V1221" i="3"/>
  <c r="U1221" i="3"/>
  <c r="T1221" i="3"/>
  <c r="S1221" i="3"/>
  <c r="R1221" i="3"/>
  <c r="Q1221" i="3"/>
  <c r="P1221" i="3"/>
  <c r="O1221" i="3"/>
  <c r="N1221" i="3"/>
  <c r="Z1221" i="3" s="1"/>
  <c r="AA1221" i="3" s="1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Y1220" i="3"/>
  <c r="X1220" i="3"/>
  <c r="W1220" i="3"/>
  <c r="V1220" i="3"/>
  <c r="V1222" i="3" s="1"/>
  <c r="U1220" i="3"/>
  <c r="T1220" i="3"/>
  <c r="S1220" i="3"/>
  <c r="R1220" i="3"/>
  <c r="Q1220" i="3"/>
  <c r="P1220" i="3"/>
  <c r="O1220" i="3"/>
  <c r="N1220" i="3"/>
  <c r="N1222" i="3" s="1"/>
  <c r="M1220" i="3"/>
  <c r="L1220" i="3"/>
  <c r="K1220" i="3"/>
  <c r="J1220" i="3"/>
  <c r="I1220" i="3"/>
  <c r="H1220" i="3"/>
  <c r="G1220" i="3"/>
  <c r="F1220" i="3"/>
  <c r="F1222" i="3" s="1"/>
  <c r="E1220" i="3"/>
  <c r="D1220" i="3"/>
  <c r="C1220" i="3"/>
  <c r="B1220" i="3"/>
  <c r="Y1219" i="3"/>
  <c r="Y1222" i="3" s="1"/>
  <c r="X1219" i="3"/>
  <c r="W1219" i="3"/>
  <c r="V1219" i="3"/>
  <c r="U1219" i="3"/>
  <c r="U1222" i="3" s="1"/>
  <c r="T1219" i="3"/>
  <c r="S1219" i="3"/>
  <c r="R1219" i="3"/>
  <c r="Q1219" i="3"/>
  <c r="Q1222" i="3" s="1"/>
  <c r="P1219" i="3"/>
  <c r="O1219" i="3"/>
  <c r="N1219" i="3"/>
  <c r="M1219" i="3"/>
  <c r="L1219" i="3"/>
  <c r="K1219" i="3"/>
  <c r="J1219" i="3"/>
  <c r="I1219" i="3"/>
  <c r="H1219" i="3"/>
  <c r="G1219" i="3"/>
  <c r="F1219" i="3"/>
  <c r="E1219" i="3"/>
  <c r="E1222" i="3" s="1"/>
  <c r="D1219" i="3"/>
  <c r="C1219" i="3"/>
  <c r="B1219" i="3"/>
  <c r="Y1218" i="3"/>
  <c r="X1218" i="3"/>
  <c r="W1218" i="3"/>
  <c r="W1222" i="3" s="1"/>
  <c r="V1218" i="3"/>
  <c r="U1218" i="3"/>
  <c r="T1218" i="3"/>
  <c r="S1218" i="3"/>
  <c r="S1222" i="3" s="1"/>
  <c r="S1224" i="3" s="1"/>
  <c r="R1218" i="3"/>
  <c r="Q1218" i="3"/>
  <c r="P1218" i="3"/>
  <c r="O1218" i="3"/>
  <c r="O1222" i="3" s="1"/>
  <c r="N1218" i="3"/>
  <c r="M1218" i="3"/>
  <c r="L1218" i="3"/>
  <c r="K1218" i="3"/>
  <c r="K1222" i="3" s="1"/>
  <c r="K1224" i="3" s="1"/>
  <c r="J1218" i="3"/>
  <c r="I1218" i="3"/>
  <c r="H1218" i="3"/>
  <c r="G1218" i="3"/>
  <c r="G1222" i="3" s="1"/>
  <c r="F1218" i="3"/>
  <c r="E1218" i="3"/>
  <c r="D1218" i="3"/>
  <c r="C1218" i="3"/>
  <c r="C1222" i="3" s="1"/>
  <c r="B1218" i="3"/>
  <c r="Y1213" i="3"/>
  <c r="X1213" i="3"/>
  <c r="W1213" i="3"/>
  <c r="V1213" i="3"/>
  <c r="V1214" i="3" s="1"/>
  <c r="U1213" i="3"/>
  <c r="T1213" i="3"/>
  <c r="S1213" i="3"/>
  <c r="R1213" i="3"/>
  <c r="R1214" i="3" s="1"/>
  <c r="Q1213" i="3"/>
  <c r="P1213" i="3"/>
  <c r="O1213" i="3"/>
  <c r="N1213" i="3"/>
  <c r="N1214" i="3" s="1"/>
  <c r="M1213" i="3"/>
  <c r="L1213" i="3"/>
  <c r="K1213" i="3"/>
  <c r="J1213" i="3"/>
  <c r="J1214" i="3" s="1"/>
  <c r="I1213" i="3"/>
  <c r="H1213" i="3"/>
  <c r="G1213" i="3"/>
  <c r="F1213" i="3"/>
  <c r="F1214" i="3" s="1"/>
  <c r="E1213" i="3"/>
  <c r="D1213" i="3"/>
  <c r="C1213" i="3"/>
  <c r="B1213" i="3"/>
  <c r="T1212" i="3"/>
  <c r="D1212" i="3"/>
  <c r="Y1211" i="3"/>
  <c r="X1211" i="3"/>
  <c r="W1211" i="3"/>
  <c r="V1211" i="3"/>
  <c r="U1211" i="3"/>
  <c r="T1211" i="3"/>
  <c r="S1211" i="3"/>
  <c r="R1211" i="3"/>
  <c r="Q1211" i="3"/>
  <c r="P1211" i="3"/>
  <c r="O1211" i="3"/>
  <c r="N1211" i="3"/>
  <c r="Z1211" i="3" s="1"/>
  <c r="AA1211" i="3" s="1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Y1210" i="3"/>
  <c r="Y1212" i="3" s="1"/>
  <c r="X1210" i="3"/>
  <c r="W1210" i="3"/>
  <c r="V1210" i="3"/>
  <c r="U1210" i="3"/>
  <c r="U1212" i="3" s="1"/>
  <c r="T1210" i="3"/>
  <c r="S1210" i="3"/>
  <c r="R1210" i="3"/>
  <c r="Q1210" i="3"/>
  <c r="Q1212" i="3" s="1"/>
  <c r="P1210" i="3"/>
  <c r="O1210" i="3"/>
  <c r="N1210" i="3"/>
  <c r="M1210" i="3"/>
  <c r="L1210" i="3"/>
  <c r="L1212" i="3" s="1"/>
  <c r="K1210" i="3"/>
  <c r="J1210" i="3"/>
  <c r="I1210" i="3"/>
  <c r="I1212" i="3" s="1"/>
  <c r="H1210" i="3"/>
  <c r="G1210" i="3"/>
  <c r="F1210" i="3"/>
  <c r="E1210" i="3"/>
  <c r="E1212" i="3" s="1"/>
  <c r="D1210" i="3"/>
  <c r="C1210" i="3"/>
  <c r="B1210" i="3"/>
  <c r="Y1209" i="3"/>
  <c r="X1209" i="3"/>
  <c r="X1212" i="3" s="1"/>
  <c r="W1209" i="3"/>
  <c r="V1209" i="3"/>
  <c r="U1209" i="3"/>
  <c r="T1209" i="3"/>
  <c r="S1209" i="3"/>
  <c r="R1209" i="3"/>
  <c r="Q1209" i="3"/>
  <c r="P1209" i="3"/>
  <c r="P1212" i="3" s="1"/>
  <c r="O1209" i="3"/>
  <c r="N1209" i="3"/>
  <c r="M1209" i="3"/>
  <c r="L1209" i="3"/>
  <c r="K1209" i="3"/>
  <c r="J1209" i="3"/>
  <c r="I1209" i="3"/>
  <c r="H1209" i="3"/>
  <c r="H1212" i="3" s="1"/>
  <c r="G1209" i="3"/>
  <c r="F1209" i="3"/>
  <c r="E1209" i="3"/>
  <c r="D1209" i="3"/>
  <c r="C1209" i="3"/>
  <c r="B1209" i="3"/>
  <c r="Y1208" i="3"/>
  <c r="X1208" i="3"/>
  <c r="W1208" i="3"/>
  <c r="V1208" i="3"/>
  <c r="V1212" i="3" s="1"/>
  <c r="U1208" i="3"/>
  <c r="T1208" i="3"/>
  <c r="S1208" i="3"/>
  <c r="R1208" i="3"/>
  <c r="R1212" i="3" s="1"/>
  <c r="Q1208" i="3"/>
  <c r="P1208" i="3"/>
  <c r="O1208" i="3"/>
  <c r="N1208" i="3"/>
  <c r="N1212" i="3" s="1"/>
  <c r="M1208" i="3"/>
  <c r="L1208" i="3"/>
  <c r="K1208" i="3"/>
  <c r="J1208" i="3"/>
  <c r="J1212" i="3" s="1"/>
  <c r="I1208" i="3"/>
  <c r="H1208" i="3"/>
  <c r="G1208" i="3"/>
  <c r="F1208" i="3"/>
  <c r="F1212" i="3" s="1"/>
  <c r="E1208" i="3"/>
  <c r="D1208" i="3"/>
  <c r="C1208" i="3"/>
  <c r="B1208" i="3"/>
  <c r="B1212" i="3" s="1"/>
  <c r="AB1203" i="3"/>
  <c r="Y1203" i="3"/>
  <c r="X1203" i="3"/>
  <c r="W1203" i="3"/>
  <c r="W1204" i="3" s="1"/>
  <c r="V1203" i="3"/>
  <c r="U1203" i="3"/>
  <c r="T1203" i="3"/>
  <c r="S1203" i="3"/>
  <c r="S1204" i="3" s="1"/>
  <c r="R1203" i="3"/>
  <c r="Q1203" i="3"/>
  <c r="P1203" i="3"/>
  <c r="O1203" i="3"/>
  <c r="O1204" i="3" s="1"/>
  <c r="N1203" i="3"/>
  <c r="M1203" i="3"/>
  <c r="Z1203" i="3" s="1"/>
  <c r="AA1203" i="3" s="1"/>
  <c r="L1203" i="3"/>
  <c r="K1203" i="3"/>
  <c r="K1204" i="3" s="1"/>
  <c r="J1203" i="3"/>
  <c r="I1203" i="3"/>
  <c r="H1203" i="3"/>
  <c r="G1203" i="3"/>
  <c r="G1204" i="3" s="1"/>
  <c r="F1203" i="3"/>
  <c r="E1203" i="3"/>
  <c r="D1203" i="3"/>
  <c r="C1203" i="3"/>
  <c r="C1204" i="3" s="1"/>
  <c r="B1203" i="3"/>
  <c r="X1202" i="3"/>
  <c r="T1202" i="3"/>
  <c r="P1202" i="3"/>
  <c r="L1202" i="3"/>
  <c r="H1202" i="3"/>
  <c r="D1202" i="3"/>
  <c r="Y1201" i="3"/>
  <c r="X1201" i="3"/>
  <c r="W1201" i="3"/>
  <c r="V1201" i="3"/>
  <c r="U1201" i="3"/>
  <c r="T1201" i="3"/>
  <c r="S1201" i="3"/>
  <c r="R1201" i="3"/>
  <c r="Q1201" i="3"/>
  <c r="P1201" i="3"/>
  <c r="O1201" i="3"/>
  <c r="N1201" i="3"/>
  <c r="Z1201" i="3" s="1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Y1200" i="3"/>
  <c r="X1200" i="3"/>
  <c r="W1200" i="3"/>
  <c r="W1202" i="3" s="1"/>
  <c r="V1200" i="3"/>
  <c r="U1200" i="3"/>
  <c r="T1200" i="3"/>
  <c r="S1200" i="3"/>
  <c r="R1200" i="3"/>
  <c r="Q1200" i="3"/>
  <c r="P1200" i="3"/>
  <c r="O1200" i="3"/>
  <c r="O1202" i="3" s="1"/>
  <c r="N1200" i="3"/>
  <c r="M1200" i="3"/>
  <c r="L1200" i="3"/>
  <c r="K1200" i="3"/>
  <c r="J1200" i="3"/>
  <c r="I1200" i="3"/>
  <c r="H1200" i="3"/>
  <c r="G1200" i="3"/>
  <c r="G1202" i="3" s="1"/>
  <c r="F1200" i="3"/>
  <c r="E1200" i="3"/>
  <c r="D1200" i="3"/>
  <c r="C1200" i="3"/>
  <c r="B1200" i="3"/>
  <c r="Y1199" i="3"/>
  <c r="X1199" i="3"/>
  <c r="W1199" i="3"/>
  <c r="V1199" i="3"/>
  <c r="U1199" i="3"/>
  <c r="T1199" i="3"/>
  <c r="S1199" i="3"/>
  <c r="S1202" i="3" s="1"/>
  <c r="R1199" i="3"/>
  <c r="Q1199" i="3"/>
  <c r="P1199" i="3"/>
  <c r="O1199" i="3"/>
  <c r="N1199" i="3"/>
  <c r="Z1199" i="3" s="1"/>
  <c r="M1199" i="3"/>
  <c r="L1199" i="3"/>
  <c r="K1199" i="3"/>
  <c r="K1202" i="3" s="1"/>
  <c r="J1199" i="3"/>
  <c r="I1199" i="3"/>
  <c r="H1199" i="3"/>
  <c r="G1199" i="3"/>
  <c r="F1199" i="3"/>
  <c r="E1199" i="3"/>
  <c r="D1199" i="3"/>
  <c r="C1199" i="3"/>
  <c r="C1202" i="3" s="1"/>
  <c r="B1199" i="3"/>
  <c r="Y1198" i="3"/>
  <c r="X1198" i="3"/>
  <c r="W1198" i="3"/>
  <c r="V1198" i="3"/>
  <c r="U1198" i="3"/>
  <c r="T1198" i="3"/>
  <c r="S1198" i="3"/>
  <c r="R1198" i="3"/>
  <c r="Q1198" i="3"/>
  <c r="P1198" i="3"/>
  <c r="O1198" i="3"/>
  <c r="N1198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T1194" i="3"/>
  <c r="D1194" i="3"/>
  <c r="Y1193" i="3"/>
  <c r="X1193" i="3"/>
  <c r="X1194" i="3" s="1"/>
  <c r="W1193" i="3"/>
  <c r="V1193" i="3"/>
  <c r="U1193" i="3"/>
  <c r="T1193" i="3"/>
  <c r="S1193" i="3"/>
  <c r="R1193" i="3"/>
  <c r="Q1193" i="3"/>
  <c r="P1193" i="3"/>
  <c r="P1194" i="3" s="1"/>
  <c r="O1193" i="3"/>
  <c r="N1193" i="3"/>
  <c r="M1193" i="3"/>
  <c r="Z1193" i="3" s="1"/>
  <c r="L1193" i="3"/>
  <c r="L1194" i="3" s="1"/>
  <c r="K1193" i="3"/>
  <c r="J1193" i="3"/>
  <c r="I1193" i="3"/>
  <c r="H1193" i="3"/>
  <c r="H1194" i="3" s="1"/>
  <c r="G1193" i="3"/>
  <c r="F1193" i="3"/>
  <c r="E1193" i="3"/>
  <c r="D1193" i="3"/>
  <c r="C1193" i="3"/>
  <c r="B1193" i="3"/>
  <c r="S1192" i="3"/>
  <c r="R1192" i="3"/>
  <c r="K1192" i="3"/>
  <c r="C1192" i="3"/>
  <c r="B1192" i="3"/>
  <c r="Y1191" i="3"/>
  <c r="X1191" i="3"/>
  <c r="W1191" i="3"/>
  <c r="V1191" i="3"/>
  <c r="U1191" i="3"/>
  <c r="T1191" i="3"/>
  <c r="S1191" i="3"/>
  <c r="R1191" i="3"/>
  <c r="Q1191" i="3"/>
  <c r="P1191" i="3"/>
  <c r="O1191" i="3"/>
  <c r="N1191" i="3"/>
  <c r="M1191" i="3"/>
  <c r="Z1191" i="3" s="1"/>
  <c r="L1191" i="3"/>
  <c r="K1191" i="3"/>
  <c r="J1191" i="3"/>
  <c r="I1191" i="3"/>
  <c r="H1191" i="3"/>
  <c r="G1191" i="3"/>
  <c r="F1191" i="3"/>
  <c r="E1191" i="3"/>
  <c r="D1191" i="3"/>
  <c r="C1191" i="3"/>
  <c r="B1191" i="3"/>
  <c r="AA1191" i="3" s="1"/>
  <c r="Y1190" i="3"/>
  <c r="X1190" i="3"/>
  <c r="W1190" i="3"/>
  <c r="W1192" i="3" s="1"/>
  <c r="V1190" i="3"/>
  <c r="U1190" i="3"/>
  <c r="T1190" i="3"/>
  <c r="S1190" i="3"/>
  <c r="R1190" i="3"/>
  <c r="Q1190" i="3"/>
  <c r="P1190" i="3"/>
  <c r="O1190" i="3"/>
  <c r="O1192" i="3" s="1"/>
  <c r="N1190" i="3"/>
  <c r="Z1190" i="3" s="1"/>
  <c r="AA1190" i="3" s="1"/>
  <c r="M1190" i="3"/>
  <c r="L1190" i="3"/>
  <c r="K1190" i="3"/>
  <c r="J1190" i="3"/>
  <c r="I1190" i="3"/>
  <c r="H1190" i="3"/>
  <c r="G1190" i="3"/>
  <c r="G1192" i="3" s="1"/>
  <c r="F1190" i="3"/>
  <c r="E1190" i="3"/>
  <c r="D1190" i="3"/>
  <c r="C1190" i="3"/>
  <c r="B1190" i="3"/>
  <c r="Y1189" i="3"/>
  <c r="X1189" i="3"/>
  <c r="W1189" i="3"/>
  <c r="V1189" i="3"/>
  <c r="V1192" i="3" s="1"/>
  <c r="U1189" i="3"/>
  <c r="T1189" i="3"/>
  <c r="S1189" i="3"/>
  <c r="R1189" i="3"/>
  <c r="Q1189" i="3"/>
  <c r="P1189" i="3"/>
  <c r="O1189" i="3"/>
  <c r="N1189" i="3"/>
  <c r="N1192" i="3" s="1"/>
  <c r="M1189" i="3"/>
  <c r="L1189" i="3"/>
  <c r="K1189" i="3"/>
  <c r="J1189" i="3"/>
  <c r="J1192" i="3" s="1"/>
  <c r="I1189" i="3"/>
  <c r="H1189" i="3"/>
  <c r="G1189" i="3"/>
  <c r="F1189" i="3"/>
  <c r="F1192" i="3" s="1"/>
  <c r="E1189" i="3"/>
  <c r="D1189" i="3"/>
  <c r="C1189" i="3"/>
  <c r="B1189" i="3"/>
  <c r="Y1188" i="3"/>
  <c r="X1188" i="3"/>
  <c r="X1192" i="3" s="1"/>
  <c r="W1188" i="3"/>
  <c r="V1188" i="3"/>
  <c r="U1188" i="3"/>
  <c r="T1188" i="3"/>
  <c r="T1192" i="3" s="1"/>
  <c r="S1188" i="3"/>
  <c r="R1188" i="3"/>
  <c r="Q1188" i="3"/>
  <c r="P1188" i="3"/>
  <c r="P1192" i="3" s="1"/>
  <c r="O1188" i="3"/>
  <c r="N1188" i="3"/>
  <c r="M1188" i="3"/>
  <c r="L1188" i="3"/>
  <c r="L1192" i="3" s="1"/>
  <c r="K1188" i="3"/>
  <c r="J1188" i="3"/>
  <c r="I1188" i="3"/>
  <c r="H1188" i="3"/>
  <c r="H1192" i="3" s="1"/>
  <c r="G1188" i="3"/>
  <c r="F1188" i="3"/>
  <c r="E1188" i="3"/>
  <c r="D1188" i="3"/>
  <c r="D1192" i="3" s="1"/>
  <c r="C1188" i="3"/>
  <c r="B1188" i="3"/>
  <c r="X1184" i="3"/>
  <c r="W1184" i="3"/>
  <c r="G1184" i="3"/>
  <c r="Y1183" i="3"/>
  <c r="X1183" i="3"/>
  <c r="W1183" i="3"/>
  <c r="V1183" i="3"/>
  <c r="U1183" i="3"/>
  <c r="T1183" i="3"/>
  <c r="S1183" i="3"/>
  <c r="S1184" i="3" s="1"/>
  <c r="R1183" i="3"/>
  <c r="Q1183" i="3"/>
  <c r="P1183" i="3"/>
  <c r="O1183" i="3"/>
  <c r="O1184" i="3" s="1"/>
  <c r="N1183" i="3"/>
  <c r="M1183" i="3"/>
  <c r="L1183" i="3"/>
  <c r="K1183" i="3"/>
  <c r="K1184" i="3" s="1"/>
  <c r="J1183" i="3"/>
  <c r="I1183" i="3"/>
  <c r="H1183" i="3"/>
  <c r="G1183" i="3"/>
  <c r="F1183" i="3"/>
  <c r="E1183" i="3"/>
  <c r="D1183" i="3"/>
  <c r="C1183" i="3"/>
  <c r="C1184" i="3" s="1"/>
  <c r="B1183" i="3"/>
  <c r="V1182" i="3"/>
  <c r="U1182" i="3"/>
  <c r="F1182" i="3"/>
  <c r="E1182" i="3"/>
  <c r="Y1181" i="3"/>
  <c r="X1181" i="3"/>
  <c r="W1181" i="3"/>
  <c r="V1181" i="3"/>
  <c r="U1181" i="3"/>
  <c r="T1181" i="3"/>
  <c r="S1181" i="3"/>
  <c r="R1181" i="3"/>
  <c r="Q1181" i="3"/>
  <c r="P1181" i="3"/>
  <c r="O1181" i="3"/>
  <c r="N1181" i="3"/>
  <c r="M1181" i="3"/>
  <c r="Z1181" i="3" s="1"/>
  <c r="AA1181" i="3" s="1"/>
  <c r="L1181" i="3"/>
  <c r="K1181" i="3"/>
  <c r="J1181" i="3"/>
  <c r="I1181" i="3"/>
  <c r="H1181" i="3"/>
  <c r="G1181" i="3"/>
  <c r="F1181" i="3"/>
  <c r="E1181" i="3"/>
  <c r="D1181" i="3"/>
  <c r="C1181" i="3"/>
  <c r="B1181" i="3"/>
  <c r="Y1180" i="3"/>
  <c r="X1180" i="3"/>
  <c r="W1180" i="3"/>
  <c r="V1180" i="3"/>
  <c r="U1180" i="3"/>
  <c r="T1180" i="3"/>
  <c r="S1180" i="3"/>
  <c r="R1180" i="3"/>
  <c r="R1182" i="3" s="1"/>
  <c r="Q1180" i="3"/>
  <c r="P1180" i="3"/>
  <c r="O1180" i="3"/>
  <c r="N1180" i="3"/>
  <c r="N1182" i="3" s="1"/>
  <c r="M1180" i="3"/>
  <c r="M1182" i="3" s="1"/>
  <c r="L1180" i="3"/>
  <c r="K1180" i="3"/>
  <c r="J1180" i="3"/>
  <c r="J1182" i="3" s="1"/>
  <c r="I1180" i="3"/>
  <c r="H1180" i="3"/>
  <c r="G1180" i="3"/>
  <c r="F1180" i="3"/>
  <c r="E1180" i="3"/>
  <c r="D1180" i="3"/>
  <c r="C1180" i="3"/>
  <c r="B1180" i="3"/>
  <c r="AB1179" i="3"/>
  <c r="Y1179" i="3"/>
  <c r="Y1182" i="3" s="1"/>
  <c r="X1179" i="3"/>
  <c r="W1179" i="3"/>
  <c r="V1179" i="3"/>
  <c r="U1179" i="3"/>
  <c r="T1179" i="3"/>
  <c r="S1179" i="3"/>
  <c r="R1179" i="3"/>
  <c r="Q1179" i="3"/>
  <c r="Q1182" i="3" s="1"/>
  <c r="P1179" i="3"/>
  <c r="O1179" i="3"/>
  <c r="N1179" i="3"/>
  <c r="M1179" i="3"/>
  <c r="Z1179" i="3" s="1"/>
  <c r="L1179" i="3"/>
  <c r="K1179" i="3"/>
  <c r="J1179" i="3"/>
  <c r="I1179" i="3"/>
  <c r="I1182" i="3" s="1"/>
  <c r="H1179" i="3"/>
  <c r="G1179" i="3"/>
  <c r="F1179" i="3"/>
  <c r="E1179" i="3"/>
  <c r="D1179" i="3"/>
  <c r="C1179" i="3"/>
  <c r="B1179" i="3"/>
  <c r="AA1179" i="3" s="1"/>
  <c r="Y1178" i="3"/>
  <c r="X1178" i="3"/>
  <c r="X1182" i="3" s="1"/>
  <c r="W1178" i="3"/>
  <c r="W1182" i="3" s="1"/>
  <c r="V1178" i="3"/>
  <c r="U1178" i="3"/>
  <c r="T1178" i="3"/>
  <c r="T1182" i="3" s="1"/>
  <c r="T1184" i="3" s="1"/>
  <c r="S1178" i="3"/>
  <c r="S1182" i="3" s="1"/>
  <c r="R1178" i="3"/>
  <c r="Q1178" i="3"/>
  <c r="P1178" i="3"/>
  <c r="P1182" i="3" s="1"/>
  <c r="P1184" i="3" s="1"/>
  <c r="O1178" i="3"/>
  <c r="O1182" i="3" s="1"/>
  <c r="N1178" i="3"/>
  <c r="M1178" i="3"/>
  <c r="Z1178" i="3" s="1"/>
  <c r="L1178" i="3"/>
  <c r="L1182" i="3" s="1"/>
  <c r="L1184" i="3" s="1"/>
  <c r="K1178" i="3"/>
  <c r="K1182" i="3" s="1"/>
  <c r="J1178" i="3"/>
  <c r="I1178" i="3"/>
  <c r="H1178" i="3"/>
  <c r="H1182" i="3" s="1"/>
  <c r="H1184" i="3" s="1"/>
  <c r="G1178" i="3"/>
  <c r="G1182" i="3" s="1"/>
  <c r="F1178" i="3"/>
  <c r="E1178" i="3"/>
  <c r="D1178" i="3"/>
  <c r="D1182" i="3" s="1"/>
  <c r="D1184" i="3" s="1"/>
  <c r="C1178" i="3"/>
  <c r="C1182" i="3" s="1"/>
  <c r="B1178" i="3"/>
  <c r="J1174" i="3"/>
  <c r="Y1173" i="3"/>
  <c r="X1173" i="3"/>
  <c r="W1173" i="3"/>
  <c r="V1173" i="3"/>
  <c r="U1173" i="3"/>
  <c r="T1173" i="3"/>
  <c r="T1174" i="3" s="1"/>
  <c r="S1173" i="3"/>
  <c r="R1173" i="3"/>
  <c r="Q1173" i="3"/>
  <c r="P1173" i="3"/>
  <c r="P1174" i="3" s="1"/>
  <c r="O1173" i="3"/>
  <c r="N1173" i="3"/>
  <c r="Z1173" i="3" s="1"/>
  <c r="AB1173" i="3" s="1"/>
  <c r="M1173" i="3"/>
  <c r="L1173" i="3"/>
  <c r="L1174" i="3" s="1"/>
  <c r="K1173" i="3"/>
  <c r="J1173" i="3"/>
  <c r="I1173" i="3"/>
  <c r="H1173" i="3"/>
  <c r="G1173" i="3"/>
  <c r="F1173" i="3"/>
  <c r="E1173" i="3"/>
  <c r="D1173" i="3"/>
  <c r="D1174" i="3" s="1"/>
  <c r="C1173" i="3"/>
  <c r="B1173" i="3"/>
  <c r="Y1172" i="3"/>
  <c r="X1172" i="3"/>
  <c r="Q1172" i="3"/>
  <c r="I1172" i="3"/>
  <c r="H1172" i="3"/>
  <c r="Y1171" i="3"/>
  <c r="X1171" i="3"/>
  <c r="W1171" i="3"/>
  <c r="V1171" i="3"/>
  <c r="U1171" i="3"/>
  <c r="T1171" i="3"/>
  <c r="S1171" i="3"/>
  <c r="R1171" i="3"/>
  <c r="Q1171" i="3"/>
  <c r="P1171" i="3"/>
  <c r="O1171" i="3"/>
  <c r="N1171" i="3"/>
  <c r="Z1171" i="3" s="1"/>
  <c r="AA1171" i="3" s="1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Y1170" i="3"/>
  <c r="X1170" i="3"/>
  <c r="W1170" i="3"/>
  <c r="V1170" i="3"/>
  <c r="U1170" i="3"/>
  <c r="U1172" i="3" s="1"/>
  <c r="T1170" i="3"/>
  <c r="S1170" i="3"/>
  <c r="R1170" i="3"/>
  <c r="Q1170" i="3"/>
  <c r="P1170" i="3"/>
  <c r="O1170" i="3"/>
  <c r="N1170" i="3"/>
  <c r="M1170" i="3"/>
  <c r="Z1170" i="3" s="1"/>
  <c r="L1170" i="3"/>
  <c r="K1170" i="3"/>
  <c r="J1170" i="3"/>
  <c r="I1170" i="3"/>
  <c r="H1170" i="3"/>
  <c r="G1170" i="3"/>
  <c r="F1170" i="3"/>
  <c r="E1170" i="3"/>
  <c r="E1172" i="3" s="1"/>
  <c r="D1170" i="3"/>
  <c r="C1170" i="3"/>
  <c r="B1170" i="3"/>
  <c r="AA1170" i="3" s="1"/>
  <c r="Y1169" i="3"/>
  <c r="X1169" i="3"/>
  <c r="X1059" i="3" s="1"/>
  <c r="X1049" i="3" s="1"/>
  <c r="W1169" i="3"/>
  <c r="V1169" i="3"/>
  <c r="U1169" i="3"/>
  <c r="T1169" i="3"/>
  <c r="T1172" i="3" s="1"/>
  <c r="S1169" i="3"/>
  <c r="R1169" i="3"/>
  <c r="Q1169" i="3"/>
  <c r="P1169" i="3"/>
  <c r="P1172" i="3" s="1"/>
  <c r="O1169" i="3"/>
  <c r="N1169" i="3"/>
  <c r="M1169" i="3"/>
  <c r="Z1169" i="3" s="1"/>
  <c r="L1169" i="3"/>
  <c r="L1172" i="3" s="1"/>
  <c r="K1169" i="3"/>
  <c r="J1169" i="3"/>
  <c r="I1169" i="3"/>
  <c r="H1169" i="3"/>
  <c r="H1059" i="3" s="1"/>
  <c r="H1049" i="3" s="1"/>
  <c r="G1169" i="3"/>
  <c r="F1169" i="3"/>
  <c r="E1169" i="3"/>
  <c r="D1169" i="3"/>
  <c r="D1172" i="3" s="1"/>
  <c r="C1169" i="3"/>
  <c r="B1169" i="3"/>
  <c r="Y1168" i="3"/>
  <c r="X1168" i="3"/>
  <c r="W1168" i="3"/>
  <c r="W1172" i="3" s="1"/>
  <c r="W1174" i="3" s="1"/>
  <c r="V1168" i="3"/>
  <c r="V1172" i="3" s="1"/>
  <c r="U1168" i="3"/>
  <c r="T1168" i="3"/>
  <c r="S1168" i="3"/>
  <c r="S1172" i="3" s="1"/>
  <c r="S1174" i="3" s="1"/>
  <c r="R1168" i="3"/>
  <c r="R1172" i="3" s="1"/>
  <c r="R1174" i="3" s="1"/>
  <c r="Q1168" i="3"/>
  <c r="P1168" i="3"/>
  <c r="O1168" i="3"/>
  <c r="O1172" i="3" s="1"/>
  <c r="O1174" i="3" s="1"/>
  <c r="N1168" i="3"/>
  <c r="N1172" i="3" s="1"/>
  <c r="M1168" i="3"/>
  <c r="L1168" i="3"/>
  <c r="K1168" i="3"/>
  <c r="K1172" i="3" s="1"/>
  <c r="K1174" i="3" s="1"/>
  <c r="J1168" i="3"/>
  <c r="J1172" i="3" s="1"/>
  <c r="I1168" i="3"/>
  <c r="H1168" i="3"/>
  <c r="G1168" i="3"/>
  <c r="G1172" i="3" s="1"/>
  <c r="G1174" i="3" s="1"/>
  <c r="F1168" i="3"/>
  <c r="F1172" i="3" s="1"/>
  <c r="E1168" i="3"/>
  <c r="D1168" i="3"/>
  <c r="C1168" i="3"/>
  <c r="C1172" i="3" s="1"/>
  <c r="C1174" i="3" s="1"/>
  <c r="B1168" i="3"/>
  <c r="B1172" i="3" s="1"/>
  <c r="B1174" i="3" s="1"/>
  <c r="M1164" i="3"/>
  <c r="Y1163" i="3"/>
  <c r="Y1164" i="3" s="1"/>
  <c r="X1163" i="3"/>
  <c r="W1163" i="3"/>
  <c r="V1163" i="3"/>
  <c r="U1163" i="3"/>
  <c r="U1164" i="3" s="1"/>
  <c r="T1163" i="3"/>
  <c r="S1163" i="3"/>
  <c r="R1163" i="3"/>
  <c r="Q1163" i="3"/>
  <c r="Q1164" i="3" s="1"/>
  <c r="P1163" i="3"/>
  <c r="O1163" i="3"/>
  <c r="N1163" i="3"/>
  <c r="M1163" i="3"/>
  <c r="Z1163" i="3" s="1"/>
  <c r="L1163" i="3"/>
  <c r="K1163" i="3"/>
  <c r="J1163" i="3"/>
  <c r="I1163" i="3"/>
  <c r="I1164" i="3" s="1"/>
  <c r="H1163" i="3"/>
  <c r="G1163" i="3"/>
  <c r="F1163" i="3"/>
  <c r="E1163" i="3"/>
  <c r="E1164" i="3" s="1"/>
  <c r="D1163" i="3"/>
  <c r="C1163" i="3"/>
  <c r="B1163" i="3"/>
  <c r="L1162" i="3"/>
  <c r="K1162" i="3"/>
  <c r="Y1161" i="3"/>
  <c r="X1161" i="3"/>
  <c r="W1161" i="3"/>
  <c r="V1161" i="3"/>
  <c r="U1161" i="3"/>
  <c r="T1161" i="3"/>
  <c r="S1161" i="3"/>
  <c r="R1161" i="3"/>
  <c r="Q1161" i="3"/>
  <c r="P1161" i="3"/>
  <c r="O1161" i="3"/>
  <c r="N1161" i="3"/>
  <c r="Z1161" i="3" s="1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Y1160" i="3"/>
  <c r="X1160" i="3"/>
  <c r="X1162" i="3" s="1"/>
  <c r="W1160" i="3"/>
  <c r="V1160" i="3"/>
  <c r="U1160" i="3"/>
  <c r="T1160" i="3"/>
  <c r="T1162" i="3" s="1"/>
  <c r="S1160" i="3"/>
  <c r="R1160" i="3"/>
  <c r="Q1160" i="3"/>
  <c r="P1160" i="3"/>
  <c r="P1162" i="3" s="1"/>
  <c r="O1160" i="3"/>
  <c r="N1160" i="3"/>
  <c r="M1160" i="3"/>
  <c r="Z1160" i="3" s="1"/>
  <c r="AA1160" i="3" s="1"/>
  <c r="L1160" i="3"/>
  <c r="K1160" i="3"/>
  <c r="J1160" i="3"/>
  <c r="I1160" i="3"/>
  <c r="H1160" i="3"/>
  <c r="H1162" i="3" s="1"/>
  <c r="G1160" i="3"/>
  <c r="F1160" i="3"/>
  <c r="E1160" i="3"/>
  <c r="D1160" i="3"/>
  <c r="D1162" i="3" s="1"/>
  <c r="C1160" i="3"/>
  <c r="B1160" i="3"/>
  <c r="Y1159" i="3"/>
  <c r="X1159" i="3"/>
  <c r="W1159" i="3"/>
  <c r="W1162" i="3" s="1"/>
  <c r="V1159" i="3"/>
  <c r="U1159" i="3"/>
  <c r="T1159" i="3"/>
  <c r="S1159" i="3"/>
  <c r="S1162" i="3" s="1"/>
  <c r="R1159" i="3"/>
  <c r="Q1159" i="3"/>
  <c r="P1159" i="3"/>
  <c r="O1159" i="3"/>
  <c r="O1162" i="3" s="1"/>
  <c r="N1159" i="3"/>
  <c r="Z1159" i="3" s="1"/>
  <c r="M1159" i="3"/>
  <c r="L1159" i="3"/>
  <c r="K1159" i="3"/>
  <c r="J1159" i="3"/>
  <c r="I1159" i="3"/>
  <c r="H1159" i="3"/>
  <c r="G1159" i="3"/>
  <c r="G1162" i="3" s="1"/>
  <c r="F1159" i="3"/>
  <c r="E1159" i="3"/>
  <c r="D1159" i="3"/>
  <c r="C1159" i="3"/>
  <c r="C1162" i="3" s="1"/>
  <c r="B1159" i="3"/>
  <c r="Y1158" i="3"/>
  <c r="Y1162" i="3" s="1"/>
  <c r="X1158" i="3"/>
  <c r="W1158" i="3"/>
  <c r="V1158" i="3"/>
  <c r="U1158" i="3"/>
  <c r="U1162" i="3" s="1"/>
  <c r="T1158" i="3"/>
  <c r="S1158" i="3"/>
  <c r="R1158" i="3"/>
  <c r="Q1158" i="3"/>
  <c r="Q1162" i="3" s="1"/>
  <c r="P1158" i="3"/>
  <c r="O1158" i="3"/>
  <c r="N1158" i="3"/>
  <c r="M1158" i="3"/>
  <c r="M1162" i="3" s="1"/>
  <c r="L1158" i="3"/>
  <c r="K1158" i="3"/>
  <c r="J1158" i="3"/>
  <c r="I1158" i="3"/>
  <c r="I1162" i="3" s="1"/>
  <c r="H1158" i="3"/>
  <c r="G1158" i="3"/>
  <c r="F1158" i="3"/>
  <c r="E1158" i="3"/>
  <c r="E1162" i="3" s="1"/>
  <c r="D1158" i="3"/>
  <c r="C1158" i="3"/>
  <c r="B1158" i="3"/>
  <c r="Y1153" i="3"/>
  <c r="X1153" i="3"/>
  <c r="W1153" i="3"/>
  <c r="V1153" i="3"/>
  <c r="U1153" i="3"/>
  <c r="T1153" i="3"/>
  <c r="S1153" i="3"/>
  <c r="R1153" i="3"/>
  <c r="Q1153" i="3"/>
  <c r="P1153" i="3"/>
  <c r="O1153" i="3"/>
  <c r="N1153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O1152" i="3"/>
  <c r="N1152" i="3"/>
  <c r="Y1151" i="3"/>
  <c r="X1151" i="3"/>
  <c r="W1151" i="3"/>
  <c r="V1151" i="3"/>
  <c r="U1151" i="3"/>
  <c r="T1151" i="3"/>
  <c r="S1151" i="3"/>
  <c r="R1151" i="3"/>
  <c r="Q1151" i="3"/>
  <c r="P1151" i="3"/>
  <c r="O1151" i="3"/>
  <c r="N1151" i="3"/>
  <c r="M1151" i="3"/>
  <c r="Z1151" i="3" s="1"/>
  <c r="L1151" i="3"/>
  <c r="K1151" i="3"/>
  <c r="J1151" i="3"/>
  <c r="I1151" i="3"/>
  <c r="H1151" i="3"/>
  <c r="G1151" i="3"/>
  <c r="F1151" i="3"/>
  <c r="E1151" i="3"/>
  <c r="D1151" i="3"/>
  <c r="C1151" i="3"/>
  <c r="B1151" i="3"/>
  <c r="Y1150" i="3"/>
  <c r="X1150" i="3"/>
  <c r="W1150" i="3"/>
  <c r="W1152" i="3" s="1"/>
  <c r="V1150" i="3"/>
  <c r="V1152" i="3" s="1"/>
  <c r="U1150" i="3"/>
  <c r="T1150" i="3"/>
  <c r="S1150" i="3"/>
  <c r="S1152" i="3" s="1"/>
  <c r="R1150" i="3"/>
  <c r="Q1150" i="3"/>
  <c r="P1150" i="3"/>
  <c r="O1150" i="3"/>
  <c r="N1150" i="3"/>
  <c r="Z1150" i="3" s="1"/>
  <c r="AA1150" i="3" s="1"/>
  <c r="M1150" i="3"/>
  <c r="L1150" i="3"/>
  <c r="K1150" i="3"/>
  <c r="K1152" i="3" s="1"/>
  <c r="J1150" i="3"/>
  <c r="I1150" i="3"/>
  <c r="H1150" i="3"/>
  <c r="G1150" i="3"/>
  <c r="G1152" i="3" s="1"/>
  <c r="F1150" i="3"/>
  <c r="F1152" i="3" s="1"/>
  <c r="E1150" i="3"/>
  <c r="D1150" i="3"/>
  <c r="C1150" i="3"/>
  <c r="C1152" i="3" s="1"/>
  <c r="B1150" i="3"/>
  <c r="Y1149" i="3"/>
  <c r="X1149" i="3"/>
  <c r="W1149" i="3"/>
  <c r="V1149" i="3"/>
  <c r="U1149" i="3"/>
  <c r="T1149" i="3"/>
  <c r="S1149" i="3"/>
  <c r="R1149" i="3"/>
  <c r="R1152" i="3" s="1"/>
  <c r="Q1149" i="3"/>
  <c r="P1149" i="3"/>
  <c r="O1149" i="3"/>
  <c r="N1149" i="3"/>
  <c r="Z1149" i="3" s="1"/>
  <c r="AB1149" i="3" s="1"/>
  <c r="M1149" i="3"/>
  <c r="L1149" i="3"/>
  <c r="K1149" i="3"/>
  <c r="J1149" i="3"/>
  <c r="J1152" i="3" s="1"/>
  <c r="I1149" i="3"/>
  <c r="H1149" i="3"/>
  <c r="G1149" i="3"/>
  <c r="F1149" i="3"/>
  <c r="E1149" i="3"/>
  <c r="D1149" i="3"/>
  <c r="C1149" i="3"/>
  <c r="B1149" i="3"/>
  <c r="B1152" i="3" s="1"/>
  <c r="Y1148" i="3"/>
  <c r="X1148" i="3"/>
  <c r="W1148" i="3"/>
  <c r="V1148" i="3"/>
  <c r="U1148" i="3"/>
  <c r="T1148" i="3"/>
  <c r="S1148" i="3"/>
  <c r="R1148" i="3"/>
  <c r="Q1148" i="3"/>
  <c r="P1148" i="3"/>
  <c r="O1148" i="3"/>
  <c r="N1148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Y1143" i="3"/>
  <c r="X1143" i="3"/>
  <c r="W1143" i="3"/>
  <c r="V1143" i="3"/>
  <c r="U1143" i="3"/>
  <c r="T1143" i="3"/>
  <c r="S1143" i="3"/>
  <c r="R1143" i="3"/>
  <c r="Q1143" i="3"/>
  <c r="P1143" i="3"/>
  <c r="O1143" i="3"/>
  <c r="N1143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R1142" i="3"/>
  <c r="Q1142" i="3"/>
  <c r="J1142" i="3"/>
  <c r="B1142" i="3"/>
  <c r="Y1141" i="3"/>
  <c r="X1141" i="3"/>
  <c r="W1141" i="3"/>
  <c r="V1141" i="3"/>
  <c r="U1141" i="3"/>
  <c r="T1141" i="3"/>
  <c r="S1141" i="3"/>
  <c r="S1061" i="3" s="1"/>
  <c r="S1051" i="3" s="1"/>
  <c r="R1141" i="3"/>
  <c r="Q1141" i="3"/>
  <c r="P1141" i="3"/>
  <c r="O1141" i="3"/>
  <c r="N1141" i="3"/>
  <c r="M1141" i="3"/>
  <c r="L1141" i="3"/>
  <c r="K1141" i="3"/>
  <c r="J1141" i="3"/>
  <c r="I1141" i="3"/>
  <c r="H1141" i="3"/>
  <c r="G1141" i="3"/>
  <c r="F1141" i="3"/>
  <c r="E1141" i="3"/>
  <c r="D1141" i="3"/>
  <c r="C1141" i="3"/>
  <c r="C1061" i="3" s="1"/>
  <c r="C1051" i="3" s="1"/>
  <c r="B1141" i="3"/>
  <c r="Y1140" i="3"/>
  <c r="X1140" i="3"/>
  <c r="W1140" i="3"/>
  <c r="V1140" i="3"/>
  <c r="V1142" i="3" s="1"/>
  <c r="U1140" i="3"/>
  <c r="T1140" i="3"/>
  <c r="S1140" i="3"/>
  <c r="R1140" i="3"/>
  <c r="Q1140" i="3"/>
  <c r="P1140" i="3"/>
  <c r="O1140" i="3"/>
  <c r="N1140" i="3"/>
  <c r="N1142" i="3" s="1"/>
  <c r="M1140" i="3"/>
  <c r="L1140" i="3"/>
  <c r="K1140" i="3"/>
  <c r="J1140" i="3"/>
  <c r="I1140" i="3"/>
  <c r="H1140" i="3"/>
  <c r="G1140" i="3"/>
  <c r="F1140" i="3"/>
  <c r="F1142" i="3" s="1"/>
  <c r="E1140" i="3"/>
  <c r="D1140" i="3"/>
  <c r="C1140" i="3"/>
  <c r="B1140" i="3"/>
  <c r="Y1139" i="3"/>
  <c r="Y1142" i="3" s="1"/>
  <c r="X1139" i="3"/>
  <c r="W1139" i="3"/>
  <c r="V1139" i="3"/>
  <c r="U1139" i="3"/>
  <c r="U1142" i="3" s="1"/>
  <c r="T1139" i="3"/>
  <c r="S1139" i="3"/>
  <c r="R1139" i="3"/>
  <c r="Q1139" i="3"/>
  <c r="P1139" i="3"/>
  <c r="O1139" i="3"/>
  <c r="N1139" i="3"/>
  <c r="M1139" i="3"/>
  <c r="L1139" i="3"/>
  <c r="K1139" i="3"/>
  <c r="J1139" i="3"/>
  <c r="I1139" i="3"/>
  <c r="I1142" i="3" s="1"/>
  <c r="H1139" i="3"/>
  <c r="G1139" i="3"/>
  <c r="F1139" i="3"/>
  <c r="E1139" i="3"/>
  <c r="E1142" i="3" s="1"/>
  <c r="D1139" i="3"/>
  <c r="C1139" i="3"/>
  <c r="B1139" i="3"/>
  <c r="Y1138" i="3"/>
  <c r="X1138" i="3"/>
  <c r="W1138" i="3"/>
  <c r="V1138" i="3"/>
  <c r="U1138" i="3"/>
  <c r="T1138" i="3"/>
  <c r="S1138" i="3"/>
  <c r="R1138" i="3"/>
  <c r="Q1138" i="3"/>
  <c r="P1138" i="3"/>
  <c r="O1138" i="3"/>
  <c r="N1138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V1134" i="3"/>
  <c r="F1134" i="3"/>
  <c r="Y1133" i="3"/>
  <c r="X1133" i="3"/>
  <c r="W1133" i="3"/>
  <c r="V1133" i="3"/>
  <c r="U1133" i="3"/>
  <c r="T1133" i="3"/>
  <c r="S1133" i="3"/>
  <c r="R1133" i="3"/>
  <c r="R1134" i="3" s="1"/>
  <c r="Q1133" i="3"/>
  <c r="P1133" i="3"/>
  <c r="O1133" i="3"/>
  <c r="N1133" i="3"/>
  <c r="Z1133" i="3" s="1"/>
  <c r="M1133" i="3"/>
  <c r="L1133" i="3"/>
  <c r="K1133" i="3"/>
  <c r="J1133" i="3"/>
  <c r="J1134" i="3" s="1"/>
  <c r="I1133" i="3"/>
  <c r="H1133" i="3"/>
  <c r="G1133" i="3"/>
  <c r="F1133" i="3"/>
  <c r="E1133" i="3"/>
  <c r="D1133" i="3"/>
  <c r="C1133" i="3"/>
  <c r="B1133" i="3"/>
  <c r="U1132" i="3"/>
  <c r="T1132" i="3"/>
  <c r="E1132" i="3"/>
  <c r="D1132" i="3"/>
  <c r="Y1131" i="3"/>
  <c r="X1131" i="3"/>
  <c r="W1131" i="3"/>
  <c r="V1131" i="3"/>
  <c r="U1131" i="3"/>
  <c r="T1131" i="3"/>
  <c r="S1131" i="3"/>
  <c r="R1131" i="3"/>
  <c r="Q1131" i="3"/>
  <c r="P1131" i="3"/>
  <c r="O1131" i="3"/>
  <c r="N1131" i="3"/>
  <c r="Z1131" i="3" s="1"/>
  <c r="AA1131" i="3" s="1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Y1130" i="3"/>
  <c r="Y1132" i="3" s="1"/>
  <c r="X1130" i="3"/>
  <c r="W1130" i="3"/>
  <c r="V1130" i="3"/>
  <c r="U1130" i="3"/>
  <c r="T1130" i="3"/>
  <c r="S1130" i="3"/>
  <c r="R1130" i="3"/>
  <c r="Q1130" i="3"/>
  <c r="Q1132" i="3" s="1"/>
  <c r="P1130" i="3"/>
  <c r="O1130" i="3"/>
  <c r="N1130" i="3"/>
  <c r="M1130" i="3"/>
  <c r="Z1130" i="3" s="1"/>
  <c r="L1130" i="3"/>
  <c r="L1132" i="3" s="1"/>
  <c r="K1130" i="3"/>
  <c r="J1130" i="3"/>
  <c r="I1130" i="3"/>
  <c r="I1132" i="3" s="1"/>
  <c r="H1130" i="3"/>
  <c r="G1130" i="3"/>
  <c r="F1130" i="3"/>
  <c r="E1130" i="3"/>
  <c r="D1130" i="3"/>
  <c r="C1130" i="3"/>
  <c r="B1130" i="3"/>
  <c r="Y1129" i="3"/>
  <c r="X1129" i="3"/>
  <c r="X1132" i="3" s="1"/>
  <c r="W1129" i="3"/>
  <c r="V1129" i="3"/>
  <c r="U1129" i="3"/>
  <c r="T1129" i="3"/>
  <c r="S1129" i="3"/>
  <c r="R1129" i="3"/>
  <c r="Q1129" i="3"/>
  <c r="P1129" i="3"/>
  <c r="P1132" i="3" s="1"/>
  <c r="O1129" i="3"/>
  <c r="N1129" i="3"/>
  <c r="M1129" i="3"/>
  <c r="L1129" i="3"/>
  <c r="K1129" i="3"/>
  <c r="J1129" i="3"/>
  <c r="I1129" i="3"/>
  <c r="H1129" i="3"/>
  <c r="H1132" i="3" s="1"/>
  <c r="G1129" i="3"/>
  <c r="F1129" i="3"/>
  <c r="E1129" i="3"/>
  <c r="D1129" i="3"/>
  <c r="C1129" i="3"/>
  <c r="B1129" i="3"/>
  <c r="Y1128" i="3"/>
  <c r="X1128" i="3"/>
  <c r="W1128" i="3"/>
  <c r="V1128" i="3"/>
  <c r="V1132" i="3" s="1"/>
  <c r="U1128" i="3"/>
  <c r="T1128" i="3"/>
  <c r="S1128" i="3"/>
  <c r="R1128" i="3"/>
  <c r="R1132" i="3" s="1"/>
  <c r="Q1128" i="3"/>
  <c r="P1128" i="3"/>
  <c r="O1128" i="3"/>
  <c r="N1128" i="3"/>
  <c r="N1132" i="3" s="1"/>
  <c r="M1128" i="3"/>
  <c r="L1128" i="3"/>
  <c r="K1128" i="3"/>
  <c r="J1128" i="3"/>
  <c r="J1132" i="3" s="1"/>
  <c r="I1128" i="3"/>
  <c r="H1128" i="3"/>
  <c r="G1128" i="3"/>
  <c r="F1128" i="3"/>
  <c r="F1132" i="3" s="1"/>
  <c r="E1128" i="3"/>
  <c r="D1128" i="3"/>
  <c r="C1128" i="3"/>
  <c r="B1128" i="3"/>
  <c r="B1132" i="3" s="1"/>
  <c r="Y1124" i="3"/>
  <c r="I1124" i="3"/>
  <c r="AB1123" i="3"/>
  <c r="Y1123" i="3"/>
  <c r="X1123" i="3"/>
  <c r="W1123" i="3"/>
  <c r="V1123" i="3"/>
  <c r="U1123" i="3"/>
  <c r="U1124" i="3" s="1"/>
  <c r="T1123" i="3"/>
  <c r="S1123" i="3"/>
  <c r="R1123" i="3"/>
  <c r="Q1123" i="3"/>
  <c r="P1123" i="3"/>
  <c r="O1123" i="3"/>
  <c r="N1123" i="3"/>
  <c r="M1123" i="3"/>
  <c r="Z1123" i="3" s="1"/>
  <c r="L1123" i="3"/>
  <c r="K1123" i="3"/>
  <c r="J1123" i="3"/>
  <c r="I1123" i="3"/>
  <c r="H1123" i="3"/>
  <c r="G1123" i="3"/>
  <c r="F1123" i="3"/>
  <c r="E1123" i="3"/>
  <c r="E1124" i="3" s="1"/>
  <c r="D1123" i="3"/>
  <c r="C1123" i="3"/>
  <c r="B1123" i="3"/>
  <c r="AA1123" i="3" s="1"/>
  <c r="X1122" i="3"/>
  <c r="T1122" i="3"/>
  <c r="P1122" i="3"/>
  <c r="L1122" i="3"/>
  <c r="H1122" i="3"/>
  <c r="D1122" i="3"/>
  <c r="Y1121" i="3"/>
  <c r="X1121" i="3"/>
  <c r="W1121" i="3"/>
  <c r="V1121" i="3"/>
  <c r="U1121" i="3"/>
  <c r="T1121" i="3"/>
  <c r="S1121" i="3"/>
  <c r="R1121" i="3"/>
  <c r="Q1121" i="3"/>
  <c r="P1121" i="3"/>
  <c r="O1121" i="3"/>
  <c r="N1121" i="3"/>
  <c r="Z1121" i="3" s="1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Y1120" i="3"/>
  <c r="X1120" i="3"/>
  <c r="W1120" i="3"/>
  <c r="W1122" i="3" s="1"/>
  <c r="V1120" i="3"/>
  <c r="U1120" i="3"/>
  <c r="T1120" i="3"/>
  <c r="S1120" i="3"/>
  <c r="R1120" i="3"/>
  <c r="Q1120" i="3"/>
  <c r="P1120" i="3"/>
  <c r="O1120" i="3"/>
  <c r="O1122" i="3" s="1"/>
  <c r="N1120" i="3"/>
  <c r="M1120" i="3"/>
  <c r="L1120" i="3"/>
  <c r="K1120" i="3"/>
  <c r="J1120" i="3"/>
  <c r="I1120" i="3"/>
  <c r="H1120" i="3"/>
  <c r="G1120" i="3"/>
  <c r="G1122" i="3" s="1"/>
  <c r="F1120" i="3"/>
  <c r="E1120" i="3"/>
  <c r="D1120" i="3"/>
  <c r="C1120" i="3"/>
  <c r="B1120" i="3"/>
  <c r="Y1119" i="3"/>
  <c r="X1119" i="3"/>
  <c r="W1119" i="3"/>
  <c r="V1119" i="3"/>
  <c r="U1119" i="3"/>
  <c r="T1119" i="3"/>
  <c r="S1119" i="3"/>
  <c r="S1122" i="3" s="1"/>
  <c r="R1119" i="3"/>
  <c r="Q1119" i="3"/>
  <c r="P1119" i="3"/>
  <c r="O1119" i="3"/>
  <c r="N1119" i="3"/>
  <c r="Z1119" i="3" s="1"/>
  <c r="M1119" i="3"/>
  <c r="L1119" i="3"/>
  <c r="K1119" i="3"/>
  <c r="K1122" i="3" s="1"/>
  <c r="J1119" i="3"/>
  <c r="I1119" i="3"/>
  <c r="H1119" i="3"/>
  <c r="G1119" i="3"/>
  <c r="F1119" i="3"/>
  <c r="E1119" i="3"/>
  <c r="D1119" i="3"/>
  <c r="C1119" i="3"/>
  <c r="C1122" i="3" s="1"/>
  <c r="B1119" i="3"/>
  <c r="Y1118" i="3"/>
  <c r="Y1122" i="3" s="1"/>
  <c r="X1118" i="3"/>
  <c r="W1118" i="3"/>
  <c r="V1118" i="3"/>
  <c r="U1118" i="3"/>
  <c r="U1122" i="3" s="1"/>
  <c r="T1118" i="3"/>
  <c r="S1118" i="3"/>
  <c r="R1118" i="3"/>
  <c r="Q1118" i="3"/>
  <c r="Q1122" i="3" s="1"/>
  <c r="Q1124" i="3" s="1"/>
  <c r="P1118" i="3"/>
  <c r="O1118" i="3"/>
  <c r="N1118" i="3"/>
  <c r="M1118" i="3"/>
  <c r="L1118" i="3"/>
  <c r="K1118" i="3"/>
  <c r="J1118" i="3"/>
  <c r="I1118" i="3"/>
  <c r="I1122" i="3" s="1"/>
  <c r="H1118" i="3"/>
  <c r="G1118" i="3"/>
  <c r="F1118" i="3"/>
  <c r="E1118" i="3"/>
  <c r="E1122" i="3" s="1"/>
  <c r="D1118" i="3"/>
  <c r="C1118" i="3"/>
  <c r="B1118" i="3"/>
  <c r="Y1113" i="3"/>
  <c r="X1113" i="3"/>
  <c r="X1114" i="3" s="1"/>
  <c r="W1113" i="3"/>
  <c r="V1113" i="3"/>
  <c r="U1113" i="3"/>
  <c r="T1113" i="3"/>
  <c r="T1114" i="3" s="1"/>
  <c r="S1113" i="3"/>
  <c r="R1113" i="3"/>
  <c r="Q1113" i="3"/>
  <c r="P1113" i="3"/>
  <c r="P1114" i="3" s="1"/>
  <c r="O1113" i="3"/>
  <c r="N1113" i="3"/>
  <c r="M1113" i="3"/>
  <c r="L1113" i="3"/>
  <c r="L1114" i="3" s="1"/>
  <c r="K1113" i="3"/>
  <c r="J1113" i="3"/>
  <c r="I1113" i="3"/>
  <c r="H1113" i="3"/>
  <c r="H1114" i="3" s="1"/>
  <c r="G1113" i="3"/>
  <c r="F1113" i="3"/>
  <c r="E1113" i="3"/>
  <c r="D1113" i="3"/>
  <c r="D1114" i="3" s="1"/>
  <c r="C1113" i="3"/>
  <c r="B1113" i="3"/>
  <c r="S1112" i="3"/>
  <c r="R1112" i="3"/>
  <c r="K1112" i="3"/>
  <c r="J1112" i="3"/>
  <c r="C1112" i="3"/>
  <c r="B1112" i="3"/>
  <c r="Y1111" i="3"/>
  <c r="X1111" i="3"/>
  <c r="W1111" i="3"/>
  <c r="V1111" i="3"/>
  <c r="U1111" i="3"/>
  <c r="T1111" i="3"/>
  <c r="S1111" i="3"/>
  <c r="R1111" i="3"/>
  <c r="Q1111" i="3"/>
  <c r="P1111" i="3"/>
  <c r="O1111" i="3"/>
  <c r="N1111" i="3"/>
  <c r="M1111" i="3"/>
  <c r="Z1111" i="3" s="1"/>
  <c r="L1111" i="3"/>
  <c r="K1111" i="3"/>
  <c r="J1111" i="3"/>
  <c r="I1111" i="3"/>
  <c r="H1111" i="3"/>
  <c r="G1111" i="3"/>
  <c r="F1111" i="3"/>
  <c r="E1111" i="3"/>
  <c r="D1111" i="3"/>
  <c r="C1111" i="3"/>
  <c r="B1111" i="3"/>
  <c r="AA1111" i="3" s="1"/>
  <c r="Y1110" i="3"/>
  <c r="X1110" i="3"/>
  <c r="W1110" i="3"/>
  <c r="W1112" i="3" s="1"/>
  <c r="V1110" i="3"/>
  <c r="U1110" i="3"/>
  <c r="T1110" i="3"/>
  <c r="S1110" i="3"/>
  <c r="R1110" i="3"/>
  <c r="Q1110" i="3"/>
  <c r="P1110" i="3"/>
  <c r="O1110" i="3"/>
  <c r="O1112" i="3" s="1"/>
  <c r="N1110" i="3"/>
  <c r="Z1110" i="3" s="1"/>
  <c r="AA1110" i="3" s="1"/>
  <c r="M1110" i="3"/>
  <c r="L1110" i="3"/>
  <c r="K1110" i="3"/>
  <c r="J1110" i="3"/>
  <c r="I1110" i="3"/>
  <c r="H1110" i="3"/>
  <c r="G1110" i="3"/>
  <c r="G1112" i="3" s="1"/>
  <c r="F1110" i="3"/>
  <c r="E1110" i="3"/>
  <c r="D1110" i="3"/>
  <c r="C1110" i="3"/>
  <c r="B1110" i="3"/>
  <c r="Y1109" i="3"/>
  <c r="X1109" i="3"/>
  <c r="W1109" i="3"/>
  <c r="V1109" i="3"/>
  <c r="V1112" i="3" s="1"/>
  <c r="U1109" i="3"/>
  <c r="T1109" i="3"/>
  <c r="S1109" i="3"/>
  <c r="R1109" i="3"/>
  <c r="Q1109" i="3"/>
  <c r="P1109" i="3"/>
  <c r="O1109" i="3"/>
  <c r="N1109" i="3"/>
  <c r="N1112" i="3" s="1"/>
  <c r="M1109" i="3"/>
  <c r="L1109" i="3"/>
  <c r="K1109" i="3"/>
  <c r="J1109" i="3"/>
  <c r="I1109" i="3"/>
  <c r="H1109" i="3"/>
  <c r="G1109" i="3"/>
  <c r="F1109" i="3"/>
  <c r="F1112" i="3" s="1"/>
  <c r="E1109" i="3"/>
  <c r="D1109" i="3"/>
  <c r="C1109" i="3"/>
  <c r="B1109" i="3"/>
  <c r="Y1108" i="3"/>
  <c r="X1108" i="3"/>
  <c r="X1112" i="3" s="1"/>
  <c r="W1108" i="3"/>
  <c r="V1108" i="3"/>
  <c r="U1108" i="3"/>
  <c r="T1108" i="3"/>
  <c r="T1112" i="3" s="1"/>
  <c r="S1108" i="3"/>
  <c r="R1108" i="3"/>
  <c r="Q1108" i="3"/>
  <c r="P1108" i="3"/>
  <c r="P1112" i="3" s="1"/>
  <c r="O1108" i="3"/>
  <c r="N1108" i="3"/>
  <c r="M1108" i="3"/>
  <c r="L1108" i="3"/>
  <c r="L1112" i="3" s="1"/>
  <c r="K1108" i="3"/>
  <c r="J1108" i="3"/>
  <c r="I1108" i="3"/>
  <c r="H1108" i="3"/>
  <c r="H1112" i="3" s="1"/>
  <c r="G1108" i="3"/>
  <c r="F1108" i="3"/>
  <c r="E1108" i="3"/>
  <c r="D1108" i="3"/>
  <c r="D1112" i="3" s="1"/>
  <c r="C1108" i="3"/>
  <c r="B1108" i="3"/>
  <c r="W1104" i="3"/>
  <c r="O1104" i="3"/>
  <c r="G1104" i="3"/>
  <c r="Y1103" i="3"/>
  <c r="X1103" i="3"/>
  <c r="W1103" i="3"/>
  <c r="V1103" i="3"/>
  <c r="U1103" i="3"/>
  <c r="T1103" i="3"/>
  <c r="S1103" i="3"/>
  <c r="S1104" i="3" s="1"/>
  <c r="R1103" i="3"/>
  <c r="R1104" i="3" s="1"/>
  <c r="Q1103" i="3"/>
  <c r="P1103" i="3"/>
  <c r="O1103" i="3"/>
  <c r="N1103" i="3"/>
  <c r="Z1103" i="3" s="1"/>
  <c r="M1103" i="3"/>
  <c r="L1103" i="3"/>
  <c r="K1103" i="3"/>
  <c r="K1104" i="3" s="1"/>
  <c r="J1103" i="3"/>
  <c r="J1104" i="3" s="1"/>
  <c r="I1103" i="3"/>
  <c r="H1103" i="3"/>
  <c r="G1103" i="3"/>
  <c r="F1103" i="3"/>
  <c r="F1104" i="3" s="1"/>
  <c r="E1103" i="3"/>
  <c r="D1103" i="3"/>
  <c r="C1103" i="3"/>
  <c r="C1104" i="3" s="1"/>
  <c r="B1103" i="3"/>
  <c r="V1102" i="3"/>
  <c r="F1102" i="3"/>
  <c r="Y1101" i="3"/>
  <c r="X1101" i="3"/>
  <c r="W1101" i="3"/>
  <c r="V1101" i="3"/>
  <c r="U1101" i="3"/>
  <c r="T1101" i="3"/>
  <c r="T1061" i="3" s="1"/>
  <c r="T1051" i="3" s="1"/>
  <c r="S1101" i="3"/>
  <c r="R1101" i="3"/>
  <c r="Q1101" i="3"/>
  <c r="P1101" i="3"/>
  <c r="O1101" i="3"/>
  <c r="N1101" i="3"/>
  <c r="M1101" i="3"/>
  <c r="L1101" i="3"/>
  <c r="K1101" i="3"/>
  <c r="J1101" i="3"/>
  <c r="I1101" i="3"/>
  <c r="H1101" i="3"/>
  <c r="G1101" i="3"/>
  <c r="F1101" i="3"/>
  <c r="E1101" i="3"/>
  <c r="D1101" i="3"/>
  <c r="D1061" i="3" s="1"/>
  <c r="D1051" i="3" s="1"/>
  <c r="C1101" i="3"/>
  <c r="B1101" i="3"/>
  <c r="Y1100" i="3"/>
  <c r="X1100" i="3"/>
  <c r="W1100" i="3"/>
  <c r="V1100" i="3"/>
  <c r="U1100" i="3"/>
  <c r="U1102" i="3" s="1"/>
  <c r="T1100" i="3"/>
  <c r="S1100" i="3"/>
  <c r="R1100" i="3"/>
  <c r="R1102" i="3" s="1"/>
  <c r="Q1100" i="3"/>
  <c r="P1100" i="3"/>
  <c r="O1100" i="3"/>
  <c r="N1100" i="3"/>
  <c r="N1102" i="3" s="1"/>
  <c r="M1100" i="3"/>
  <c r="L1100" i="3"/>
  <c r="K1100" i="3"/>
  <c r="J1100" i="3"/>
  <c r="J1102" i="3" s="1"/>
  <c r="I1100" i="3"/>
  <c r="H1100" i="3"/>
  <c r="G1100" i="3"/>
  <c r="F1100" i="3"/>
  <c r="E1100" i="3"/>
  <c r="D1100" i="3"/>
  <c r="C1100" i="3"/>
  <c r="B1100" i="3"/>
  <c r="AB1099" i="3"/>
  <c r="Y1099" i="3"/>
  <c r="Y1102" i="3" s="1"/>
  <c r="X1099" i="3"/>
  <c r="W1099" i="3"/>
  <c r="V1099" i="3"/>
  <c r="U1099" i="3"/>
  <c r="T1099" i="3"/>
  <c r="S1099" i="3"/>
  <c r="R1099" i="3"/>
  <c r="Q1099" i="3"/>
  <c r="Q1102" i="3" s="1"/>
  <c r="P1099" i="3"/>
  <c r="O1099" i="3"/>
  <c r="N1099" i="3"/>
  <c r="M1099" i="3"/>
  <c r="Z1099" i="3" s="1"/>
  <c r="L1099" i="3"/>
  <c r="K1099" i="3"/>
  <c r="J1099" i="3"/>
  <c r="I1099" i="3"/>
  <c r="I1102" i="3" s="1"/>
  <c r="H1099" i="3"/>
  <c r="G1099" i="3"/>
  <c r="F1099" i="3"/>
  <c r="E1099" i="3"/>
  <c r="D1099" i="3"/>
  <c r="C1099" i="3"/>
  <c r="B1099" i="3"/>
  <c r="AA1099" i="3" s="1"/>
  <c r="Y1098" i="3"/>
  <c r="X1098" i="3"/>
  <c r="W1098" i="3"/>
  <c r="W1102" i="3" s="1"/>
  <c r="V1098" i="3"/>
  <c r="U1098" i="3"/>
  <c r="T1098" i="3"/>
  <c r="S1098" i="3"/>
  <c r="S1102" i="3" s="1"/>
  <c r="R1098" i="3"/>
  <c r="Q1098" i="3"/>
  <c r="P1098" i="3"/>
  <c r="O1098" i="3"/>
  <c r="O1102" i="3" s="1"/>
  <c r="N1098" i="3"/>
  <c r="M1098" i="3"/>
  <c r="Z1098" i="3" s="1"/>
  <c r="L1098" i="3"/>
  <c r="K1098" i="3"/>
  <c r="K1102" i="3" s="1"/>
  <c r="J1098" i="3"/>
  <c r="I1098" i="3"/>
  <c r="H1098" i="3"/>
  <c r="G1098" i="3"/>
  <c r="G1102" i="3" s="1"/>
  <c r="F1098" i="3"/>
  <c r="E1098" i="3"/>
  <c r="D1098" i="3"/>
  <c r="C1098" i="3"/>
  <c r="C1102" i="3" s="1"/>
  <c r="B1098" i="3"/>
  <c r="Y1093" i="3"/>
  <c r="X1093" i="3"/>
  <c r="W1093" i="3"/>
  <c r="V1093" i="3"/>
  <c r="U1093" i="3"/>
  <c r="T1093" i="3"/>
  <c r="S1093" i="3"/>
  <c r="R1093" i="3"/>
  <c r="R1063" i="3" s="1"/>
  <c r="Q1093" i="3"/>
  <c r="P1093" i="3"/>
  <c r="O1093" i="3"/>
  <c r="N1093" i="3"/>
  <c r="Z1093" i="3" s="1"/>
  <c r="M1093" i="3"/>
  <c r="L1093" i="3"/>
  <c r="K1093" i="3"/>
  <c r="J1093" i="3"/>
  <c r="J1063" i="3" s="1"/>
  <c r="J1053" i="3" s="1"/>
  <c r="I1093" i="3"/>
  <c r="H1093" i="3"/>
  <c r="G1093" i="3"/>
  <c r="F1093" i="3"/>
  <c r="E1093" i="3"/>
  <c r="D1093" i="3"/>
  <c r="C1093" i="3"/>
  <c r="B1093" i="3"/>
  <c r="B1063" i="3" s="1"/>
  <c r="Y1092" i="3"/>
  <c r="Q1092" i="3"/>
  <c r="P1092" i="3"/>
  <c r="I1092" i="3"/>
  <c r="Y1091" i="3"/>
  <c r="X1091" i="3"/>
  <c r="W1091" i="3"/>
  <c r="V1091" i="3"/>
  <c r="U1091" i="3"/>
  <c r="T1091" i="3"/>
  <c r="S1091" i="3"/>
  <c r="R1091" i="3"/>
  <c r="Q1091" i="3"/>
  <c r="P1091" i="3"/>
  <c r="O1091" i="3"/>
  <c r="N1091" i="3"/>
  <c r="Z1091" i="3" s="1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Y1090" i="3"/>
  <c r="X1090" i="3"/>
  <c r="W1090" i="3"/>
  <c r="V1090" i="3"/>
  <c r="U1090" i="3"/>
  <c r="U1092" i="3" s="1"/>
  <c r="T1090" i="3"/>
  <c r="S1090" i="3"/>
  <c r="R1090" i="3"/>
  <c r="Q1090" i="3"/>
  <c r="P1090" i="3"/>
  <c r="O1090" i="3"/>
  <c r="N1090" i="3"/>
  <c r="M1090" i="3"/>
  <c r="Z1090" i="3" s="1"/>
  <c r="L1090" i="3"/>
  <c r="K1090" i="3"/>
  <c r="J1090" i="3"/>
  <c r="I1090" i="3"/>
  <c r="H1090" i="3"/>
  <c r="G1090" i="3"/>
  <c r="F1090" i="3"/>
  <c r="E1090" i="3"/>
  <c r="E1092" i="3" s="1"/>
  <c r="D1090" i="3"/>
  <c r="C1090" i="3"/>
  <c r="B1090" i="3"/>
  <c r="AA1090" i="3" s="1"/>
  <c r="Y1089" i="3"/>
  <c r="X1089" i="3"/>
  <c r="X1092" i="3" s="1"/>
  <c r="W1089" i="3"/>
  <c r="V1089" i="3"/>
  <c r="U1089" i="3"/>
  <c r="T1089" i="3"/>
  <c r="S1089" i="3"/>
  <c r="R1089" i="3"/>
  <c r="Q1089" i="3"/>
  <c r="P1089" i="3"/>
  <c r="O1089" i="3"/>
  <c r="N1089" i="3"/>
  <c r="M1089" i="3"/>
  <c r="Z1089" i="3" s="1"/>
  <c r="L1089" i="3"/>
  <c r="K1089" i="3"/>
  <c r="J1089" i="3"/>
  <c r="I1089" i="3"/>
  <c r="H1089" i="3"/>
  <c r="H1092" i="3" s="1"/>
  <c r="G1089" i="3"/>
  <c r="F1089" i="3"/>
  <c r="E1089" i="3"/>
  <c r="D1089" i="3"/>
  <c r="C1089" i="3"/>
  <c r="B1089" i="3"/>
  <c r="Y1088" i="3"/>
  <c r="X1088" i="3"/>
  <c r="W1088" i="3"/>
  <c r="V1088" i="3"/>
  <c r="U1088" i="3"/>
  <c r="T1088" i="3"/>
  <c r="S1088" i="3"/>
  <c r="R1088" i="3"/>
  <c r="Q1088" i="3"/>
  <c r="P1088" i="3"/>
  <c r="O1088" i="3"/>
  <c r="N1088" i="3"/>
  <c r="M1088" i="3"/>
  <c r="L1088" i="3"/>
  <c r="K1088" i="3"/>
  <c r="K1092" i="3" s="1"/>
  <c r="K1094" i="3" s="1"/>
  <c r="J1088" i="3"/>
  <c r="I1088" i="3"/>
  <c r="H1088" i="3"/>
  <c r="G1088" i="3"/>
  <c r="F1088" i="3"/>
  <c r="E1088" i="3"/>
  <c r="D1088" i="3"/>
  <c r="C1088" i="3"/>
  <c r="B1088" i="3"/>
  <c r="E1084" i="3"/>
  <c r="Y1083" i="3"/>
  <c r="X1083" i="3"/>
  <c r="W1083" i="3"/>
  <c r="V1083" i="3"/>
  <c r="U1083" i="3"/>
  <c r="U1063" i="3" s="1"/>
  <c r="T1083" i="3"/>
  <c r="S1083" i="3"/>
  <c r="R1083" i="3"/>
  <c r="Q1083" i="3"/>
  <c r="P1083" i="3"/>
  <c r="O1083" i="3"/>
  <c r="N1083" i="3"/>
  <c r="M1083" i="3"/>
  <c r="L1083" i="3"/>
  <c r="K1083" i="3"/>
  <c r="J1083" i="3"/>
  <c r="I1083" i="3"/>
  <c r="H1083" i="3"/>
  <c r="G1083" i="3"/>
  <c r="F1083" i="3"/>
  <c r="E1083" i="3"/>
  <c r="E1063" i="3" s="1"/>
  <c r="D1083" i="3"/>
  <c r="C1083" i="3"/>
  <c r="B1083" i="3"/>
  <c r="L1082" i="3"/>
  <c r="Y1081" i="3"/>
  <c r="X1081" i="3"/>
  <c r="W1081" i="3"/>
  <c r="V1081" i="3"/>
  <c r="U1081" i="3"/>
  <c r="T1081" i="3"/>
  <c r="S1081" i="3"/>
  <c r="R1081" i="3"/>
  <c r="Q1081" i="3"/>
  <c r="P1081" i="3"/>
  <c r="O1081" i="3"/>
  <c r="N1081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Y1080" i="3"/>
  <c r="X1080" i="3"/>
  <c r="W1080" i="3"/>
  <c r="V1080" i="3"/>
  <c r="U1080" i="3"/>
  <c r="T1080" i="3"/>
  <c r="T1082" i="3" s="1"/>
  <c r="S1080" i="3"/>
  <c r="R1080" i="3"/>
  <c r="Q1080" i="3"/>
  <c r="P1080" i="3"/>
  <c r="O1080" i="3"/>
  <c r="N1080" i="3"/>
  <c r="M1080" i="3"/>
  <c r="Z1080" i="3" s="1"/>
  <c r="AA1080" i="3" s="1"/>
  <c r="L1080" i="3"/>
  <c r="K1080" i="3"/>
  <c r="J1080" i="3"/>
  <c r="I1080" i="3"/>
  <c r="H1080" i="3"/>
  <c r="G1080" i="3"/>
  <c r="F1080" i="3"/>
  <c r="E1080" i="3"/>
  <c r="D1080" i="3"/>
  <c r="D1082" i="3" s="1"/>
  <c r="C1080" i="3"/>
  <c r="B1080" i="3"/>
  <c r="Y1079" i="3"/>
  <c r="X1079" i="3"/>
  <c r="W1079" i="3"/>
  <c r="V1079" i="3"/>
  <c r="U1079" i="3"/>
  <c r="T1079" i="3"/>
  <c r="S1079" i="3"/>
  <c r="R1079" i="3"/>
  <c r="Q1079" i="3"/>
  <c r="P1079" i="3"/>
  <c r="O1079" i="3"/>
  <c r="N1079" i="3"/>
  <c r="M1079" i="3"/>
  <c r="L1079" i="3"/>
  <c r="K1079" i="3"/>
  <c r="J1079" i="3"/>
  <c r="I1079" i="3"/>
  <c r="H1079" i="3"/>
  <c r="G1079" i="3"/>
  <c r="F1079" i="3"/>
  <c r="E1079" i="3"/>
  <c r="D1079" i="3"/>
  <c r="C1079" i="3"/>
  <c r="C1059" i="3" s="1"/>
  <c r="C1049" i="3" s="1"/>
  <c r="B1079" i="3"/>
  <c r="Y1078" i="3"/>
  <c r="Y1082" i="3" s="1"/>
  <c r="X1078" i="3"/>
  <c r="W1078" i="3"/>
  <c r="V1078" i="3"/>
  <c r="U1078" i="3"/>
  <c r="U1082" i="3" s="1"/>
  <c r="T1078" i="3"/>
  <c r="S1078" i="3"/>
  <c r="R1078" i="3"/>
  <c r="Q1078" i="3"/>
  <c r="Q1082" i="3" s="1"/>
  <c r="P1078" i="3"/>
  <c r="O1078" i="3"/>
  <c r="N1078" i="3"/>
  <c r="M1078" i="3"/>
  <c r="M1082" i="3" s="1"/>
  <c r="L1078" i="3"/>
  <c r="K1078" i="3"/>
  <c r="J1078" i="3"/>
  <c r="I1078" i="3"/>
  <c r="I1082" i="3" s="1"/>
  <c r="H1078" i="3"/>
  <c r="G1078" i="3"/>
  <c r="F1078" i="3"/>
  <c r="E1078" i="3"/>
  <c r="E1082" i="3" s="1"/>
  <c r="D1078" i="3"/>
  <c r="C1078" i="3"/>
  <c r="B1078" i="3"/>
  <c r="Y1073" i="3"/>
  <c r="X1073" i="3"/>
  <c r="W1073" i="3"/>
  <c r="V1073" i="3"/>
  <c r="U1073" i="3"/>
  <c r="T1073" i="3"/>
  <c r="S1073" i="3"/>
  <c r="R1073" i="3"/>
  <c r="Q1073" i="3"/>
  <c r="P1073" i="3"/>
  <c r="O1073" i="3"/>
  <c r="N1073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V1072" i="3"/>
  <c r="F1072" i="3"/>
  <c r="Y1071" i="3"/>
  <c r="Y1061" i="3" s="1"/>
  <c r="Y1051" i="3" s="1"/>
  <c r="X1071" i="3"/>
  <c r="W1071" i="3"/>
  <c r="V1071" i="3"/>
  <c r="U1071" i="3"/>
  <c r="U1061" i="3" s="1"/>
  <c r="U1051" i="3" s="1"/>
  <c r="T1071" i="3"/>
  <c r="S1071" i="3"/>
  <c r="R1071" i="3"/>
  <c r="Q1071" i="3"/>
  <c r="Q1061" i="3" s="1"/>
  <c r="Q1051" i="3" s="1"/>
  <c r="P1071" i="3"/>
  <c r="O1071" i="3"/>
  <c r="N1071" i="3"/>
  <c r="M1071" i="3"/>
  <c r="L1071" i="3"/>
  <c r="K1071" i="3"/>
  <c r="J1071" i="3"/>
  <c r="I1071" i="3"/>
  <c r="I1061" i="3" s="1"/>
  <c r="I1051" i="3" s="1"/>
  <c r="H1071" i="3"/>
  <c r="G1071" i="3"/>
  <c r="F1071" i="3"/>
  <c r="E1071" i="3"/>
  <c r="E1061" i="3" s="1"/>
  <c r="E1051" i="3" s="1"/>
  <c r="D1071" i="3"/>
  <c r="C1071" i="3"/>
  <c r="B1071" i="3"/>
  <c r="Y1070" i="3"/>
  <c r="X1070" i="3"/>
  <c r="W1070" i="3"/>
  <c r="V1070" i="3"/>
  <c r="V1060" i="3" s="1"/>
  <c r="U1070" i="3"/>
  <c r="T1070" i="3"/>
  <c r="S1070" i="3"/>
  <c r="R1070" i="3"/>
  <c r="Q1070" i="3"/>
  <c r="P1070" i="3"/>
  <c r="O1070" i="3"/>
  <c r="N1070" i="3"/>
  <c r="N1072" i="3" s="1"/>
  <c r="M1070" i="3"/>
  <c r="L1070" i="3"/>
  <c r="K1070" i="3"/>
  <c r="J1070" i="3"/>
  <c r="I1070" i="3"/>
  <c r="H1070" i="3"/>
  <c r="G1070" i="3"/>
  <c r="F1070" i="3"/>
  <c r="F1060" i="3" s="1"/>
  <c r="E1070" i="3"/>
  <c r="D1070" i="3"/>
  <c r="C1070" i="3"/>
  <c r="B1070" i="3"/>
  <c r="Y1069" i="3"/>
  <c r="X1069" i="3"/>
  <c r="W1069" i="3"/>
  <c r="V1069" i="3"/>
  <c r="U1069" i="3"/>
  <c r="T1069" i="3"/>
  <c r="S1069" i="3"/>
  <c r="R1069" i="3"/>
  <c r="R1072" i="3" s="1"/>
  <c r="Q1069" i="3"/>
  <c r="P1069" i="3"/>
  <c r="O1069" i="3"/>
  <c r="N1069" i="3"/>
  <c r="M1069" i="3"/>
  <c r="L1069" i="3"/>
  <c r="K1069" i="3"/>
  <c r="J1069" i="3"/>
  <c r="J1072" i="3" s="1"/>
  <c r="I1069" i="3"/>
  <c r="H1069" i="3"/>
  <c r="G1069" i="3"/>
  <c r="F1069" i="3"/>
  <c r="E1069" i="3"/>
  <c r="D1069" i="3"/>
  <c r="C1069" i="3"/>
  <c r="B1069" i="3"/>
  <c r="B1072" i="3" s="1"/>
  <c r="Y1068" i="3"/>
  <c r="X1068" i="3"/>
  <c r="W1068" i="3"/>
  <c r="V1068" i="3"/>
  <c r="U1068" i="3"/>
  <c r="T1068" i="3"/>
  <c r="T1072" i="3" s="1"/>
  <c r="S1068" i="3"/>
  <c r="R1068" i="3"/>
  <c r="Q1068" i="3"/>
  <c r="P1068" i="3"/>
  <c r="O1068" i="3"/>
  <c r="N1068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O1063" i="3"/>
  <c r="K1061" i="3"/>
  <c r="K1051" i="3" s="1"/>
  <c r="U1060" i="3"/>
  <c r="U1050" i="3" s="1"/>
  <c r="N1060" i="3"/>
  <c r="Y1059" i="3"/>
  <c r="Y1049" i="3" s="1"/>
  <c r="P1059" i="3"/>
  <c r="P1049" i="3" s="1"/>
  <c r="K1058" i="3"/>
  <c r="Y1043" i="3"/>
  <c r="X1043" i="3"/>
  <c r="W1043" i="3"/>
  <c r="V1043" i="3"/>
  <c r="U1043" i="3"/>
  <c r="T1043" i="3"/>
  <c r="S1043" i="3"/>
  <c r="R1043" i="3"/>
  <c r="Q1043" i="3"/>
  <c r="P1043" i="3"/>
  <c r="O1043" i="3"/>
  <c r="N1043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W1042" i="3"/>
  <c r="G1042" i="3"/>
  <c r="Y1041" i="3"/>
  <c r="X1041" i="3"/>
  <c r="W1041" i="3"/>
  <c r="V1041" i="3"/>
  <c r="U1041" i="3"/>
  <c r="T1041" i="3"/>
  <c r="S1041" i="3"/>
  <c r="R1041" i="3"/>
  <c r="Q1041" i="3"/>
  <c r="P1041" i="3"/>
  <c r="O1041" i="3"/>
  <c r="N1041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Y1040" i="3"/>
  <c r="X1040" i="3"/>
  <c r="W1040" i="3"/>
  <c r="V1040" i="3"/>
  <c r="V1042" i="3" s="1"/>
  <c r="V1044" i="3" s="1"/>
  <c r="U1040" i="3"/>
  <c r="T1040" i="3"/>
  <c r="S1040" i="3"/>
  <c r="S1042" i="3" s="1"/>
  <c r="R1040" i="3"/>
  <c r="Q1040" i="3"/>
  <c r="P1040" i="3"/>
  <c r="O1040" i="3"/>
  <c r="O1042" i="3" s="1"/>
  <c r="N1040" i="3"/>
  <c r="N1042" i="3" s="1"/>
  <c r="N1044" i="3" s="1"/>
  <c r="M1040" i="3"/>
  <c r="L1040" i="3"/>
  <c r="K1040" i="3"/>
  <c r="K1042" i="3" s="1"/>
  <c r="J1040" i="3"/>
  <c r="I1040" i="3"/>
  <c r="H1040" i="3"/>
  <c r="G1040" i="3"/>
  <c r="F1040" i="3"/>
  <c r="F1042" i="3" s="1"/>
  <c r="F1044" i="3" s="1"/>
  <c r="E1040" i="3"/>
  <c r="D1040" i="3"/>
  <c r="C1040" i="3"/>
  <c r="C1042" i="3" s="1"/>
  <c r="B1040" i="3"/>
  <c r="Y1039" i="3"/>
  <c r="X1039" i="3"/>
  <c r="W1039" i="3"/>
  <c r="V1039" i="3"/>
  <c r="U1039" i="3"/>
  <c r="T1039" i="3"/>
  <c r="S1039" i="3"/>
  <c r="R1039" i="3"/>
  <c r="R1042" i="3" s="1"/>
  <c r="R1044" i="3" s="1"/>
  <c r="Q1039" i="3"/>
  <c r="P1039" i="3"/>
  <c r="O1039" i="3"/>
  <c r="N1039" i="3"/>
  <c r="Z1039" i="3" s="1"/>
  <c r="AB1039" i="3" s="1"/>
  <c r="M1039" i="3"/>
  <c r="L1039" i="3"/>
  <c r="K1039" i="3"/>
  <c r="J1039" i="3"/>
  <c r="J1042" i="3" s="1"/>
  <c r="J1044" i="3" s="1"/>
  <c r="I1039" i="3"/>
  <c r="H1039" i="3"/>
  <c r="G1039" i="3"/>
  <c r="F1039" i="3"/>
  <c r="E1039" i="3"/>
  <c r="D1039" i="3"/>
  <c r="C1039" i="3"/>
  <c r="B1039" i="3"/>
  <c r="B1042" i="3" s="1"/>
  <c r="B1044" i="3" s="1"/>
  <c r="Y1038" i="3"/>
  <c r="Y1042" i="3" s="1"/>
  <c r="Y1044" i="3" s="1"/>
  <c r="X1038" i="3"/>
  <c r="W1038" i="3"/>
  <c r="V1038" i="3"/>
  <c r="U1038" i="3"/>
  <c r="U1042" i="3" s="1"/>
  <c r="U1044" i="3" s="1"/>
  <c r="T1038" i="3"/>
  <c r="S1038" i="3"/>
  <c r="R1038" i="3"/>
  <c r="Q1038" i="3"/>
  <c r="Q1042" i="3" s="1"/>
  <c r="Q1044" i="3" s="1"/>
  <c r="P1038" i="3"/>
  <c r="O1038" i="3"/>
  <c r="N1038" i="3"/>
  <c r="M1038" i="3"/>
  <c r="L1038" i="3"/>
  <c r="K1038" i="3"/>
  <c r="J1038" i="3"/>
  <c r="I1038" i="3"/>
  <c r="I1042" i="3" s="1"/>
  <c r="I1044" i="3" s="1"/>
  <c r="H1038" i="3"/>
  <c r="G1038" i="3"/>
  <c r="F1038" i="3"/>
  <c r="E1038" i="3"/>
  <c r="E1042" i="3" s="1"/>
  <c r="E1044" i="3" s="1"/>
  <c r="D1038" i="3"/>
  <c r="C1038" i="3"/>
  <c r="B1038" i="3"/>
  <c r="L1034" i="3"/>
  <c r="C1034" i="3"/>
  <c r="Y1033" i="3"/>
  <c r="X1033" i="3"/>
  <c r="W1033" i="3"/>
  <c r="V1033" i="3"/>
  <c r="U1033" i="3"/>
  <c r="T1033" i="3"/>
  <c r="S1033" i="3"/>
  <c r="R1033" i="3"/>
  <c r="Q1033" i="3"/>
  <c r="P1033" i="3"/>
  <c r="O1033" i="3"/>
  <c r="N1033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Y1032" i="3"/>
  <c r="Q1032" i="3"/>
  <c r="P1032" i="3"/>
  <c r="P1034" i="3" s="1"/>
  <c r="I1032" i="3"/>
  <c r="Y1031" i="3"/>
  <c r="X1031" i="3"/>
  <c r="W1031" i="3"/>
  <c r="V1031" i="3"/>
  <c r="U1031" i="3"/>
  <c r="T1031" i="3"/>
  <c r="S1031" i="3"/>
  <c r="R1031" i="3"/>
  <c r="Q1031" i="3"/>
  <c r="P1031" i="3"/>
  <c r="O1031" i="3"/>
  <c r="N1031" i="3"/>
  <c r="Z1031" i="3" s="1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Y1030" i="3"/>
  <c r="X1030" i="3"/>
  <c r="W1030" i="3"/>
  <c r="V1030" i="3"/>
  <c r="U1030" i="3"/>
  <c r="U1032" i="3" s="1"/>
  <c r="T1030" i="3"/>
  <c r="S1030" i="3"/>
  <c r="R1030" i="3"/>
  <c r="Q1030" i="3"/>
  <c r="P1030" i="3"/>
  <c r="O1030" i="3"/>
  <c r="N1030" i="3"/>
  <c r="M1030" i="3"/>
  <c r="Z1030" i="3" s="1"/>
  <c r="L1030" i="3"/>
  <c r="K1030" i="3"/>
  <c r="J1030" i="3"/>
  <c r="I1030" i="3"/>
  <c r="H1030" i="3"/>
  <c r="G1030" i="3"/>
  <c r="F1030" i="3"/>
  <c r="E1030" i="3"/>
  <c r="E1032" i="3" s="1"/>
  <c r="D1030" i="3"/>
  <c r="C1030" i="3"/>
  <c r="B1030" i="3"/>
  <c r="AA1030" i="3" s="1"/>
  <c r="Y1029" i="3"/>
  <c r="X1029" i="3"/>
  <c r="X1032" i="3" s="1"/>
  <c r="X1034" i="3" s="1"/>
  <c r="W1029" i="3"/>
  <c r="V1029" i="3"/>
  <c r="U1029" i="3"/>
  <c r="T1029" i="3"/>
  <c r="T1032" i="3" s="1"/>
  <c r="T1034" i="3" s="1"/>
  <c r="S1029" i="3"/>
  <c r="R1029" i="3"/>
  <c r="Q1029" i="3"/>
  <c r="P1029" i="3"/>
  <c r="O1029" i="3"/>
  <c r="N1029" i="3"/>
  <c r="M1029" i="3"/>
  <c r="Z1029" i="3" s="1"/>
  <c r="L1029" i="3"/>
  <c r="L1032" i="3" s="1"/>
  <c r="K1029" i="3"/>
  <c r="J1029" i="3"/>
  <c r="I1029" i="3"/>
  <c r="H1029" i="3"/>
  <c r="H1032" i="3" s="1"/>
  <c r="H1034" i="3" s="1"/>
  <c r="G1029" i="3"/>
  <c r="F1029" i="3"/>
  <c r="E1029" i="3"/>
  <c r="D1029" i="3"/>
  <c r="D1032" i="3" s="1"/>
  <c r="D1034" i="3" s="1"/>
  <c r="C1029" i="3"/>
  <c r="B1029" i="3"/>
  <c r="Y1028" i="3"/>
  <c r="X1028" i="3"/>
  <c r="W1028" i="3"/>
  <c r="W1032" i="3" s="1"/>
  <c r="W1034" i="3" s="1"/>
  <c r="V1028" i="3"/>
  <c r="U1028" i="3"/>
  <c r="T1028" i="3"/>
  <c r="S1028" i="3"/>
  <c r="S1032" i="3" s="1"/>
  <c r="S1034" i="3" s="1"/>
  <c r="R1028" i="3"/>
  <c r="Q1028" i="3"/>
  <c r="P1028" i="3"/>
  <c r="O1028" i="3"/>
  <c r="O1032" i="3" s="1"/>
  <c r="O1034" i="3" s="1"/>
  <c r="N1028" i="3"/>
  <c r="M1028" i="3"/>
  <c r="L1028" i="3"/>
  <c r="K1028" i="3"/>
  <c r="K1032" i="3" s="1"/>
  <c r="K1034" i="3" s="1"/>
  <c r="J1028" i="3"/>
  <c r="I1028" i="3"/>
  <c r="H1028" i="3"/>
  <c r="G1028" i="3"/>
  <c r="G1032" i="3" s="1"/>
  <c r="G1034" i="3" s="1"/>
  <c r="F1028" i="3"/>
  <c r="E1028" i="3"/>
  <c r="D1028" i="3"/>
  <c r="C1028" i="3"/>
  <c r="C1032" i="3" s="1"/>
  <c r="B1028" i="3"/>
  <c r="Y1023" i="3"/>
  <c r="X1023" i="3"/>
  <c r="X1024" i="3" s="1"/>
  <c r="W1023" i="3"/>
  <c r="V1023" i="3"/>
  <c r="U1023" i="3"/>
  <c r="T1023" i="3"/>
  <c r="T1024" i="3" s="1"/>
  <c r="S1023" i="3"/>
  <c r="R1023" i="3"/>
  <c r="Q1023" i="3"/>
  <c r="P1023" i="3"/>
  <c r="P1024" i="3" s="1"/>
  <c r="O1023" i="3"/>
  <c r="N1023" i="3"/>
  <c r="M1023" i="3"/>
  <c r="Z1023" i="3" s="1"/>
  <c r="L1023" i="3"/>
  <c r="L1024" i="3" s="1"/>
  <c r="K1023" i="3"/>
  <c r="J1023" i="3"/>
  <c r="I1023" i="3"/>
  <c r="H1023" i="3"/>
  <c r="H1024" i="3" s="1"/>
  <c r="G1023" i="3"/>
  <c r="F1023" i="3"/>
  <c r="E1023" i="3"/>
  <c r="D1023" i="3"/>
  <c r="D1024" i="3" s="1"/>
  <c r="C1023" i="3"/>
  <c r="B1023" i="3"/>
  <c r="S1022" i="3"/>
  <c r="K1022" i="3"/>
  <c r="C1022" i="3"/>
  <c r="Y1021" i="3"/>
  <c r="X1021" i="3"/>
  <c r="W1021" i="3"/>
  <c r="V1021" i="3"/>
  <c r="U1021" i="3"/>
  <c r="T1021" i="3"/>
  <c r="S1021" i="3"/>
  <c r="R1021" i="3"/>
  <c r="Q1021" i="3"/>
  <c r="P1021" i="3"/>
  <c r="O1021" i="3"/>
  <c r="N1021" i="3"/>
  <c r="M1021" i="3"/>
  <c r="Z1021" i="3" s="1"/>
  <c r="L1021" i="3"/>
  <c r="K1021" i="3"/>
  <c r="J1021" i="3"/>
  <c r="I1021" i="3"/>
  <c r="H1021" i="3"/>
  <c r="G1021" i="3"/>
  <c r="F1021" i="3"/>
  <c r="E1021" i="3"/>
  <c r="D1021" i="3"/>
  <c r="C1021" i="3"/>
  <c r="B1021" i="3"/>
  <c r="AA1021" i="3" s="1"/>
  <c r="Y1020" i="3"/>
  <c r="X1020" i="3"/>
  <c r="W1020" i="3"/>
  <c r="W1022" i="3" s="1"/>
  <c r="V1020" i="3"/>
  <c r="U1020" i="3"/>
  <c r="T1020" i="3"/>
  <c r="S1020" i="3"/>
  <c r="R1020" i="3"/>
  <c r="Q1020" i="3"/>
  <c r="P1020" i="3"/>
  <c r="O1020" i="3"/>
  <c r="O1022" i="3" s="1"/>
  <c r="N1020" i="3"/>
  <c r="Z1020" i="3" s="1"/>
  <c r="AA1020" i="3" s="1"/>
  <c r="M1020" i="3"/>
  <c r="L1020" i="3"/>
  <c r="K1020" i="3"/>
  <c r="J1020" i="3"/>
  <c r="I1020" i="3"/>
  <c r="H1020" i="3"/>
  <c r="G1020" i="3"/>
  <c r="G1022" i="3" s="1"/>
  <c r="F1020" i="3"/>
  <c r="E1020" i="3"/>
  <c r="D1020" i="3"/>
  <c r="C1020" i="3"/>
  <c r="B1020" i="3"/>
  <c r="Y1019" i="3"/>
  <c r="X1019" i="3"/>
  <c r="W1019" i="3"/>
  <c r="V1019" i="3"/>
  <c r="V1022" i="3" s="1"/>
  <c r="V1024" i="3" s="1"/>
  <c r="U1019" i="3"/>
  <c r="T1019" i="3"/>
  <c r="S1019" i="3"/>
  <c r="R1019" i="3"/>
  <c r="R1022" i="3" s="1"/>
  <c r="R1024" i="3" s="1"/>
  <c r="Q1019" i="3"/>
  <c r="P1019" i="3"/>
  <c r="O1019" i="3"/>
  <c r="N1019" i="3"/>
  <c r="N1022" i="3" s="1"/>
  <c r="N1024" i="3" s="1"/>
  <c r="M1019" i="3"/>
  <c r="L1019" i="3"/>
  <c r="K1019" i="3"/>
  <c r="J1019" i="3"/>
  <c r="J1022" i="3" s="1"/>
  <c r="J1024" i="3" s="1"/>
  <c r="I1019" i="3"/>
  <c r="H1019" i="3"/>
  <c r="G1019" i="3"/>
  <c r="F1019" i="3"/>
  <c r="F1022" i="3" s="1"/>
  <c r="F1024" i="3" s="1"/>
  <c r="E1019" i="3"/>
  <c r="D1019" i="3"/>
  <c r="C1019" i="3"/>
  <c r="B1019" i="3"/>
  <c r="Y1018" i="3"/>
  <c r="X1018" i="3"/>
  <c r="X1022" i="3" s="1"/>
  <c r="W1018" i="3"/>
  <c r="V1018" i="3"/>
  <c r="U1018" i="3"/>
  <c r="T1018" i="3"/>
  <c r="T1022" i="3" s="1"/>
  <c r="S1018" i="3"/>
  <c r="R1018" i="3"/>
  <c r="Q1018" i="3"/>
  <c r="P1018" i="3"/>
  <c r="P1022" i="3" s="1"/>
  <c r="O1018" i="3"/>
  <c r="N1018" i="3"/>
  <c r="M1018" i="3"/>
  <c r="L1018" i="3"/>
  <c r="L1022" i="3" s="1"/>
  <c r="K1018" i="3"/>
  <c r="J1018" i="3"/>
  <c r="I1018" i="3"/>
  <c r="H1018" i="3"/>
  <c r="H1022" i="3" s="1"/>
  <c r="G1018" i="3"/>
  <c r="F1018" i="3"/>
  <c r="E1018" i="3"/>
  <c r="D1018" i="3"/>
  <c r="D1022" i="3" s="1"/>
  <c r="C1018" i="3"/>
  <c r="B1018" i="3"/>
  <c r="Y1013" i="3"/>
  <c r="X1013" i="3"/>
  <c r="W1013" i="3"/>
  <c r="V1013" i="3"/>
  <c r="V1014" i="3" s="1"/>
  <c r="U1013" i="3"/>
  <c r="T1013" i="3"/>
  <c r="S1013" i="3"/>
  <c r="R1013" i="3"/>
  <c r="R1014" i="3" s="1"/>
  <c r="Q1013" i="3"/>
  <c r="P1013" i="3"/>
  <c r="O1013" i="3"/>
  <c r="N1013" i="3"/>
  <c r="N1014" i="3" s="1"/>
  <c r="M1013" i="3"/>
  <c r="L1013" i="3"/>
  <c r="K1013" i="3"/>
  <c r="J1013" i="3"/>
  <c r="J1014" i="3" s="1"/>
  <c r="I1013" i="3"/>
  <c r="H1013" i="3"/>
  <c r="G1013" i="3"/>
  <c r="F1013" i="3"/>
  <c r="F1014" i="3" s="1"/>
  <c r="E1013" i="3"/>
  <c r="D1013" i="3"/>
  <c r="C1013" i="3"/>
  <c r="B1013" i="3"/>
  <c r="T1012" i="3"/>
  <c r="T1014" i="3" s="1"/>
  <c r="D1012" i="3"/>
  <c r="D1014" i="3" s="1"/>
  <c r="Y1011" i="3"/>
  <c r="X1011" i="3"/>
  <c r="W1011" i="3"/>
  <c r="V1011" i="3"/>
  <c r="U1011" i="3"/>
  <c r="T1011" i="3"/>
  <c r="S1011" i="3"/>
  <c r="R1011" i="3"/>
  <c r="Q1011" i="3"/>
  <c r="P1011" i="3"/>
  <c r="O1011" i="3"/>
  <c r="N1011" i="3"/>
  <c r="Z1011" i="3" s="1"/>
  <c r="AA1011" i="3" s="1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Y1010" i="3"/>
  <c r="Y1012" i="3" s="1"/>
  <c r="X1010" i="3"/>
  <c r="W1010" i="3"/>
  <c r="V1010" i="3"/>
  <c r="U1010" i="3"/>
  <c r="U1012" i="3" s="1"/>
  <c r="T1010" i="3"/>
  <c r="S1010" i="3"/>
  <c r="R1010" i="3"/>
  <c r="Q1010" i="3"/>
  <c r="Q1012" i="3" s="1"/>
  <c r="P1010" i="3"/>
  <c r="O1010" i="3"/>
  <c r="N1010" i="3"/>
  <c r="M1010" i="3"/>
  <c r="L1010" i="3"/>
  <c r="L1012" i="3" s="1"/>
  <c r="L1014" i="3" s="1"/>
  <c r="K1010" i="3"/>
  <c r="J1010" i="3"/>
  <c r="I1010" i="3"/>
  <c r="I1012" i="3" s="1"/>
  <c r="H1010" i="3"/>
  <c r="G1010" i="3"/>
  <c r="F1010" i="3"/>
  <c r="E1010" i="3"/>
  <c r="E1012" i="3" s="1"/>
  <c r="D1010" i="3"/>
  <c r="C1010" i="3"/>
  <c r="B1010" i="3"/>
  <c r="Y1009" i="3"/>
  <c r="X1009" i="3"/>
  <c r="X1012" i="3" s="1"/>
  <c r="X1014" i="3" s="1"/>
  <c r="W1009" i="3"/>
  <c r="V1009" i="3"/>
  <c r="U1009" i="3"/>
  <c r="T1009" i="3"/>
  <c r="S1009" i="3"/>
  <c r="R1009" i="3"/>
  <c r="Q1009" i="3"/>
  <c r="P1009" i="3"/>
  <c r="P1012" i="3" s="1"/>
  <c r="P1014" i="3" s="1"/>
  <c r="O1009" i="3"/>
  <c r="N1009" i="3"/>
  <c r="M1009" i="3"/>
  <c r="L1009" i="3"/>
  <c r="K1009" i="3"/>
  <c r="J1009" i="3"/>
  <c r="I1009" i="3"/>
  <c r="H1009" i="3"/>
  <c r="H1012" i="3" s="1"/>
  <c r="H1014" i="3" s="1"/>
  <c r="G1009" i="3"/>
  <c r="F1009" i="3"/>
  <c r="E1009" i="3"/>
  <c r="D1009" i="3"/>
  <c r="C1009" i="3"/>
  <c r="B1009" i="3"/>
  <c r="Y1008" i="3"/>
  <c r="X1008" i="3"/>
  <c r="W1008" i="3"/>
  <c r="V1008" i="3"/>
  <c r="V1012" i="3" s="1"/>
  <c r="U1008" i="3"/>
  <c r="T1008" i="3"/>
  <c r="S1008" i="3"/>
  <c r="R1008" i="3"/>
  <c r="R1012" i="3" s="1"/>
  <c r="Q1008" i="3"/>
  <c r="P1008" i="3"/>
  <c r="O1008" i="3"/>
  <c r="N1008" i="3"/>
  <c r="N1012" i="3" s="1"/>
  <c r="M1008" i="3"/>
  <c r="L1008" i="3"/>
  <c r="K1008" i="3"/>
  <c r="J1008" i="3"/>
  <c r="J1012" i="3" s="1"/>
  <c r="I1008" i="3"/>
  <c r="H1008" i="3"/>
  <c r="G1008" i="3"/>
  <c r="F1008" i="3"/>
  <c r="F1012" i="3" s="1"/>
  <c r="E1008" i="3"/>
  <c r="D1008" i="3"/>
  <c r="C1008" i="3"/>
  <c r="B1008" i="3"/>
  <c r="B1012" i="3" s="1"/>
  <c r="Y1003" i="3"/>
  <c r="X1003" i="3"/>
  <c r="W1003" i="3"/>
  <c r="V1003" i="3"/>
  <c r="U1003" i="3"/>
  <c r="T1003" i="3"/>
  <c r="S1003" i="3"/>
  <c r="R1003" i="3"/>
  <c r="Q1003" i="3"/>
  <c r="P1003" i="3"/>
  <c r="O1003" i="3"/>
  <c r="N1003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T1002" i="3"/>
  <c r="O1002" i="3"/>
  <c r="L1002" i="3"/>
  <c r="D1002" i="3"/>
  <c r="Y1001" i="3"/>
  <c r="X1001" i="3"/>
  <c r="W1001" i="3"/>
  <c r="V1001" i="3"/>
  <c r="U1001" i="3"/>
  <c r="T1001" i="3"/>
  <c r="S1001" i="3"/>
  <c r="R1001" i="3"/>
  <c r="Q1001" i="3"/>
  <c r="P1001" i="3"/>
  <c r="O1001" i="3"/>
  <c r="N1001" i="3"/>
  <c r="M1001" i="3"/>
  <c r="Z1001" i="3" s="1"/>
  <c r="L1001" i="3"/>
  <c r="K1001" i="3"/>
  <c r="J1001" i="3"/>
  <c r="I1001" i="3"/>
  <c r="H1001" i="3"/>
  <c r="G1001" i="3"/>
  <c r="F1001" i="3"/>
  <c r="E1001" i="3"/>
  <c r="D1001" i="3"/>
  <c r="C1001" i="3"/>
  <c r="B1001" i="3"/>
  <c r="Y1000" i="3"/>
  <c r="X1000" i="3"/>
  <c r="X1002" i="3" s="1"/>
  <c r="W1000" i="3"/>
  <c r="V1000" i="3"/>
  <c r="U1000" i="3"/>
  <c r="T1000" i="3"/>
  <c r="S1000" i="3"/>
  <c r="R1000" i="3"/>
  <c r="Q1000" i="3"/>
  <c r="P1000" i="3"/>
  <c r="P1002" i="3" s="1"/>
  <c r="O1000" i="3"/>
  <c r="N1000" i="3"/>
  <c r="Z1000" i="3" s="1"/>
  <c r="AA1000" i="3" s="1"/>
  <c r="M1000" i="3"/>
  <c r="L1000" i="3"/>
  <c r="K1000" i="3"/>
  <c r="J1000" i="3"/>
  <c r="I1000" i="3"/>
  <c r="H1000" i="3"/>
  <c r="H1002" i="3" s="1"/>
  <c r="G1000" i="3"/>
  <c r="F1000" i="3"/>
  <c r="E1000" i="3"/>
  <c r="D1000" i="3"/>
  <c r="C1000" i="3"/>
  <c r="B1000" i="3"/>
  <c r="Y999" i="3"/>
  <c r="X999" i="3"/>
  <c r="W999" i="3"/>
  <c r="W1002" i="3" s="1"/>
  <c r="V999" i="3"/>
  <c r="U999" i="3"/>
  <c r="T999" i="3"/>
  <c r="S999" i="3"/>
  <c r="S1002" i="3" s="1"/>
  <c r="R999" i="3"/>
  <c r="Q999" i="3"/>
  <c r="P999" i="3"/>
  <c r="O999" i="3"/>
  <c r="N999" i="3"/>
  <c r="Z999" i="3" s="1"/>
  <c r="AB999" i="3" s="1"/>
  <c r="M999" i="3"/>
  <c r="L999" i="3"/>
  <c r="K999" i="3"/>
  <c r="K1002" i="3" s="1"/>
  <c r="J999" i="3"/>
  <c r="I999" i="3"/>
  <c r="H999" i="3"/>
  <c r="G999" i="3"/>
  <c r="G1002" i="3" s="1"/>
  <c r="F999" i="3"/>
  <c r="E999" i="3"/>
  <c r="D999" i="3"/>
  <c r="C999" i="3"/>
  <c r="C1002" i="3" s="1"/>
  <c r="B999" i="3"/>
  <c r="Y998" i="3"/>
  <c r="X998" i="3"/>
  <c r="W998" i="3"/>
  <c r="V998" i="3"/>
  <c r="U998" i="3"/>
  <c r="T998" i="3"/>
  <c r="S998" i="3"/>
  <c r="R998" i="3"/>
  <c r="Q998" i="3"/>
  <c r="P998" i="3"/>
  <c r="O998" i="3"/>
  <c r="N998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Y993" i="3"/>
  <c r="X993" i="3"/>
  <c r="W993" i="3"/>
  <c r="W994" i="3" s="1"/>
  <c r="V993" i="3"/>
  <c r="U993" i="3"/>
  <c r="T993" i="3"/>
  <c r="S993" i="3"/>
  <c r="S994" i="3" s="1"/>
  <c r="R993" i="3"/>
  <c r="Q993" i="3"/>
  <c r="P993" i="3"/>
  <c r="O993" i="3"/>
  <c r="O994" i="3" s="1"/>
  <c r="N993" i="3"/>
  <c r="M993" i="3"/>
  <c r="L993" i="3"/>
  <c r="K993" i="3"/>
  <c r="K994" i="3" s="1"/>
  <c r="J993" i="3"/>
  <c r="I993" i="3"/>
  <c r="H993" i="3"/>
  <c r="G993" i="3"/>
  <c r="G994" i="3" s="1"/>
  <c r="F993" i="3"/>
  <c r="E993" i="3"/>
  <c r="D993" i="3"/>
  <c r="C993" i="3"/>
  <c r="C994" i="3" s="1"/>
  <c r="B993" i="3"/>
  <c r="Y992" i="3"/>
  <c r="Y994" i="3" s="1"/>
  <c r="Q992" i="3"/>
  <c r="Q994" i="3" s="1"/>
  <c r="N992" i="3"/>
  <c r="I992" i="3"/>
  <c r="I994" i="3" s="1"/>
  <c r="Y991" i="3"/>
  <c r="X991" i="3"/>
  <c r="W991" i="3"/>
  <c r="V991" i="3"/>
  <c r="U991" i="3"/>
  <c r="T991" i="3"/>
  <c r="S991" i="3"/>
  <c r="R991" i="3"/>
  <c r="Q991" i="3"/>
  <c r="P991" i="3"/>
  <c r="O991" i="3"/>
  <c r="N991" i="3"/>
  <c r="Z991" i="3" s="1"/>
  <c r="AA991" i="3" s="1"/>
  <c r="M991" i="3"/>
  <c r="L991" i="3"/>
  <c r="K991" i="3"/>
  <c r="J991" i="3"/>
  <c r="I991" i="3"/>
  <c r="H991" i="3"/>
  <c r="G991" i="3"/>
  <c r="F991" i="3"/>
  <c r="E991" i="3"/>
  <c r="D991" i="3"/>
  <c r="C991" i="3"/>
  <c r="B991" i="3"/>
  <c r="Y990" i="3"/>
  <c r="X990" i="3"/>
  <c r="W990" i="3"/>
  <c r="V990" i="3"/>
  <c r="V992" i="3" s="1"/>
  <c r="U990" i="3"/>
  <c r="U992" i="3" s="1"/>
  <c r="U994" i="3" s="1"/>
  <c r="T990" i="3"/>
  <c r="S990" i="3"/>
  <c r="R990" i="3"/>
  <c r="R992" i="3" s="1"/>
  <c r="Q990" i="3"/>
  <c r="P990" i="3"/>
  <c r="O990" i="3"/>
  <c r="N990" i="3"/>
  <c r="Z990" i="3" s="1"/>
  <c r="M990" i="3"/>
  <c r="M992" i="3" s="1"/>
  <c r="M994" i="3" s="1"/>
  <c r="L990" i="3"/>
  <c r="K990" i="3"/>
  <c r="J990" i="3"/>
  <c r="J992" i="3" s="1"/>
  <c r="I990" i="3"/>
  <c r="H990" i="3"/>
  <c r="G990" i="3"/>
  <c r="F990" i="3"/>
  <c r="F992" i="3" s="1"/>
  <c r="E990" i="3"/>
  <c r="E992" i="3" s="1"/>
  <c r="E994" i="3" s="1"/>
  <c r="D990" i="3"/>
  <c r="C990" i="3"/>
  <c r="B990" i="3"/>
  <c r="Y989" i="3"/>
  <c r="X989" i="3"/>
  <c r="W989" i="3"/>
  <c r="V989" i="3"/>
  <c r="U989" i="3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Y988" i="3"/>
  <c r="X988" i="3"/>
  <c r="W988" i="3"/>
  <c r="W992" i="3" s="1"/>
  <c r="V988" i="3"/>
  <c r="U988" i="3"/>
  <c r="T988" i="3"/>
  <c r="S988" i="3"/>
  <c r="S992" i="3" s="1"/>
  <c r="R988" i="3"/>
  <c r="Q988" i="3"/>
  <c r="P988" i="3"/>
  <c r="O988" i="3"/>
  <c r="O992" i="3" s="1"/>
  <c r="N988" i="3"/>
  <c r="Z988" i="3" s="1"/>
  <c r="M988" i="3"/>
  <c r="L988" i="3"/>
  <c r="K988" i="3"/>
  <c r="K992" i="3" s="1"/>
  <c r="J988" i="3"/>
  <c r="I988" i="3"/>
  <c r="H988" i="3"/>
  <c r="G988" i="3"/>
  <c r="G992" i="3" s="1"/>
  <c r="F988" i="3"/>
  <c r="E988" i="3"/>
  <c r="D988" i="3"/>
  <c r="C988" i="3"/>
  <c r="C992" i="3" s="1"/>
  <c r="B988" i="3"/>
  <c r="S984" i="3"/>
  <c r="Y983" i="3"/>
  <c r="X983" i="3"/>
  <c r="W983" i="3"/>
  <c r="V983" i="3"/>
  <c r="U983" i="3"/>
  <c r="T983" i="3"/>
  <c r="S983" i="3"/>
  <c r="R983" i="3"/>
  <c r="Q983" i="3"/>
  <c r="P983" i="3"/>
  <c r="O983" i="3"/>
  <c r="N983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S982" i="3"/>
  <c r="P982" i="3"/>
  <c r="Y981" i="3"/>
  <c r="X981" i="3"/>
  <c r="W981" i="3"/>
  <c r="V981" i="3"/>
  <c r="U981" i="3"/>
  <c r="T981" i="3"/>
  <c r="S981" i="3"/>
  <c r="R981" i="3"/>
  <c r="Q981" i="3"/>
  <c r="P981" i="3"/>
  <c r="O981" i="3"/>
  <c r="N981" i="3"/>
  <c r="Z981" i="3" s="1"/>
  <c r="M981" i="3"/>
  <c r="L981" i="3"/>
  <c r="K981" i="3"/>
  <c r="J981" i="3"/>
  <c r="I981" i="3"/>
  <c r="H981" i="3"/>
  <c r="G981" i="3"/>
  <c r="F981" i="3"/>
  <c r="E981" i="3"/>
  <c r="D981" i="3"/>
  <c r="C981" i="3"/>
  <c r="B981" i="3"/>
  <c r="Y980" i="3"/>
  <c r="X980" i="3"/>
  <c r="X982" i="3" s="1"/>
  <c r="W980" i="3"/>
  <c r="W982" i="3" s="1"/>
  <c r="W984" i="3" s="1"/>
  <c r="V980" i="3"/>
  <c r="U980" i="3"/>
  <c r="T980" i="3"/>
  <c r="T982" i="3" s="1"/>
  <c r="S980" i="3"/>
  <c r="R980" i="3"/>
  <c r="Q980" i="3"/>
  <c r="P980" i="3"/>
  <c r="O980" i="3"/>
  <c r="O982" i="3" s="1"/>
  <c r="O984" i="3" s="1"/>
  <c r="N980" i="3"/>
  <c r="M980" i="3"/>
  <c r="L980" i="3"/>
  <c r="L982" i="3" s="1"/>
  <c r="K980" i="3"/>
  <c r="K982" i="3" s="1"/>
  <c r="K984" i="3" s="1"/>
  <c r="J980" i="3"/>
  <c r="I980" i="3"/>
  <c r="H980" i="3"/>
  <c r="H982" i="3" s="1"/>
  <c r="G980" i="3"/>
  <c r="G982" i="3" s="1"/>
  <c r="G984" i="3" s="1"/>
  <c r="F980" i="3"/>
  <c r="E980" i="3"/>
  <c r="D980" i="3"/>
  <c r="D982" i="3" s="1"/>
  <c r="C980" i="3"/>
  <c r="C982" i="3" s="1"/>
  <c r="C984" i="3" s="1"/>
  <c r="B980" i="3"/>
  <c r="Y979" i="3"/>
  <c r="X979" i="3"/>
  <c r="W979" i="3"/>
  <c r="V979" i="3"/>
  <c r="U979" i="3"/>
  <c r="T979" i="3"/>
  <c r="S979" i="3"/>
  <c r="R979" i="3"/>
  <c r="Q979" i="3"/>
  <c r="P979" i="3"/>
  <c r="O979" i="3"/>
  <c r="N979" i="3"/>
  <c r="Z979" i="3" s="1"/>
  <c r="AB979" i="3" s="1"/>
  <c r="M979" i="3"/>
  <c r="L979" i="3"/>
  <c r="K979" i="3"/>
  <c r="J979" i="3"/>
  <c r="I979" i="3"/>
  <c r="H979" i="3"/>
  <c r="G979" i="3"/>
  <c r="F979" i="3"/>
  <c r="E979" i="3"/>
  <c r="D979" i="3"/>
  <c r="C979" i="3"/>
  <c r="B979" i="3"/>
  <c r="Y978" i="3"/>
  <c r="Y982" i="3" s="1"/>
  <c r="X978" i="3"/>
  <c r="W978" i="3"/>
  <c r="V978" i="3"/>
  <c r="U978" i="3"/>
  <c r="U982" i="3" s="1"/>
  <c r="T978" i="3"/>
  <c r="S978" i="3"/>
  <c r="R978" i="3"/>
  <c r="Q978" i="3"/>
  <c r="Q982" i="3" s="1"/>
  <c r="P978" i="3"/>
  <c r="O978" i="3"/>
  <c r="N978" i="3"/>
  <c r="M978" i="3"/>
  <c r="M982" i="3" s="1"/>
  <c r="L978" i="3"/>
  <c r="K978" i="3"/>
  <c r="J978" i="3"/>
  <c r="I978" i="3"/>
  <c r="I982" i="3" s="1"/>
  <c r="H978" i="3"/>
  <c r="G978" i="3"/>
  <c r="F978" i="3"/>
  <c r="E978" i="3"/>
  <c r="E982" i="3" s="1"/>
  <c r="D978" i="3"/>
  <c r="C978" i="3"/>
  <c r="B978" i="3"/>
  <c r="X974" i="3"/>
  <c r="U974" i="3"/>
  <c r="H974" i="3"/>
  <c r="Y973" i="3"/>
  <c r="X973" i="3"/>
  <c r="W973" i="3"/>
  <c r="V973" i="3"/>
  <c r="U973" i="3"/>
  <c r="T973" i="3"/>
  <c r="S973" i="3"/>
  <c r="R973" i="3"/>
  <c r="Q973" i="3"/>
  <c r="P973" i="3"/>
  <c r="O973" i="3"/>
  <c r="N973" i="3"/>
  <c r="M973" i="3"/>
  <c r="L973" i="3"/>
  <c r="K973" i="3"/>
  <c r="J973" i="3"/>
  <c r="J974" i="3" s="1"/>
  <c r="I973" i="3"/>
  <c r="H973" i="3"/>
  <c r="G973" i="3"/>
  <c r="F973" i="3"/>
  <c r="E973" i="3"/>
  <c r="D973" i="3"/>
  <c r="C973" i="3"/>
  <c r="B973" i="3"/>
  <c r="U972" i="3"/>
  <c r="R972" i="3"/>
  <c r="J972" i="3"/>
  <c r="E972" i="3"/>
  <c r="E974" i="3" s="1"/>
  <c r="B972" i="3"/>
  <c r="Y971" i="3"/>
  <c r="X971" i="3"/>
  <c r="W971" i="3"/>
  <c r="V971" i="3"/>
  <c r="U971" i="3"/>
  <c r="T971" i="3"/>
  <c r="S971" i="3"/>
  <c r="R971" i="3"/>
  <c r="Q971" i="3"/>
  <c r="P971" i="3"/>
  <c r="O971" i="3"/>
  <c r="N971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Y970" i="3"/>
  <c r="X970" i="3"/>
  <c r="W970" i="3"/>
  <c r="V970" i="3"/>
  <c r="V972" i="3" s="1"/>
  <c r="U970" i="3"/>
  <c r="T970" i="3"/>
  <c r="S970" i="3"/>
  <c r="R970" i="3"/>
  <c r="Q970" i="3"/>
  <c r="P970" i="3"/>
  <c r="O970" i="3"/>
  <c r="N970" i="3"/>
  <c r="N972" i="3" s="1"/>
  <c r="M970" i="3"/>
  <c r="Z970" i="3" s="1"/>
  <c r="L970" i="3"/>
  <c r="K970" i="3"/>
  <c r="J970" i="3"/>
  <c r="I970" i="3"/>
  <c r="H970" i="3"/>
  <c r="G970" i="3"/>
  <c r="F970" i="3"/>
  <c r="F972" i="3" s="1"/>
  <c r="E970" i="3"/>
  <c r="D970" i="3"/>
  <c r="C970" i="3"/>
  <c r="B970" i="3"/>
  <c r="AB969" i="3"/>
  <c r="Y969" i="3"/>
  <c r="X969" i="3"/>
  <c r="W969" i="3"/>
  <c r="V969" i="3"/>
  <c r="U969" i="3"/>
  <c r="T969" i="3"/>
  <c r="S969" i="3"/>
  <c r="R969" i="3"/>
  <c r="Q969" i="3"/>
  <c r="P969" i="3"/>
  <c r="O969" i="3"/>
  <c r="N969" i="3"/>
  <c r="M969" i="3"/>
  <c r="Z969" i="3" s="1"/>
  <c r="AA969" i="3" s="1"/>
  <c r="L969" i="3"/>
  <c r="K969" i="3"/>
  <c r="J969" i="3"/>
  <c r="I969" i="3"/>
  <c r="H969" i="3"/>
  <c r="G969" i="3"/>
  <c r="F969" i="3"/>
  <c r="E969" i="3"/>
  <c r="D969" i="3"/>
  <c r="C969" i="3"/>
  <c r="B969" i="3"/>
  <c r="Y968" i="3"/>
  <c r="X968" i="3"/>
  <c r="X972" i="3" s="1"/>
  <c r="W968" i="3"/>
  <c r="V968" i="3"/>
  <c r="U968" i="3"/>
  <c r="T968" i="3"/>
  <c r="T972" i="3" s="1"/>
  <c r="T974" i="3" s="1"/>
  <c r="S968" i="3"/>
  <c r="R968" i="3"/>
  <c r="Q968" i="3"/>
  <c r="P968" i="3"/>
  <c r="P972" i="3" s="1"/>
  <c r="P974" i="3" s="1"/>
  <c r="O968" i="3"/>
  <c r="N968" i="3"/>
  <c r="M968" i="3"/>
  <c r="L968" i="3"/>
  <c r="L972" i="3" s="1"/>
  <c r="L974" i="3" s="1"/>
  <c r="K968" i="3"/>
  <c r="J968" i="3"/>
  <c r="I968" i="3"/>
  <c r="H968" i="3"/>
  <c r="H972" i="3" s="1"/>
  <c r="G968" i="3"/>
  <c r="F968" i="3"/>
  <c r="E968" i="3"/>
  <c r="D968" i="3"/>
  <c r="D972" i="3" s="1"/>
  <c r="D974" i="3" s="1"/>
  <c r="C968" i="3"/>
  <c r="B968" i="3"/>
  <c r="Y963" i="3"/>
  <c r="X963" i="3"/>
  <c r="W963" i="3"/>
  <c r="V963" i="3"/>
  <c r="U963" i="3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W962" i="3"/>
  <c r="W964" i="3" s="1"/>
  <c r="T962" i="3"/>
  <c r="L962" i="3"/>
  <c r="G962" i="3"/>
  <c r="G964" i="3" s="1"/>
  <c r="D962" i="3"/>
  <c r="Y961" i="3"/>
  <c r="X961" i="3"/>
  <c r="W961" i="3"/>
  <c r="V961" i="3"/>
  <c r="U961" i="3"/>
  <c r="T961" i="3"/>
  <c r="S961" i="3"/>
  <c r="R961" i="3"/>
  <c r="Q961" i="3"/>
  <c r="P961" i="3"/>
  <c r="O961" i="3"/>
  <c r="N961" i="3"/>
  <c r="M961" i="3"/>
  <c r="Z961" i="3" s="1"/>
  <c r="L961" i="3"/>
  <c r="K961" i="3"/>
  <c r="J961" i="3"/>
  <c r="I961" i="3"/>
  <c r="H961" i="3"/>
  <c r="G961" i="3"/>
  <c r="F961" i="3"/>
  <c r="E961" i="3"/>
  <c r="D961" i="3"/>
  <c r="C961" i="3"/>
  <c r="B961" i="3"/>
  <c r="Y960" i="3"/>
  <c r="X960" i="3"/>
  <c r="X962" i="3" s="1"/>
  <c r="W960" i="3"/>
  <c r="V960" i="3"/>
  <c r="U960" i="3"/>
  <c r="T960" i="3"/>
  <c r="S960" i="3"/>
  <c r="R960" i="3"/>
  <c r="Q960" i="3"/>
  <c r="P960" i="3"/>
  <c r="P962" i="3" s="1"/>
  <c r="O960" i="3"/>
  <c r="N960" i="3"/>
  <c r="Z960" i="3" s="1"/>
  <c r="AA960" i="3" s="1"/>
  <c r="M960" i="3"/>
  <c r="L960" i="3"/>
  <c r="K960" i="3"/>
  <c r="J960" i="3"/>
  <c r="I960" i="3"/>
  <c r="H960" i="3"/>
  <c r="H962" i="3" s="1"/>
  <c r="G960" i="3"/>
  <c r="F960" i="3"/>
  <c r="E960" i="3"/>
  <c r="D960" i="3"/>
  <c r="C960" i="3"/>
  <c r="B960" i="3"/>
  <c r="Y959" i="3"/>
  <c r="X959" i="3"/>
  <c r="W959" i="3"/>
  <c r="V959" i="3"/>
  <c r="U959" i="3"/>
  <c r="T959" i="3"/>
  <c r="S959" i="3"/>
  <c r="S962" i="3" s="1"/>
  <c r="S964" i="3" s="1"/>
  <c r="R959" i="3"/>
  <c r="Q959" i="3"/>
  <c r="P959" i="3"/>
  <c r="O959" i="3"/>
  <c r="O962" i="3" s="1"/>
  <c r="O964" i="3" s="1"/>
  <c r="N959" i="3"/>
  <c r="M959" i="3"/>
  <c r="L959" i="3"/>
  <c r="K959" i="3"/>
  <c r="K962" i="3" s="1"/>
  <c r="K964" i="3" s="1"/>
  <c r="J959" i="3"/>
  <c r="I959" i="3"/>
  <c r="H959" i="3"/>
  <c r="G959" i="3"/>
  <c r="F959" i="3"/>
  <c r="E959" i="3"/>
  <c r="D959" i="3"/>
  <c r="C959" i="3"/>
  <c r="C962" i="3" s="1"/>
  <c r="C964" i="3" s="1"/>
  <c r="B959" i="3"/>
  <c r="Y958" i="3"/>
  <c r="Y962" i="3" s="1"/>
  <c r="X958" i="3"/>
  <c r="W958" i="3"/>
  <c r="V958" i="3"/>
  <c r="U958" i="3"/>
  <c r="U962" i="3" s="1"/>
  <c r="T958" i="3"/>
  <c r="S958" i="3"/>
  <c r="R958" i="3"/>
  <c r="Q958" i="3"/>
  <c r="Q962" i="3" s="1"/>
  <c r="P958" i="3"/>
  <c r="O958" i="3"/>
  <c r="N958" i="3"/>
  <c r="M958" i="3"/>
  <c r="L958" i="3"/>
  <c r="K958" i="3"/>
  <c r="J958" i="3"/>
  <c r="I958" i="3"/>
  <c r="I962" i="3" s="1"/>
  <c r="H958" i="3"/>
  <c r="G958" i="3"/>
  <c r="F958" i="3"/>
  <c r="E958" i="3"/>
  <c r="E962" i="3" s="1"/>
  <c r="D958" i="3"/>
  <c r="C958" i="3"/>
  <c r="B958" i="3"/>
  <c r="Y954" i="3"/>
  <c r="Y953" i="3"/>
  <c r="X953" i="3"/>
  <c r="W953" i="3"/>
  <c r="W954" i="3" s="1"/>
  <c r="V953" i="3"/>
  <c r="U953" i="3"/>
  <c r="T953" i="3"/>
  <c r="S953" i="3"/>
  <c r="S954" i="3" s="1"/>
  <c r="R953" i="3"/>
  <c r="Q953" i="3"/>
  <c r="P953" i="3"/>
  <c r="O953" i="3"/>
  <c r="O954" i="3" s="1"/>
  <c r="N953" i="3"/>
  <c r="M953" i="3"/>
  <c r="L953" i="3"/>
  <c r="K953" i="3"/>
  <c r="K954" i="3" s="1"/>
  <c r="J953" i="3"/>
  <c r="I953" i="3"/>
  <c r="H953" i="3"/>
  <c r="G953" i="3"/>
  <c r="G954" i="3" s="1"/>
  <c r="F953" i="3"/>
  <c r="E953" i="3"/>
  <c r="D953" i="3"/>
  <c r="C953" i="3"/>
  <c r="C954" i="3" s="1"/>
  <c r="B953" i="3"/>
  <c r="Y952" i="3"/>
  <c r="V952" i="3"/>
  <c r="Q952" i="3"/>
  <c r="Q954" i="3" s="1"/>
  <c r="I952" i="3"/>
  <c r="I954" i="3" s="1"/>
  <c r="F952" i="3"/>
  <c r="AA951" i="3"/>
  <c r="Y951" i="3"/>
  <c r="X951" i="3"/>
  <c r="W951" i="3"/>
  <c r="V951" i="3"/>
  <c r="U951" i="3"/>
  <c r="T951" i="3"/>
  <c r="S951" i="3"/>
  <c r="R951" i="3"/>
  <c r="Q951" i="3"/>
  <c r="P951" i="3"/>
  <c r="O951" i="3"/>
  <c r="N951" i="3"/>
  <c r="M951" i="3"/>
  <c r="Z951" i="3" s="1"/>
  <c r="L951" i="3"/>
  <c r="K951" i="3"/>
  <c r="J951" i="3"/>
  <c r="I951" i="3"/>
  <c r="H951" i="3"/>
  <c r="G951" i="3"/>
  <c r="F951" i="3"/>
  <c r="E951" i="3"/>
  <c r="D951" i="3"/>
  <c r="C951" i="3"/>
  <c r="B951" i="3"/>
  <c r="Y950" i="3"/>
  <c r="X950" i="3"/>
  <c r="W950" i="3"/>
  <c r="V950" i="3"/>
  <c r="U950" i="3"/>
  <c r="U952" i="3" s="1"/>
  <c r="U954" i="3" s="1"/>
  <c r="T950" i="3"/>
  <c r="S950" i="3"/>
  <c r="R950" i="3"/>
  <c r="R952" i="3" s="1"/>
  <c r="Q950" i="3"/>
  <c r="P950" i="3"/>
  <c r="O950" i="3"/>
  <c r="N950" i="3"/>
  <c r="N952" i="3" s="1"/>
  <c r="M950" i="3"/>
  <c r="M952" i="3" s="1"/>
  <c r="M954" i="3" s="1"/>
  <c r="L950" i="3"/>
  <c r="K950" i="3"/>
  <c r="J950" i="3"/>
  <c r="J952" i="3" s="1"/>
  <c r="I950" i="3"/>
  <c r="H950" i="3"/>
  <c r="G950" i="3"/>
  <c r="F950" i="3"/>
  <c r="E950" i="3"/>
  <c r="E952" i="3" s="1"/>
  <c r="E954" i="3" s="1"/>
  <c r="D950" i="3"/>
  <c r="C950" i="3"/>
  <c r="B950" i="3"/>
  <c r="Y949" i="3"/>
  <c r="X949" i="3"/>
  <c r="W949" i="3"/>
  <c r="V949" i="3"/>
  <c r="U949" i="3"/>
  <c r="T949" i="3"/>
  <c r="S949" i="3"/>
  <c r="R949" i="3"/>
  <c r="Q949" i="3"/>
  <c r="P949" i="3"/>
  <c r="P869" i="3" s="1"/>
  <c r="O949" i="3"/>
  <c r="N949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A948" i="3"/>
  <c r="Y948" i="3"/>
  <c r="X948" i="3"/>
  <c r="W948" i="3"/>
  <c r="W952" i="3" s="1"/>
  <c r="V948" i="3"/>
  <c r="U948" i="3"/>
  <c r="T948" i="3"/>
  <c r="S948" i="3"/>
  <c r="S952" i="3" s="1"/>
  <c r="R948" i="3"/>
  <c r="Q948" i="3"/>
  <c r="P948" i="3"/>
  <c r="O948" i="3"/>
  <c r="O952" i="3" s="1"/>
  <c r="N948" i="3"/>
  <c r="M948" i="3"/>
  <c r="Z948" i="3" s="1"/>
  <c r="L948" i="3"/>
  <c r="K948" i="3"/>
  <c r="K952" i="3" s="1"/>
  <c r="J948" i="3"/>
  <c r="I948" i="3"/>
  <c r="H948" i="3"/>
  <c r="G948" i="3"/>
  <c r="G952" i="3" s="1"/>
  <c r="F948" i="3"/>
  <c r="E948" i="3"/>
  <c r="D948" i="3"/>
  <c r="C948" i="3"/>
  <c r="C952" i="3" s="1"/>
  <c r="B948" i="3"/>
  <c r="K944" i="3"/>
  <c r="Y943" i="3"/>
  <c r="X943" i="3"/>
  <c r="W943" i="3"/>
  <c r="V943" i="3"/>
  <c r="U943" i="3"/>
  <c r="T943" i="3"/>
  <c r="S943" i="3"/>
  <c r="R943" i="3"/>
  <c r="Q943" i="3"/>
  <c r="P943" i="3"/>
  <c r="O943" i="3"/>
  <c r="N943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K942" i="3"/>
  <c r="H942" i="3"/>
  <c r="Y941" i="3"/>
  <c r="X941" i="3"/>
  <c r="W941" i="3"/>
  <c r="V941" i="3"/>
  <c r="U941" i="3"/>
  <c r="T941" i="3"/>
  <c r="S941" i="3"/>
  <c r="R941" i="3"/>
  <c r="Q941" i="3"/>
  <c r="P941" i="3"/>
  <c r="O941" i="3"/>
  <c r="N941" i="3"/>
  <c r="Z941" i="3" s="1"/>
  <c r="M941" i="3"/>
  <c r="L941" i="3"/>
  <c r="K941" i="3"/>
  <c r="J941" i="3"/>
  <c r="I941" i="3"/>
  <c r="H941" i="3"/>
  <c r="G941" i="3"/>
  <c r="F941" i="3"/>
  <c r="E941" i="3"/>
  <c r="D941" i="3"/>
  <c r="C941" i="3"/>
  <c r="B941" i="3"/>
  <c r="Y940" i="3"/>
  <c r="X940" i="3"/>
  <c r="X942" i="3" s="1"/>
  <c r="W940" i="3"/>
  <c r="W942" i="3" s="1"/>
  <c r="W944" i="3" s="1"/>
  <c r="V940" i="3"/>
  <c r="U940" i="3"/>
  <c r="T940" i="3"/>
  <c r="T942" i="3" s="1"/>
  <c r="S940" i="3"/>
  <c r="S942" i="3" s="1"/>
  <c r="S944" i="3" s="1"/>
  <c r="R940" i="3"/>
  <c r="Q940" i="3"/>
  <c r="P940" i="3"/>
  <c r="P942" i="3" s="1"/>
  <c r="O940" i="3"/>
  <c r="O942" i="3" s="1"/>
  <c r="O944" i="3" s="1"/>
  <c r="N940" i="3"/>
  <c r="M940" i="3"/>
  <c r="L940" i="3"/>
  <c r="L942" i="3" s="1"/>
  <c r="K940" i="3"/>
  <c r="J940" i="3"/>
  <c r="I940" i="3"/>
  <c r="H940" i="3"/>
  <c r="G940" i="3"/>
  <c r="G942" i="3" s="1"/>
  <c r="G944" i="3" s="1"/>
  <c r="F940" i="3"/>
  <c r="E940" i="3"/>
  <c r="D940" i="3"/>
  <c r="D942" i="3" s="1"/>
  <c r="C940" i="3"/>
  <c r="C942" i="3" s="1"/>
  <c r="C944" i="3" s="1"/>
  <c r="B940" i="3"/>
  <c r="Y939" i="3"/>
  <c r="X939" i="3"/>
  <c r="W939" i="3"/>
  <c r="V939" i="3"/>
  <c r="U939" i="3"/>
  <c r="T939" i="3"/>
  <c r="S939" i="3"/>
  <c r="R939" i="3"/>
  <c r="Q939" i="3"/>
  <c r="P939" i="3"/>
  <c r="O939" i="3"/>
  <c r="N939" i="3"/>
  <c r="Z939" i="3" s="1"/>
  <c r="AB939" i="3" s="1"/>
  <c r="M939" i="3"/>
  <c r="L939" i="3"/>
  <c r="K939" i="3"/>
  <c r="J939" i="3"/>
  <c r="I939" i="3"/>
  <c r="H939" i="3"/>
  <c r="G939" i="3"/>
  <c r="F939" i="3"/>
  <c r="E939" i="3"/>
  <c r="D939" i="3"/>
  <c r="C939" i="3"/>
  <c r="B939" i="3"/>
  <c r="Y938" i="3"/>
  <c r="Y942" i="3" s="1"/>
  <c r="X938" i="3"/>
  <c r="W938" i="3"/>
  <c r="V938" i="3"/>
  <c r="U938" i="3"/>
  <c r="U942" i="3" s="1"/>
  <c r="T938" i="3"/>
  <c r="S938" i="3"/>
  <c r="R938" i="3"/>
  <c r="Q938" i="3"/>
  <c r="Q942" i="3" s="1"/>
  <c r="P938" i="3"/>
  <c r="O938" i="3"/>
  <c r="N938" i="3"/>
  <c r="M938" i="3"/>
  <c r="M942" i="3" s="1"/>
  <c r="L938" i="3"/>
  <c r="K938" i="3"/>
  <c r="J938" i="3"/>
  <c r="I938" i="3"/>
  <c r="I942" i="3" s="1"/>
  <c r="H938" i="3"/>
  <c r="G938" i="3"/>
  <c r="F938" i="3"/>
  <c r="E938" i="3"/>
  <c r="E942" i="3" s="1"/>
  <c r="D938" i="3"/>
  <c r="C938" i="3"/>
  <c r="B938" i="3"/>
  <c r="Y933" i="3"/>
  <c r="X933" i="3"/>
  <c r="W933" i="3"/>
  <c r="V933" i="3"/>
  <c r="V934" i="3" s="1"/>
  <c r="U933" i="3"/>
  <c r="T933" i="3"/>
  <c r="S933" i="3"/>
  <c r="R933" i="3"/>
  <c r="R934" i="3" s="1"/>
  <c r="Q933" i="3"/>
  <c r="P933" i="3"/>
  <c r="O933" i="3"/>
  <c r="N933" i="3"/>
  <c r="N934" i="3" s="1"/>
  <c r="M933" i="3"/>
  <c r="L933" i="3"/>
  <c r="K933" i="3"/>
  <c r="J933" i="3"/>
  <c r="I933" i="3"/>
  <c r="H933" i="3"/>
  <c r="G933" i="3"/>
  <c r="F933" i="3"/>
  <c r="F934" i="3" s="1"/>
  <c r="E933" i="3"/>
  <c r="D933" i="3"/>
  <c r="C933" i="3"/>
  <c r="B933" i="3"/>
  <c r="R932" i="3"/>
  <c r="J932" i="3"/>
  <c r="B932" i="3"/>
  <c r="Y931" i="3"/>
  <c r="X931" i="3"/>
  <c r="X871" i="3" s="1"/>
  <c r="W931" i="3"/>
  <c r="V931" i="3"/>
  <c r="U931" i="3"/>
  <c r="T931" i="3"/>
  <c r="S931" i="3"/>
  <c r="R931" i="3"/>
  <c r="Q931" i="3"/>
  <c r="P931" i="3"/>
  <c r="P871" i="3" s="1"/>
  <c r="O931" i="3"/>
  <c r="N931" i="3"/>
  <c r="M931" i="3"/>
  <c r="L931" i="3"/>
  <c r="K931" i="3"/>
  <c r="J931" i="3"/>
  <c r="I931" i="3"/>
  <c r="H931" i="3"/>
  <c r="H871" i="3" s="1"/>
  <c r="G931" i="3"/>
  <c r="F931" i="3"/>
  <c r="E931" i="3"/>
  <c r="D931" i="3"/>
  <c r="C931" i="3"/>
  <c r="B931" i="3"/>
  <c r="Y930" i="3"/>
  <c r="X930" i="3"/>
  <c r="W930" i="3"/>
  <c r="V930" i="3"/>
  <c r="V932" i="3" s="1"/>
  <c r="U930" i="3"/>
  <c r="T930" i="3"/>
  <c r="S930" i="3"/>
  <c r="R930" i="3"/>
  <c r="Q930" i="3"/>
  <c r="P930" i="3"/>
  <c r="O930" i="3"/>
  <c r="N930" i="3"/>
  <c r="N932" i="3" s="1"/>
  <c r="M930" i="3"/>
  <c r="Z930" i="3" s="1"/>
  <c r="L930" i="3"/>
  <c r="K930" i="3"/>
  <c r="J930" i="3"/>
  <c r="I930" i="3"/>
  <c r="H930" i="3"/>
  <c r="G930" i="3"/>
  <c r="F930" i="3"/>
  <c r="F932" i="3" s="1"/>
  <c r="E930" i="3"/>
  <c r="D930" i="3"/>
  <c r="C930" i="3"/>
  <c r="B930" i="3"/>
  <c r="Y929" i="3"/>
  <c r="Y932" i="3" s="1"/>
  <c r="Y934" i="3" s="1"/>
  <c r="X929" i="3"/>
  <c r="W929" i="3"/>
  <c r="V929" i="3"/>
  <c r="U929" i="3"/>
  <c r="U932" i="3" s="1"/>
  <c r="U934" i="3" s="1"/>
  <c r="T929" i="3"/>
  <c r="S929" i="3"/>
  <c r="R929" i="3"/>
  <c r="Q929" i="3"/>
  <c r="Q932" i="3" s="1"/>
  <c r="Q934" i="3" s="1"/>
  <c r="P929" i="3"/>
  <c r="O929" i="3"/>
  <c r="N929" i="3"/>
  <c r="M929" i="3"/>
  <c r="L929" i="3"/>
  <c r="K929" i="3"/>
  <c r="J929" i="3"/>
  <c r="I929" i="3"/>
  <c r="I932" i="3" s="1"/>
  <c r="I934" i="3" s="1"/>
  <c r="H929" i="3"/>
  <c r="G929" i="3"/>
  <c r="F929" i="3"/>
  <c r="E929" i="3"/>
  <c r="E932" i="3" s="1"/>
  <c r="E934" i="3" s="1"/>
  <c r="D929" i="3"/>
  <c r="C929" i="3"/>
  <c r="B929" i="3"/>
  <c r="Y928" i="3"/>
  <c r="X928" i="3"/>
  <c r="W928" i="3"/>
  <c r="W932" i="3" s="1"/>
  <c r="V928" i="3"/>
  <c r="U928" i="3"/>
  <c r="T928" i="3"/>
  <c r="S928" i="3"/>
  <c r="S932" i="3" s="1"/>
  <c r="R928" i="3"/>
  <c r="Q928" i="3"/>
  <c r="P928" i="3"/>
  <c r="O928" i="3"/>
  <c r="O932" i="3" s="1"/>
  <c r="N928" i="3"/>
  <c r="M928" i="3"/>
  <c r="L928" i="3"/>
  <c r="K928" i="3"/>
  <c r="J928" i="3"/>
  <c r="I928" i="3"/>
  <c r="H928" i="3"/>
  <c r="G928" i="3"/>
  <c r="G932" i="3" s="1"/>
  <c r="F928" i="3"/>
  <c r="E928" i="3"/>
  <c r="D928" i="3"/>
  <c r="C928" i="3"/>
  <c r="C932" i="3" s="1"/>
  <c r="B928" i="3"/>
  <c r="Y923" i="3"/>
  <c r="X923" i="3"/>
  <c r="W923" i="3"/>
  <c r="V923" i="3"/>
  <c r="U923" i="3"/>
  <c r="T923" i="3"/>
  <c r="S923" i="3"/>
  <c r="R923" i="3"/>
  <c r="Q923" i="3"/>
  <c r="P923" i="3"/>
  <c r="O923" i="3"/>
  <c r="N923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T922" i="3"/>
  <c r="L922" i="3"/>
  <c r="D922" i="3"/>
  <c r="Y921" i="3"/>
  <c r="X921" i="3"/>
  <c r="W921" i="3"/>
  <c r="V921" i="3"/>
  <c r="U921" i="3"/>
  <c r="T921" i="3"/>
  <c r="S921" i="3"/>
  <c r="R921" i="3"/>
  <c r="Q921" i="3"/>
  <c r="P921" i="3"/>
  <c r="O921" i="3"/>
  <c r="N921" i="3"/>
  <c r="M921" i="3"/>
  <c r="Z921" i="3" s="1"/>
  <c r="L921" i="3"/>
  <c r="K921" i="3"/>
  <c r="J921" i="3"/>
  <c r="I921" i="3"/>
  <c r="H921" i="3"/>
  <c r="G921" i="3"/>
  <c r="F921" i="3"/>
  <c r="E921" i="3"/>
  <c r="D921" i="3"/>
  <c r="C921" i="3"/>
  <c r="B921" i="3"/>
  <c r="AA920" i="3"/>
  <c r="Y920" i="3"/>
  <c r="X920" i="3"/>
  <c r="X922" i="3" s="1"/>
  <c r="W920" i="3"/>
  <c r="V920" i="3"/>
  <c r="U920" i="3"/>
  <c r="T920" i="3"/>
  <c r="S920" i="3"/>
  <c r="R920" i="3"/>
  <c r="Q920" i="3"/>
  <c r="P920" i="3"/>
  <c r="P922" i="3" s="1"/>
  <c r="O920" i="3"/>
  <c r="N920" i="3"/>
  <c r="M920" i="3"/>
  <c r="Z920" i="3" s="1"/>
  <c r="L920" i="3"/>
  <c r="K920" i="3"/>
  <c r="J920" i="3"/>
  <c r="I920" i="3"/>
  <c r="H920" i="3"/>
  <c r="H922" i="3" s="1"/>
  <c r="G920" i="3"/>
  <c r="F920" i="3"/>
  <c r="E920" i="3"/>
  <c r="D920" i="3"/>
  <c r="C920" i="3"/>
  <c r="B920" i="3"/>
  <c r="Y919" i="3"/>
  <c r="X919" i="3"/>
  <c r="W919" i="3"/>
  <c r="W922" i="3" s="1"/>
  <c r="W924" i="3" s="1"/>
  <c r="V919" i="3"/>
  <c r="U919" i="3"/>
  <c r="T919" i="3"/>
  <c r="S919" i="3"/>
  <c r="S922" i="3" s="1"/>
  <c r="S924" i="3" s="1"/>
  <c r="R919" i="3"/>
  <c r="Q919" i="3"/>
  <c r="P919" i="3"/>
  <c r="O919" i="3"/>
  <c r="O922" i="3" s="1"/>
  <c r="O924" i="3" s="1"/>
  <c r="N919" i="3"/>
  <c r="M919" i="3"/>
  <c r="L919" i="3"/>
  <c r="K919" i="3"/>
  <c r="K922" i="3" s="1"/>
  <c r="K924" i="3" s="1"/>
  <c r="J919" i="3"/>
  <c r="I919" i="3"/>
  <c r="H919" i="3"/>
  <c r="G919" i="3"/>
  <c r="G922" i="3" s="1"/>
  <c r="G924" i="3" s="1"/>
  <c r="F919" i="3"/>
  <c r="E919" i="3"/>
  <c r="D919" i="3"/>
  <c r="C919" i="3"/>
  <c r="C922" i="3" s="1"/>
  <c r="C924" i="3" s="1"/>
  <c r="B919" i="3"/>
  <c r="Y918" i="3"/>
  <c r="X918" i="3"/>
  <c r="W918" i="3"/>
  <c r="V918" i="3"/>
  <c r="U918" i="3"/>
  <c r="T918" i="3"/>
  <c r="S918" i="3"/>
  <c r="R918" i="3"/>
  <c r="Q918" i="3"/>
  <c r="P918" i="3"/>
  <c r="O918" i="3"/>
  <c r="N918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Y913" i="3"/>
  <c r="X913" i="3"/>
  <c r="W913" i="3"/>
  <c r="W914" i="3" s="1"/>
  <c r="V913" i="3"/>
  <c r="U913" i="3"/>
  <c r="T913" i="3"/>
  <c r="S913" i="3"/>
  <c r="S914" i="3" s="1"/>
  <c r="R913" i="3"/>
  <c r="Q913" i="3"/>
  <c r="P913" i="3"/>
  <c r="O913" i="3"/>
  <c r="O914" i="3" s="1"/>
  <c r="N913" i="3"/>
  <c r="M913" i="3"/>
  <c r="L913" i="3"/>
  <c r="K913" i="3"/>
  <c r="K914" i="3" s="1"/>
  <c r="J913" i="3"/>
  <c r="I913" i="3"/>
  <c r="H913" i="3"/>
  <c r="G913" i="3"/>
  <c r="G914" i="3" s="1"/>
  <c r="F913" i="3"/>
  <c r="E913" i="3"/>
  <c r="D913" i="3"/>
  <c r="C913" i="3"/>
  <c r="C914" i="3" s="1"/>
  <c r="B913" i="3"/>
  <c r="Y912" i="3"/>
  <c r="Y914" i="3" s="1"/>
  <c r="Q912" i="3"/>
  <c r="Q914" i="3" s="1"/>
  <c r="N912" i="3"/>
  <c r="I912" i="3"/>
  <c r="I914" i="3" s="1"/>
  <c r="Y911" i="3"/>
  <c r="X911" i="3"/>
  <c r="W911" i="3"/>
  <c r="V911" i="3"/>
  <c r="U911" i="3"/>
  <c r="T911" i="3"/>
  <c r="S911" i="3"/>
  <c r="R911" i="3"/>
  <c r="Q911" i="3"/>
  <c r="P911" i="3"/>
  <c r="O911" i="3"/>
  <c r="N911" i="3"/>
  <c r="M911" i="3"/>
  <c r="Z911" i="3" s="1"/>
  <c r="AA911" i="3" s="1"/>
  <c r="L911" i="3"/>
  <c r="K911" i="3"/>
  <c r="J911" i="3"/>
  <c r="I911" i="3"/>
  <c r="H911" i="3"/>
  <c r="G911" i="3"/>
  <c r="F911" i="3"/>
  <c r="E911" i="3"/>
  <c r="D911" i="3"/>
  <c r="C911" i="3"/>
  <c r="B911" i="3"/>
  <c r="Y910" i="3"/>
  <c r="X910" i="3"/>
  <c r="W910" i="3"/>
  <c r="V910" i="3"/>
  <c r="U910" i="3"/>
  <c r="U912" i="3" s="1"/>
  <c r="U914" i="3" s="1"/>
  <c r="T910" i="3"/>
  <c r="S910" i="3"/>
  <c r="R910" i="3"/>
  <c r="Q910" i="3"/>
  <c r="P910" i="3"/>
  <c r="O910" i="3"/>
  <c r="N910" i="3"/>
  <c r="N870" i="3" s="1"/>
  <c r="M910" i="3"/>
  <c r="M912" i="3" s="1"/>
  <c r="M914" i="3" s="1"/>
  <c r="L910" i="3"/>
  <c r="K910" i="3"/>
  <c r="J910" i="3"/>
  <c r="J912" i="3" s="1"/>
  <c r="I910" i="3"/>
  <c r="H910" i="3"/>
  <c r="G910" i="3"/>
  <c r="F910" i="3"/>
  <c r="E910" i="3"/>
  <c r="E912" i="3" s="1"/>
  <c r="E914" i="3" s="1"/>
  <c r="D910" i="3"/>
  <c r="C910" i="3"/>
  <c r="B910" i="3"/>
  <c r="Y909" i="3"/>
  <c r="X909" i="3"/>
  <c r="W909" i="3"/>
  <c r="V909" i="3"/>
  <c r="U909" i="3"/>
  <c r="T909" i="3"/>
  <c r="S909" i="3"/>
  <c r="R909" i="3"/>
  <c r="Q909" i="3"/>
  <c r="P909" i="3"/>
  <c r="O909" i="3"/>
  <c r="N909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A908" i="3"/>
  <c r="Y908" i="3"/>
  <c r="X908" i="3"/>
  <c r="W908" i="3"/>
  <c r="W912" i="3" s="1"/>
  <c r="V908" i="3"/>
  <c r="U908" i="3"/>
  <c r="T908" i="3"/>
  <c r="S908" i="3"/>
  <c r="S912" i="3" s="1"/>
  <c r="R908" i="3"/>
  <c r="Q908" i="3"/>
  <c r="P908" i="3"/>
  <c r="O908" i="3"/>
  <c r="O912" i="3" s="1"/>
  <c r="N908" i="3"/>
  <c r="M908" i="3"/>
  <c r="Z908" i="3" s="1"/>
  <c r="L908" i="3"/>
  <c r="K908" i="3"/>
  <c r="K912" i="3" s="1"/>
  <c r="J908" i="3"/>
  <c r="I908" i="3"/>
  <c r="H908" i="3"/>
  <c r="G908" i="3"/>
  <c r="G912" i="3" s="1"/>
  <c r="F908" i="3"/>
  <c r="E908" i="3"/>
  <c r="D908" i="3"/>
  <c r="C908" i="3"/>
  <c r="C912" i="3" s="1"/>
  <c r="B908" i="3"/>
  <c r="Y903" i="3"/>
  <c r="X903" i="3"/>
  <c r="W903" i="3"/>
  <c r="V903" i="3"/>
  <c r="U903" i="3"/>
  <c r="T903" i="3"/>
  <c r="S903" i="3"/>
  <c r="R903" i="3"/>
  <c r="Q903" i="3"/>
  <c r="P903" i="3"/>
  <c r="O903" i="3"/>
  <c r="N903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P902" i="3"/>
  <c r="Y901" i="3"/>
  <c r="X901" i="3"/>
  <c r="W901" i="3"/>
  <c r="V901" i="3"/>
  <c r="U901" i="3"/>
  <c r="T901" i="3"/>
  <c r="S901" i="3"/>
  <c r="R901" i="3"/>
  <c r="Q901" i="3"/>
  <c r="P901" i="3"/>
  <c r="O901" i="3"/>
  <c r="N901" i="3"/>
  <c r="Z901" i="3" s="1"/>
  <c r="M901" i="3"/>
  <c r="L901" i="3"/>
  <c r="K901" i="3"/>
  <c r="J901" i="3"/>
  <c r="I901" i="3"/>
  <c r="H901" i="3"/>
  <c r="G901" i="3"/>
  <c r="F901" i="3"/>
  <c r="E901" i="3"/>
  <c r="D901" i="3"/>
  <c r="C901" i="3"/>
  <c r="B901" i="3"/>
  <c r="Y900" i="3"/>
  <c r="X900" i="3"/>
  <c r="X902" i="3" s="1"/>
  <c r="W900" i="3"/>
  <c r="W902" i="3" s="1"/>
  <c r="W904" i="3" s="1"/>
  <c r="V900" i="3"/>
  <c r="U900" i="3"/>
  <c r="T900" i="3"/>
  <c r="T902" i="3" s="1"/>
  <c r="S900" i="3"/>
  <c r="S902" i="3" s="1"/>
  <c r="S904" i="3" s="1"/>
  <c r="R900" i="3"/>
  <c r="Q900" i="3"/>
  <c r="P900" i="3"/>
  <c r="O900" i="3"/>
  <c r="O902" i="3" s="1"/>
  <c r="O904" i="3" s="1"/>
  <c r="N900" i="3"/>
  <c r="M900" i="3"/>
  <c r="L900" i="3"/>
  <c r="L902" i="3" s="1"/>
  <c r="K900" i="3"/>
  <c r="K902" i="3" s="1"/>
  <c r="K904" i="3" s="1"/>
  <c r="J900" i="3"/>
  <c r="I900" i="3"/>
  <c r="H900" i="3"/>
  <c r="H902" i="3" s="1"/>
  <c r="G900" i="3"/>
  <c r="G902" i="3" s="1"/>
  <c r="G904" i="3" s="1"/>
  <c r="F900" i="3"/>
  <c r="E900" i="3"/>
  <c r="D900" i="3"/>
  <c r="D902" i="3" s="1"/>
  <c r="C900" i="3"/>
  <c r="C902" i="3" s="1"/>
  <c r="C904" i="3" s="1"/>
  <c r="B900" i="3"/>
  <c r="Y899" i="3"/>
  <c r="X899" i="3"/>
  <c r="W899" i="3"/>
  <c r="V899" i="3"/>
  <c r="U899" i="3"/>
  <c r="T899" i="3"/>
  <c r="S899" i="3"/>
  <c r="R899" i="3"/>
  <c r="Q899" i="3"/>
  <c r="P899" i="3"/>
  <c r="O899" i="3"/>
  <c r="N899" i="3"/>
  <c r="Z899" i="3" s="1"/>
  <c r="AB899" i="3" s="1"/>
  <c r="M899" i="3"/>
  <c r="L899" i="3"/>
  <c r="K899" i="3"/>
  <c r="J899" i="3"/>
  <c r="I899" i="3"/>
  <c r="H899" i="3"/>
  <c r="G899" i="3"/>
  <c r="F899" i="3"/>
  <c r="E899" i="3"/>
  <c r="D899" i="3"/>
  <c r="C899" i="3"/>
  <c r="B899" i="3"/>
  <c r="Y898" i="3"/>
  <c r="Y902" i="3" s="1"/>
  <c r="X898" i="3"/>
  <c r="W898" i="3"/>
  <c r="V898" i="3"/>
  <c r="U898" i="3"/>
  <c r="U902" i="3" s="1"/>
  <c r="T898" i="3"/>
  <c r="S898" i="3"/>
  <c r="R898" i="3"/>
  <c r="Q898" i="3"/>
  <c r="Q902" i="3" s="1"/>
  <c r="P898" i="3"/>
  <c r="O898" i="3"/>
  <c r="N898" i="3"/>
  <c r="M898" i="3"/>
  <c r="M902" i="3" s="1"/>
  <c r="L898" i="3"/>
  <c r="K898" i="3"/>
  <c r="J898" i="3"/>
  <c r="I898" i="3"/>
  <c r="I902" i="3" s="1"/>
  <c r="H898" i="3"/>
  <c r="G898" i="3"/>
  <c r="F898" i="3"/>
  <c r="E898" i="3"/>
  <c r="E902" i="3" s="1"/>
  <c r="D898" i="3"/>
  <c r="C898" i="3"/>
  <c r="B898" i="3"/>
  <c r="Y893" i="3"/>
  <c r="X893" i="3"/>
  <c r="W893" i="3"/>
  <c r="V893" i="3"/>
  <c r="U893" i="3"/>
  <c r="T893" i="3"/>
  <c r="S893" i="3"/>
  <c r="R893" i="3"/>
  <c r="Q893" i="3"/>
  <c r="P893" i="3"/>
  <c r="O893" i="3"/>
  <c r="N893" i="3"/>
  <c r="M893" i="3"/>
  <c r="L893" i="3"/>
  <c r="K893" i="3"/>
  <c r="J893" i="3"/>
  <c r="J894" i="3" s="1"/>
  <c r="I893" i="3"/>
  <c r="H893" i="3"/>
  <c r="G893" i="3"/>
  <c r="F893" i="3"/>
  <c r="E893" i="3"/>
  <c r="D893" i="3"/>
  <c r="C893" i="3"/>
  <c r="B893" i="3"/>
  <c r="U892" i="3"/>
  <c r="U894" i="3" s="1"/>
  <c r="R892" i="3"/>
  <c r="J892" i="3"/>
  <c r="E892" i="3"/>
  <c r="E894" i="3" s="1"/>
  <c r="B892" i="3"/>
  <c r="Y891" i="3"/>
  <c r="X891" i="3"/>
  <c r="W891" i="3"/>
  <c r="W871" i="3" s="1"/>
  <c r="V891" i="3"/>
  <c r="U891" i="3"/>
  <c r="T891" i="3"/>
  <c r="S891" i="3"/>
  <c r="S871" i="3" s="1"/>
  <c r="R891" i="3"/>
  <c r="Q891" i="3"/>
  <c r="P891" i="3"/>
  <c r="O891" i="3"/>
  <c r="O871" i="3" s="1"/>
  <c r="N891" i="3"/>
  <c r="M891" i="3"/>
  <c r="L891" i="3"/>
  <c r="K891" i="3"/>
  <c r="K871" i="3" s="1"/>
  <c r="J891" i="3"/>
  <c r="I891" i="3"/>
  <c r="H891" i="3"/>
  <c r="G891" i="3"/>
  <c r="G871" i="3" s="1"/>
  <c r="F891" i="3"/>
  <c r="E891" i="3"/>
  <c r="D891" i="3"/>
  <c r="C891" i="3"/>
  <c r="C871" i="3" s="1"/>
  <c r="B891" i="3"/>
  <c r="Y890" i="3"/>
  <c r="X890" i="3"/>
  <c r="W890" i="3"/>
  <c r="V890" i="3"/>
  <c r="V892" i="3" s="1"/>
  <c r="U890" i="3"/>
  <c r="T890" i="3"/>
  <c r="S890" i="3"/>
  <c r="R890" i="3"/>
  <c r="Q890" i="3"/>
  <c r="P890" i="3"/>
  <c r="O890" i="3"/>
  <c r="N890" i="3"/>
  <c r="N892" i="3" s="1"/>
  <c r="M890" i="3"/>
  <c r="Z890" i="3" s="1"/>
  <c r="L890" i="3"/>
  <c r="K890" i="3"/>
  <c r="J890" i="3"/>
  <c r="I890" i="3"/>
  <c r="H890" i="3"/>
  <c r="G890" i="3"/>
  <c r="F890" i="3"/>
  <c r="F892" i="3" s="1"/>
  <c r="E890" i="3"/>
  <c r="D890" i="3"/>
  <c r="C890" i="3"/>
  <c r="B890" i="3"/>
  <c r="AB889" i="3"/>
  <c r="Y889" i="3"/>
  <c r="X889" i="3"/>
  <c r="W889" i="3"/>
  <c r="V889" i="3"/>
  <c r="U889" i="3"/>
  <c r="T889" i="3"/>
  <c r="S889" i="3"/>
  <c r="R889" i="3"/>
  <c r="Q889" i="3"/>
  <c r="P889" i="3"/>
  <c r="O889" i="3"/>
  <c r="N889" i="3"/>
  <c r="M889" i="3"/>
  <c r="Z889" i="3" s="1"/>
  <c r="L889" i="3"/>
  <c r="K889" i="3"/>
  <c r="J889" i="3"/>
  <c r="I889" i="3"/>
  <c r="H889" i="3"/>
  <c r="G889" i="3"/>
  <c r="F889" i="3"/>
  <c r="E889" i="3"/>
  <c r="D889" i="3"/>
  <c r="C889" i="3"/>
  <c r="B889" i="3"/>
  <c r="AA889" i="3" s="1"/>
  <c r="Y888" i="3"/>
  <c r="X888" i="3"/>
  <c r="W888" i="3"/>
  <c r="V888" i="3"/>
  <c r="U888" i="3"/>
  <c r="T888" i="3"/>
  <c r="S888" i="3"/>
  <c r="R888" i="3"/>
  <c r="Q888" i="3"/>
  <c r="P888" i="3"/>
  <c r="P892" i="3" s="1"/>
  <c r="P894" i="3" s="1"/>
  <c r="O888" i="3"/>
  <c r="N888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W884" i="3"/>
  <c r="Y883" i="3"/>
  <c r="X883" i="3"/>
  <c r="W883" i="3"/>
  <c r="V883" i="3"/>
  <c r="U883" i="3"/>
  <c r="T883" i="3"/>
  <c r="S883" i="3"/>
  <c r="R883" i="3"/>
  <c r="Q883" i="3"/>
  <c r="P883" i="3"/>
  <c r="O883" i="3"/>
  <c r="N883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W882" i="3"/>
  <c r="T882" i="3"/>
  <c r="L882" i="3"/>
  <c r="G882" i="3"/>
  <c r="G884" i="3" s="1"/>
  <c r="D882" i="3"/>
  <c r="Y881" i="3"/>
  <c r="X881" i="3"/>
  <c r="W881" i="3"/>
  <c r="V881" i="3"/>
  <c r="U881" i="3"/>
  <c r="T881" i="3"/>
  <c r="S881" i="3"/>
  <c r="R881" i="3"/>
  <c r="Q881" i="3"/>
  <c r="P881" i="3"/>
  <c r="O881" i="3"/>
  <c r="N881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A880" i="3"/>
  <c r="Y880" i="3"/>
  <c r="X880" i="3"/>
  <c r="X882" i="3" s="1"/>
  <c r="W880" i="3"/>
  <c r="V880" i="3"/>
  <c r="U880" i="3"/>
  <c r="T880" i="3"/>
  <c r="S880" i="3"/>
  <c r="R880" i="3"/>
  <c r="Q880" i="3"/>
  <c r="P880" i="3"/>
  <c r="P882" i="3" s="1"/>
  <c r="O880" i="3"/>
  <c r="N880" i="3"/>
  <c r="M880" i="3"/>
  <c r="Z880" i="3" s="1"/>
  <c r="L880" i="3"/>
  <c r="K880" i="3"/>
  <c r="J880" i="3"/>
  <c r="I880" i="3"/>
  <c r="H880" i="3"/>
  <c r="H882" i="3" s="1"/>
  <c r="G880" i="3"/>
  <c r="F880" i="3"/>
  <c r="E880" i="3"/>
  <c r="D880" i="3"/>
  <c r="C880" i="3"/>
  <c r="B880" i="3"/>
  <c r="Y879" i="3"/>
  <c r="X879" i="3"/>
  <c r="W879" i="3"/>
  <c r="V879" i="3"/>
  <c r="U879" i="3"/>
  <c r="T879" i="3"/>
  <c r="S879" i="3"/>
  <c r="R879" i="3"/>
  <c r="Q879" i="3"/>
  <c r="P879" i="3"/>
  <c r="O879" i="3"/>
  <c r="N879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Y878" i="3"/>
  <c r="X878" i="3"/>
  <c r="W878" i="3"/>
  <c r="V878" i="3"/>
  <c r="U878" i="3"/>
  <c r="T878" i="3"/>
  <c r="S878" i="3"/>
  <c r="R878" i="3"/>
  <c r="Q878" i="3"/>
  <c r="P878" i="3"/>
  <c r="O878" i="3"/>
  <c r="N878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Y873" i="3"/>
  <c r="X873" i="3"/>
  <c r="W873" i="3"/>
  <c r="V873" i="3"/>
  <c r="U873" i="3"/>
  <c r="T873" i="3"/>
  <c r="S873" i="3"/>
  <c r="R873" i="3"/>
  <c r="Q873" i="3"/>
  <c r="P873" i="3"/>
  <c r="O873" i="3"/>
  <c r="N873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X869" i="3"/>
  <c r="U869" i="3"/>
  <c r="H869" i="3"/>
  <c r="S868" i="3"/>
  <c r="P868" i="3"/>
  <c r="C868" i="3"/>
  <c r="Y863" i="3"/>
  <c r="X863" i="3"/>
  <c r="W863" i="3"/>
  <c r="V863" i="3"/>
  <c r="U863" i="3"/>
  <c r="T863" i="3"/>
  <c r="S863" i="3"/>
  <c r="R863" i="3"/>
  <c r="Q863" i="3"/>
  <c r="P863" i="3"/>
  <c r="O863" i="3"/>
  <c r="N863" i="3"/>
  <c r="Z863" i="3" s="1"/>
  <c r="AA863" i="3" s="1"/>
  <c r="M863" i="3"/>
  <c r="L863" i="3"/>
  <c r="K863" i="3"/>
  <c r="J863" i="3"/>
  <c r="I863" i="3"/>
  <c r="H863" i="3"/>
  <c r="G863" i="3"/>
  <c r="F863" i="3"/>
  <c r="E863" i="3"/>
  <c r="D863" i="3"/>
  <c r="C863" i="3"/>
  <c r="B863" i="3"/>
  <c r="Y861" i="3"/>
  <c r="X861" i="3"/>
  <c r="W861" i="3"/>
  <c r="V861" i="3"/>
  <c r="U861" i="3"/>
  <c r="T861" i="3"/>
  <c r="S861" i="3"/>
  <c r="R861" i="3"/>
  <c r="Q861" i="3"/>
  <c r="P861" i="3"/>
  <c r="O861" i="3"/>
  <c r="N861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Y860" i="3"/>
  <c r="X860" i="3"/>
  <c r="W860" i="3"/>
  <c r="W862" i="3" s="1"/>
  <c r="V860" i="3"/>
  <c r="V862" i="3" s="1"/>
  <c r="V864" i="3" s="1"/>
  <c r="U860" i="3"/>
  <c r="T860" i="3"/>
  <c r="S860" i="3"/>
  <c r="S862" i="3" s="1"/>
  <c r="R860" i="3"/>
  <c r="Q860" i="3"/>
  <c r="P860" i="3"/>
  <c r="O860" i="3"/>
  <c r="O862" i="3" s="1"/>
  <c r="N860" i="3"/>
  <c r="Z860" i="3" s="1"/>
  <c r="M860" i="3"/>
  <c r="L860" i="3"/>
  <c r="K860" i="3"/>
  <c r="K862" i="3" s="1"/>
  <c r="J860" i="3"/>
  <c r="I860" i="3"/>
  <c r="H860" i="3"/>
  <c r="G860" i="3"/>
  <c r="G862" i="3" s="1"/>
  <c r="F860" i="3"/>
  <c r="F862" i="3" s="1"/>
  <c r="F864" i="3" s="1"/>
  <c r="E860" i="3"/>
  <c r="D860" i="3"/>
  <c r="C860" i="3"/>
  <c r="C862" i="3" s="1"/>
  <c r="B860" i="3"/>
  <c r="AA860" i="3" s="1"/>
  <c r="Y859" i="3"/>
  <c r="X859" i="3"/>
  <c r="W859" i="3"/>
  <c r="V859" i="3"/>
  <c r="U859" i="3"/>
  <c r="T859" i="3"/>
  <c r="S859" i="3"/>
  <c r="R859" i="3"/>
  <c r="R862" i="3" s="1"/>
  <c r="R864" i="3" s="1"/>
  <c r="Q859" i="3"/>
  <c r="P859" i="3"/>
  <c r="O859" i="3"/>
  <c r="N859" i="3"/>
  <c r="Z859" i="3" s="1"/>
  <c r="AB859" i="3" s="1"/>
  <c r="M859" i="3"/>
  <c r="L859" i="3"/>
  <c r="K859" i="3"/>
  <c r="J859" i="3"/>
  <c r="J862" i="3" s="1"/>
  <c r="J864" i="3" s="1"/>
  <c r="I859" i="3"/>
  <c r="H859" i="3"/>
  <c r="G859" i="3"/>
  <c r="F859" i="3"/>
  <c r="E859" i="3"/>
  <c r="D859" i="3"/>
  <c r="C859" i="3"/>
  <c r="B859" i="3"/>
  <c r="B862" i="3" s="1"/>
  <c r="B864" i="3" s="1"/>
  <c r="Y858" i="3"/>
  <c r="X858" i="3"/>
  <c r="W858" i="3"/>
  <c r="V858" i="3"/>
  <c r="U858" i="3"/>
  <c r="T858" i="3"/>
  <c r="S858" i="3"/>
  <c r="R858" i="3"/>
  <c r="Q858" i="3"/>
  <c r="P858" i="3"/>
  <c r="O858" i="3"/>
  <c r="N858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T854" i="3"/>
  <c r="L854" i="3"/>
  <c r="D854" i="3"/>
  <c r="Y853" i="3"/>
  <c r="X853" i="3"/>
  <c r="W853" i="3"/>
  <c r="V853" i="3"/>
  <c r="U853" i="3"/>
  <c r="T853" i="3"/>
  <c r="S853" i="3"/>
  <c r="R853" i="3"/>
  <c r="Q853" i="3"/>
  <c r="P853" i="3"/>
  <c r="O853" i="3"/>
  <c r="N853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Y852" i="3"/>
  <c r="Q852" i="3"/>
  <c r="P852" i="3"/>
  <c r="P854" i="3" s="1"/>
  <c r="I852" i="3"/>
  <c r="Y851" i="3"/>
  <c r="X851" i="3"/>
  <c r="W851" i="3"/>
  <c r="V851" i="3"/>
  <c r="U851" i="3"/>
  <c r="T851" i="3"/>
  <c r="S851" i="3"/>
  <c r="R851" i="3"/>
  <c r="Q851" i="3"/>
  <c r="P851" i="3"/>
  <c r="O851" i="3"/>
  <c r="N851" i="3"/>
  <c r="Z851" i="3" s="1"/>
  <c r="M851" i="3"/>
  <c r="L851" i="3"/>
  <c r="K851" i="3"/>
  <c r="J851" i="3"/>
  <c r="I851" i="3"/>
  <c r="H851" i="3"/>
  <c r="G851" i="3"/>
  <c r="F851" i="3"/>
  <c r="E851" i="3"/>
  <c r="D851" i="3"/>
  <c r="C851" i="3"/>
  <c r="B851" i="3"/>
  <c r="AA851" i="3" s="1"/>
  <c r="Y850" i="3"/>
  <c r="X850" i="3"/>
  <c r="W850" i="3"/>
  <c r="V850" i="3"/>
  <c r="U850" i="3"/>
  <c r="U852" i="3" s="1"/>
  <c r="T850" i="3"/>
  <c r="S850" i="3"/>
  <c r="R850" i="3"/>
  <c r="Q850" i="3"/>
  <c r="P850" i="3"/>
  <c r="O850" i="3"/>
  <c r="N850" i="3"/>
  <c r="M850" i="3"/>
  <c r="Z850" i="3" s="1"/>
  <c r="AA850" i="3" s="1"/>
  <c r="L850" i="3"/>
  <c r="K850" i="3"/>
  <c r="J850" i="3"/>
  <c r="I850" i="3"/>
  <c r="H850" i="3"/>
  <c r="G850" i="3"/>
  <c r="F850" i="3"/>
  <c r="E850" i="3"/>
  <c r="E852" i="3" s="1"/>
  <c r="D850" i="3"/>
  <c r="C850" i="3"/>
  <c r="B850" i="3"/>
  <c r="Y849" i="3"/>
  <c r="X849" i="3"/>
  <c r="X852" i="3" s="1"/>
  <c r="X854" i="3" s="1"/>
  <c r="W849" i="3"/>
  <c r="V849" i="3"/>
  <c r="U849" i="3"/>
  <c r="T849" i="3"/>
  <c r="T852" i="3" s="1"/>
  <c r="S849" i="3"/>
  <c r="R849" i="3"/>
  <c r="Q849" i="3"/>
  <c r="P849" i="3"/>
  <c r="O849" i="3"/>
  <c r="N849" i="3"/>
  <c r="M849" i="3"/>
  <c r="L849" i="3"/>
  <c r="L852" i="3" s="1"/>
  <c r="K849" i="3"/>
  <c r="J849" i="3"/>
  <c r="I849" i="3"/>
  <c r="H849" i="3"/>
  <c r="H852" i="3" s="1"/>
  <c r="H854" i="3" s="1"/>
  <c r="G849" i="3"/>
  <c r="F849" i="3"/>
  <c r="E849" i="3"/>
  <c r="D849" i="3"/>
  <c r="D852" i="3" s="1"/>
  <c r="C849" i="3"/>
  <c r="B849" i="3"/>
  <c r="Y848" i="3"/>
  <c r="X848" i="3"/>
  <c r="W848" i="3"/>
  <c r="V848" i="3"/>
  <c r="U848" i="3"/>
  <c r="T848" i="3"/>
  <c r="S848" i="3"/>
  <c r="R848" i="3"/>
  <c r="Q848" i="3"/>
  <c r="P848" i="3"/>
  <c r="O848" i="3"/>
  <c r="N848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V844" i="3"/>
  <c r="F844" i="3"/>
  <c r="Y843" i="3"/>
  <c r="X843" i="3"/>
  <c r="X844" i="3" s="1"/>
  <c r="W843" i="3"/>
  <c r="V843" i="3"/>
  <c r="U843" i="3"/>
  <c r="T843" i="3"/>
  <c r="T844" i="3" s="1"/>
  <c r="S843" i="3"/>
  <c r="R843" i="3"/>
  <c r="Q843" i="3"/>
  <c r="P843" i="3"/>
  <c r="P844" i="3" s="1"/>
  <c r="O843" i="3"/>
  <c r="N843" i="3"/>
  <c r="M843" i="3"/>
  <c r="L843" i="3"/>
  <c r="L844" i="3" s="1"/>
  <c r="K843" i="3"/>
  <c r="J843" i="3"/>
  <c r="I843" i="3"/>
  <c r="H843" i="3"/>
  <c r="H844" i="3" s="1"/>
  <c r="G843" i="3"/>
  <c r="F843" i="3"/>
  <c r="E843" i="3"/>
  <c r="D843" i="3"/>
  <c r="D844" i="3" s="1"/>
  <c r="C843" i="3"/>
  <c r="B843" i="3"/>
  <c r="S842" i="3"/>
  <c r="R842" i="3"/>
  <c r="R844" i="3" s="1"/>
  <c r="K842" i="3"/>
  <c r="C842" i="3"/>
  <c r="B842" i="3"/>
  <c r="B844" i="3" s="1"/>
  <c r="Y841" i="3"/>
  <c r="X841" i="3"/>
  <c r="W841" i="3"/>
  <c r="V841" i="3"/>
  <c r="U841" i="3"/>
  <c r="T841" i="3"/>
  <c r="S841" i="3"/>
  <c r="R841" i="3"/>
  <c r="Q841" i="3"/>
  <c r="P841" i="3"/>
  <c r="O841" i="3"/>
  <c r="N841" i="3"/>
  <c r="M841" i="3"/>
  <c r="Z841" i="3" s="1"/>
  <c r="AA841" i="3" s="1"/>
  <c r="L841" i="3"/>
  <c r="K841" i="3"/>
  <c r="J841" i="3"/>
  <c r="I841" i="3"/>
  <c r="H841" i="3"/>
  <c r="G841" i="3"/>
  <c r="F841" i="3"/>
  <c r="E841" i="3"/>
  <c r="D841" i="3"/>
  <c r="C841" i="3"/>
  <c r="B841" i="3"/>
  <c r="Y840" i="3"/>
  <c r="X840" i="3"/>
  <c r="W840" i="3"/>
  <c r="W842" i="3" s="1"/>
  <c r="V840" i="3"/>
  <c r="U840" i="3"/>
  <c r="T840" i="3"/>
  <c r="S840" i="3"/>
  <c r="R840" i="3"/>
  <c r="Q840" i="3"/>
  <c r="P840" i="3"/>
  <c r="O840" i="3"/>
  <c r="O842" i="3" s="1"/>
  <c r="N840" i="3"/>
  <c r="Z840" i="3" s="1"/>
  <c r="AA840" i="3" s="1"/>
  <c r="M840" i="3"/>
  <c r="L840" i="3"/>
  <c r="K840" i="3"/>
  <c r="J840" i="3"/>
  <c r="I840" i="3"/>
  <c r="H840" i="3"/>
  <c r="G840" i="3"/>
  <c r="G842" i="3" s="1"/>
  <c r="F840" i="3"/>
  <c r="E840" i="3"/>
  <c r="D840" i="3"/>
  <c r="C840" i="3"/>
  <c r="B840" i="3"/>
  <c r="Y839" i="3"/>
  <c r="X839" i="3"/>
  <c r="W839" i="3"/>
  <c r="V839" i="3"/>
  <c r="V842" i="3" s="1"/>
  <c r="U839" i="3"/>
  <c r="T839" i="3"/>
  <c r="S839" i="3"/>
  <c r="R839" i="3"/>
  <c r="Q839" i="3"/>
  <c r="P839" i="3"/>
  <c r="O839" i="3"/>
  <c r="N839" i="3"/>
  <c r="N842" i="3" s="1"/>
  <c r="N844" i="3" s="1"/>
  <c r="M839" i="3"/>
  <c r="L839" i="3"/>
  <c r="K839" i="3"/>
  <c r="J839" i="3"/>
  <c r="J842" i="3" s="1"/>
  <c r="J844" i="3" s="1"/>
  <c r="I839" i="3"/>
  <c r="H839" i="3"/>
  <c r="G839" i="3"/>
  <c r="F839" i="3"/>
  <c r="F842" i="3" s="1"/>
  <c r="E839" i="3"/>
  <c r="D839" i="3"/>
  <c r="C839" i="3"/>
  <c r="B839" i="3"/>
  <c r="Y838" i="3"/>
  <c r="X838" i="3"/>
  <c r="X842" i="3" s="1"/>
  <c r="W838" i="3"/>
  <c r="V838" i="3"/>
  <c r="U838" i="3"/>
  <c r="T838" i="3"/>
  <c r="T842" i="3" s="1"/>
  <c r="S838" i="3"/>
  <c r="R838" i="3"/>
  <c r="Q838" i="3"/>
  <c r="P838" i="3"/>
  <c r="P842" i="3" s="1"/>
  <c r="O838" i="3"/>
  <c r="N838" i="3"/>
  <c r="M838" i="3"/>
  <c r="L838" i="3"/>
  <c r="L842" i="3" s="1"/>
  <c r="K838" i="3"/>
  <c r="J838" i="3"/>
  <c r="I838" i="3"/>
  <c r="H838" i="3"/>
  <c r="H842" i="3" s="1"/>
  <c r="G838" i="3"/>
  <c r="F838" i="3"/>
  <c r="E838" i="3"/>
  <c r="D838" i="3"/>
  <c r="D842" i="3" s="1"/>
  <c r="C838" i="3"/>
  <c r="B838" i="3"/>
  <c r="Y833" i="3"/>
  <c r="X833" i="3"/>
  <c r="W833" i="3"/>
  <c r="V833" i="3"/>
  <c r="V834" i="3" s="1"/>
  <c r="U833" i="3"/>
  <c r="T833" i="3"/>
  <c r="S833" i="3"/>
  <c r="R833" i="3"/>
  <c r="R834" i="3" s="1"/>
  <c r="Q833" i="3"/>
  <c r="P833" i="3"/>
  <c r="O833" i="3"/>
  <c r="N833" i="3"/>
  <c r="N834" i="3" s="1"/>
  <c r="M833" i="3"/>
  <c r="L833" i="3"/>
  <c r="K833" i="3"/>
  <c r="J833" i="3"/>
  <c r="J834" i="3" s="1"/>
  <c r="I833" i="3"/>
  <c r="H833" i="3"/>
  <c r="G833" i="3"/>
  <c r="F833" i="3"/>
  <c r="F834" i="3" s="1"/>
  <c r="E833" i="3"/>
  <c r="D833" i="3"/>
  <c r="C833" i="3"/>
  <c r="B833" i="3"/>
  <c r="U832" i="3"/>
  <c r="T832" i="3"/>
  <c r="T834" i="3" s="1"/>
  <c r="E832" i="3"/>
  <c r="D832" i="3"/>
  <c r="D834" i="3" s="1"/>
  <c r="Y831" i="3"/>
  <c r="X831" i="3"/>
  <c r="W831" i="3"/>
  <c r="V831" i="3"/>
  <c r="U831" i="3"/>
  <c r="T831" i="3"/>
  <c r="S831" i="3"/>
  <c r="R831" i="3"/>
  <c r="Q831" i="3"/>
  <c r="P831" i="3"/>
  <c r="O831" i="3"/>
  <c r="N831" i="3"/>
  <c r="Z831" i="3" s="1"/>
  <c r="AA831" i="3" s="1"/>
  <c r="M831" i="3"/>
  <c r="L831" i="3"/>
  <c r="K831" i="3"/>
  <c r="J831" i="3"/>
  <c r="I831" i="3"/>
  <c r="H831" i="3"/>
  <c r="G831" i="3"/>
  <c r="F831" i="3"/>
  <c r="E831" i="3"/>
  <c r="D831" i="3"/>
  <c r="C831" i="3"/>
  <c r="B831" i="3"/>
  <c r="Y830" i="3"/>
  <c r="Y832" i="3" s="1"/>
  <c r="X830" i="3"/>
  <c r="W830" i="3"/>
  <c r="V830" i="3"/>
  <c r="U830" i="3"/>
  <c r="T830" i="3"/>
  <c r="S830" i="3"/>
  <c r="R830" i="3"/>
  <c r="Q830" i="3"/>
  <c r="Q832" i="3" s="1"/>
  <c r="P830" i="3"/>
  <c r="O830" i="3"/>
  <c r="N830" i="3"/>
  <c r="M830" i="3"/>
  <c r="Z830" i="3" s="1"/>
  <c r="AA830" i="3" s="1"/>
  <c r="L830" i="3"/>
  <c r="L832" i="3" s="1"/>
  <c r="L834" i="3" s="1"/>
  <c r="K830" i="3"/>
  <c r="J830" i="3"/>
  <c r="I830" i="3"/>
  <c r="I832" i="3" s="1"/>
  <c r="H830" i="3"/>
  <c r="G830" i="3"/>
  <c r="F830" i="3"/>
  <c r="E830" i="3"/>
  <c r="D830" i="3"/>
  <c r="C830" i="3"/>
  <c r="B830" i="3"/>
  <c r="Y829" i="3"/>
  <c r="X829" i="3"/>
  <c r="X832" i="3" s="1"/>
  <c r="X834" i="3" s="1"/>
  <c r="W829" i="3"/>
  <c r="V829" i="3"/>
  <c r="U829" i="3"/>
  <c r="T829" i="3"/>
  <c r="S829" i="3"/>
  <c r="R829" i="3"/>
  <c r="Q829" i="3"/>
  <c r="P829" i="3"/>
  <c r="P832" i="3" s="1"/>
  <c r="P834" i="3" s="1"/>
  <c r="O829" i="3"/>
  <c r="N829" i="3"/>
  <c r="M829" i="3"/>
  <c r="L829" i="3"/>
  <c r="K829" i="3"/>
  <c r="J829" i="3"/>
  <c r="I829" i="3"/>
  <c r="H829" i="3"/>
  <c r="H832" i="3" s="1"/>
  <c r="H834" i="3" s="1"/>
  <c r="G829" i="3"/>
  <c r="F829" i="3"/>
  <c r="E829" i="3"/>
  <c r="D829" i="3"/>
  <c r="C829" i="3"/>
  <c r="B829" i="3"/>
  <c r="Y828" i="3"/>
  <c r="X828" i="3"/>
  <c r="W828" i="3"/>
  <c r="V828" i="3"/>
  <c r="V832" i="3" s="1"/>
  <c r="U828" i="3"/>
  <c r="T828" i="3"/>
  <c r="S828" i="3"/>
  <c r="R828" i="3"/>
  <c r="R832" i="3" s="1"/>
  <c r="Q828" i="3"/>
  <c r="P828" i="3"/>
  <c r="O828" i="3"/>
  <c r="N828" i="3"/>
  <c r="N832" i="3" s="1"/>
  <c r="M828" i="3"/>
  <c r="L828" i="3"/>
  <c r="K828" i="3"/>
  <c r="J828" i="3"/>
  <c r="J832" i="3" s="1"/>
  <c r="I828" i="3"/>
  <c r="H828" i="3"/>
  <c r="G828" i="3"/>
  <c r="F828" i="3"/>
  <c r="F832" i="3" s="1"/>
  <c r="E828" i="3"/>
  <c r="D828" i="3"/>
  <c r="C828" i="3"/>
  <c r="B828" i="3"/>
  <c r="B832" i="3" s="1"/>
  <c r="Y824" i="3"/>
  <c r="R824" i="3"/>
  <c r="J824" i="3"/>
  <c r="I824" i="3"/>
  <c r="B824" i="3"/>
  <c r="Y823" i="3"/>
  <c r="X823" i="3"/>
  <c r="W823" i="3"/>
  <c r="V823" i="3"/>
  <c r="U823" i="3"/>
  <c r="T823" i="3"/>
  <c r="S823" i="3"/>
  <c r="R823" i="3"/>
  <c r="Q823" i="3"/>
  <c r="P823" i="3"/>
  <c r="O823" i="3"/>
  <c r="N823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W822" i="3"/>
  <c r="V822" i="3"/>
  <c r="V824" i="3" s="1"/>
  <c r="G822" i="3"/>
  <c r="F822" i="3"/>
  <c r="F824" i="3" s="1"/>
  <c r="Y821" i="3"/>
  <c r="X821" i="3"/>
  <c r="W821" i="3"/>
  <c r="V821" i="3"/>
  <c r="U821" i="3"/>
  <c r="T821" i="3"/>
  <c r="S821" i="3"/>
  <c r="R821" i="3"/>
  <c r="Q821" i="3"/>
  <c r="P821" i="3"/>
  <c r="O821" i="3"/>
  <c r="N821" i="3"/>
  <c r="M821" i="3"/>
  <c r="Z821" i="3" s="1"/>
  <c r="AA821" i="3" s="1"/>
  <c r="L821" i="3"/>
  <c r="K821" i="3"/>
  <c r="J821" i="3"/>
  <c r="I821" i="3"/>
  <c r="H821" i="3"/>
  <c r="G821" i="3"/>
  <c r="F821" i="3"/>
  <c r="E821" i="3"/>
  <c r="D821" i="3"/>
  <c r="C821" i="3"/>
  <c r="B821" i="3"/>
  <c r="Y820" i="3"/>
  <c r="X820" i="3"/>
  <c r="W820" i="3"/>
  <c r="V820" i="3"/>
  <c r="U820" i="3"/>
  <c r="T820" i="3"/>
  <c r="S820" i="3"/>
  <c r="S822" i="3" s="1"/>
  <c r="R820" i="3"/>
  <c r="Q820" i="3"/>
  <c r="P820" i="3"/>
  <c r="O820" i="3"/>
  <c r="O822" i="3" s="1"/>
  <c r="N820" i="3"/>
  <c r="N822" i="3" s="1"/>
  <c r="N824" i="3" s="1"/>
  <c r="M820" i="3"/>
  <c r="L820" i="3"/>
  <c r="K820" i="3"/>
  <c r="K822" i="3" s="1"/>
  <c r="J820" i="3"/>
  <c r="I820" i="3"/>
  <c r="H820" i="3"/>
  <c r="G820" i="3"/>
  <c r="F820" i="3"/>
  <c r="E820" i="3"/>
  <c r="D820" i="3"/>
  <c r="C820" i="3"/>
  <c r="C822" i="3" s="1"/>
  <c r="B820" i="3"/>
  <c r="Y819" i="3"/>
  <c r="X819" i="3"/>
  <c r="W819" i="3"/>
  <c r="V819" i="3"/>
  <c r="U819" i="3"/>
  <c r="T819" i="3"/>
  <c r="S819" i="3"/>
  <c r="R819" i="3"/>
  <c r="R822" i="3" s="1"/>
  <c r="Q819" i="3"/>
  <c r="P819" i="3"/>
  <c r="O819" i="3"/>
  <c r="N819" i="3"/>
  <c r="Z819" i="3" s="1"/>
  <c r="AB819" i="3" s="1"/>
  <c r="M819" i="3"/>
  <c r="L819" i="3"/>
  <c r="K819" i="3"/>
  <c r="J819" i="3"/>
  <c r="J822" i="3" s="1"/>
  <c r="I819" i="3"/>
  <c r="H819" i="3"/>
  <c r="G819" i="3"/>
  <c r="F819" i="3"/>
  <c r="E819" i="3"/>
  <c r="D819" i="3"/>
  <c r="C819" i="3"/>
  <c r="B819" i="3"/>
  <c r="B822" i="3" s="1"/>
  <c r="Y818" i="3"/>
  <c r="Y822" i="3" s="1"/>
  <c r="X818" i="3"/>
  <c r="X822" i="3" s="1"/>
  <c r="W818" i="3"/>
  <c r="V818" i="3"/>
  <c r="U818" i="3"/>
  <c r="U822" i="3" s="1"/>
  <c r="U824" i="3" s="1"/>
  <c r="T818" i="3"/>
  <c r="T822" i="3" s="1"/>
  <c r="S818" i="3"/>
  <c r="R818" i="3"/>
  <c r="Q818" i="3"/>
  <c r="Q822" i="3" s="1"/>
  <c r="Q824" i="3" s="1"/>
  <c r="P818" i="3"/>
  <c r="P822" i="3" s="1"/>
  <c r="O818" i="3"/>
  <c r="N818" i="3"/>
  <c r="M818" i="3"/>
  <c r="L818" i="3"/>
  <c r="L822" i="3" s="1"/>
  <c r="K818" i="3"/>
  <c r="J818" i="3"/>
  <c r="I818" i="3"/>
  <c r="I822" i="3" s="1"/>
  <c r="H818" i="3"/>
  <c r="H822" i="3" s="1"/>
  <c r="G818" i="3"/>
  <c r="F818" i="3"/>
  <c r="E818" i="3"/>
  <c r="E822" i="3" s="1"/>
  <c r="E824" i="3" s="1"/>
  <c r="D818" i="3"/>
  <c r="D822" i="3" s="1"/>
  <c r="C818" i="3"/>
  <c r="B818" i="3"/>
  <c r="K814" i="3"/>
  <c r="Y813" i="3"/>
  <c r="X813" i="3"/>
  <c r="W813" i="3"/>
  <c r="V813" i="3"/>
  <c r="U813" i="3"/>
  <c r="T813" i="3"/>
  <c r="S813" i="3"/>
  <c r="R813" i="3"/>
  <c r="Q813" i="3"/>
  <c r="P813" i="3"/>
  <c r="O813" i="3"/>
  <c r="N813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Y812" i="3"/>
  <c r="Q812" i="3"/>
  <c r="I812" i="3"/>
  <c r="Y811" i="3"/>
  <c r="X811" i="3"/>
  <c r="W811" i="3"/>
  <c r="V811" i="3"/>
  <c r="U811" i="3"/>
  <c r="T811" i="3"/>
  <c r="S811" i="3"/>
  <c r="R811" i="3"/>
  <c r="Q811" i="3"/>
  <c r="P811" i="3"/>
  <c r="O811" i="3"/>
  <c r="N811" i="3"/>
  <c r="Z811" i="3" s="1"/>
  <c r="AA811" i="3" s="1"/>
  <c r="M811" i="3"/>
  <c r="L811" i="3"/>
  <c r="K811" i="3"/>
  <c r="J811" i="3"/>
  <c r="I811" i="3"/>
  <c r="H811" i="3"/>
  <c r="G811" i="3"/>
  <c r="F811" i="3"/>
  <c r="E811" i="3"/>
  <c r="D811" i="3"/>
  <c r="C811" i="3"/>
  <c r="B811" i="3"/>
  <c r="Y810" i="3"/>
  <c r="X810" i="3"/>
  <c r="W810" i="3"/>
  <c r="V810" i="3"/>
  <c r="U810" i="3"/>
  <c r="U812" i="3" s="1"/>
  <c r="T810" i="3"/>
  <c r="S810" i="3"/>
  <c r="R810" i="3"/>
  <c r="Q810" i="3"/>
  <c r="P810" i="3"/>
  <c r="O810" i="3"/>
  <c r="N810" i="3"/>
  <c r="M810" i="3"/>
  <c r="Z810" i="3" s="1"/>
  <c r="AA810" i="3" s="1"/>
  <c r="L810" i="3"/>
  <c r="K810" i="3"/>
  <c r="J810" i="3"/>
  <c r="I810" i="3"/>
  <c r="H810" i="3"/>
  <c r="G810" i="3"/>
  <c r="F810" i="3"/>
  <c r="E810" i="3"/>
  <c r="E812" i="3" s="1"/>
  <c r="D810" i="3"/>
  <c r="C810" i="3"/>
  <c r="B810" i="3"/>
  <c r="Y809" i="3"/>
  <c r="X809" i="3"/>
  <c r="X812" i="3" s="1"/>
  <c r="X814" i="3" s="1"/>
  <c r="W809" i="3"/>
  <c r="V809" i="3"/>
  <c r="U809" i="3"/>
  <c r="T809" i="3"/>
  <c r="T812" i="3" s="1"/>
  <c r="T814" i="3" s="1"/>
  <c r="S809" i="3"/>
  <c r="R809" i="3"/>
  <c r="Q809" i="3"/>
  <c r="P809" i="3"/>
  <c r="P812" i="3" s="1"/>
  <c r="P814" i="3" s="1"/>
  <c r="O809" i="3"/>
  <c r="N809" i="3"/>
  <c r="M809" i="3"/>
  <c r="L809" i="3"/>
  <c r="L812" i="3" s="1"/>
  <c r="L814" i="3" s="1"/>
  <c r="K809" i="3"/>
  <c r="J809" i="3"/>
  <c r="I809" i="3"/>
  <c r="H809" i="3"/>
  <c r="H812" i="3" s="1"/>
  <c r="H814" i="3" s="1"/>
  <c r="G809" i="3"/>
  <c r="F809" i="3"/>
  <c r="E809" i="3"/>
  <c r="D809" i="3"/>
  <c r="D812" i="3" s="1"/>
  <c r="D814" i="3" s="1"/>
  <c r="C809" i="3"/>
  <c r="B809" i="3"/>
  <c r="Y808" i="3"/>
  <c r="X808" i="3"/>
  <c r="W808" i="3"/>
  <c r="W812" i="3" s="1"/>
  <c r="W814" i="3" s="1"/>
  <c r="V808" i="3"/>
  <c r="V812" i="3" s="1"/>
  <c r="U808" i="3"/>
  <c r="T808" i="3"/>
  <c r="S808" i="3"/>
  <c r="S812" i="3" s="1"/>
  <c r="S814" i="3" s="1"/>
  <c r="R808" i="3"/>
  <c r="R812" i="3" s="1"/>
  <c r="Q808" i="3"/>
  <c r="P808" i="3"/>
  <c r="O808" i="3"/>
  <c r="O812" i="3" s="1"/>
  <c r="O814" i="3" s="1"/>
  <c r="N808" i="3"/>
  <c r="N812" i="3" s="1"/>
  <c r="M808" i="3"/>
  <c r="L808" i="3"/>
  <c r="K808" i="3"/>
  <c r="K812" i="3" s="1"/>
  <c r="J808" i="3"/>
  <c r="J812" i="3" s="1"/>
  <c r="I808" i="3"/>
  <c r="H808" i="3"/>
  <c r="G808" i="3"/>
  <c r="G812" i="3" s="1"/>
  <c r="G814" i="3" s="1"/>
  <c r="F808" i="3"/>
  <c r="F812" i="3" s="1"/>
  <c r="E808" i="3"/>
  <c r="D808" i="3"/>
  <c r="C808" i="3"/>
  <c r="C812" i="3" s="1"/>
  <c r="C814" i="3" s="1"/>
  <c r="B808" i="3"/>
  <c r="B812" i="3" s="1"/>
  <c r="Y803" i="3"/>
  <c r="X803" i="3"/>
  <c r="X804" i="3" s="1"/>
  <c r="W803" i="3"/>
  <c r="V803" i="3"/>
  <c r="U803" i="3"/>
  <c r="T803" i="3"/>
  <c r="T804" i="3" s="1"/>
  <c r="S803" i="3"/>
  <c r="R803" i="3"/>
  <c r="Q803" i="3"/>
  <c r="P803" i="3"/>
  <c r="P804" i="3" s="1"/>
  <c r="O803" i="3"/>
  <c r="N803" i="3"/>
  <c r="M803" i="3"/>
  <c r="L803" i="3"/>
  <c r="L804" i="3" s="1"/>
  <c r="K803" i="3"/>
  <c r="J803" i="3"/>
  <c r="I803" i="3"/>
  <c r="H803" i="3"/>
  <c r="H804" i="3" s="1"/>
  <c r="G803" i="3"/>
  <c r="F803" i="3"/>
  <c r="E803" i="3"/>
  <c r="D803" i="3"/>
  <c r="D804" i="3" s="1"/>
  <c r="C803" i="3"/>
  <c r="B803" i="3"/>
  <c r="S802" i="3"/>
  <c r="K802" i="3"/>
  <c r="J802" i="3"/>
  <c r="J804" i="3" s="1"/>
  <c r="C802" i="3"/>
  <c r="Y801" i="3"/>
  <c r="X801" i="3"/>
  <c r="W801" i="3"/>
  <c r="V801" i="3"/>
  <c r="U801" i="3"/>
  <c r="T801" i="3"/>
  <c r="S801" i="3"/>
  <c r="R801" i="3"/>
  <c r="Q801" i="3"/>
  <c r="P801" i="3"/>
  <c r="O801" i="3"/>
  <c r="N801" i="3"/>
  <c r="M801" i="3"/>
  <c r="Z801" i="3" s="1"/>
  <c r="AA801" i="3" s="1"/>
  <c r="L801" i="3"/>
  <c r="K801" i="3"/>
  <c r="J801" i="3"/>
  <c r="I801" i="3"/>
  <c r="H801" i="3"/>
  <c r="G801" i="3"/>
  <c r="F801" i="3"/>
  <c r="E801" i="3"/>
  <c r="D801" i="3"/>
  <c r="C801" i="3"/>
  <c r="B801" i="3"/>
  <c r="Y800" i="3"/>
  <c r="X800" i="3"/>
  <c r="W800" i="3"/>
  <c r="W802" i="3" s="1"/>
  <c r="V800" i="3"/>
  <c r="U800" i="3"/>
  <c r="T800" i="3"/>
  <c r="S800" i="3"/>
  <c r="R800" i="3"/>
  <c r="Q800" i="3"/>
  <c r="P800" i="3"/>
  <c r="O800" i="3"/>
  <c r="O802" i="3" s="1"/>
  <c r="N800" i="3"/>
  <c r="Z800" i="3" s="1"/>
  <c r="AA800" i="3" s="1"/>
  <c r="M800" i="3"/>
  <c r="L800" i="3"/>
  <c r="K800" i="3"/>
  <c r="J800" i="3"/>
  <c r="I800" i="3"/>
  <c r="H800" i="3"/>
  <c r="G800" i="3"/>
  <c r="G802" i="3" s="1"/>
  <c r="F800" i="3"/>
  <c r="E800" i="3"/>
  <c r="D800" i="3"/>
  <c r="C800" i="3"/>
  <c r="B800" i="3"/>
  <c r="Y799" i="3"/>
  <c r="X799" i="3"/>
  <c r="W799" i="3"/>
  <c r="V799" i="3"/>
  <c r="V802" i="3" s="1"/>
  <c r="V804" i="3" s="1"/>
  <c r="U799" i="3"/>
  <c r="T799" i="3"/>
  <c r="S799" i="3"/>
  <c r="R799" i="3"/>
  <c r="R802" i="3" s="1"/>
  <c r="R804" i="3" s="1"/>
  <c r="Q799" i="3"/>
  <c r="P799" i="3"/>
  <c r="O799" i="3"/>
  <c r="N799" i="3"/>
  <c r="N802" i="3" s="1"/>
  <c r="N804" i="3" s="1"/>
  <c r="M799" i="3"/>
  <c r="Z799" i="3" s="1"/>
  <c r="AB799" i="3" s="1"/>
  <c r="L799" i="3"/>
  <c r="K799" i="3"/>
  <c r="J799" i="3"/>
  <c r="I799" i="3"/>
  <c r="H799" i="3"/>
  <c r="G799" i="3"/>
  <c r="F799" i="3"/>
  <c r="F802" i="3" s="1"/>
  <c r="F804" i="3" s="1"/>
  <c r="E799" i="3"/>
  <c r="D799" i="3"/>
  <c r="C799" i="3"/>
  <c r="B799" i="3"/>
  <c r="B802" i="3" s="1"/>
  <c r="B804" i="3" s="1"/>
  <c r="Y798" i="3"/>
  <c r="X798" i="3"/>
  <c r="X802" i="3" s="1"/>
  <c r="W798" i="3"/>
  <c r="V798" i="3"/>
  <c r="U798" i="3"/>
  <c r="T798" i="3"/>
  <c r="T802" i="3" s="1"/>
  <c r="S798" i="3"/>
  <c r="R798" i="3"/>
  <c r="Q798" i="3"/>
  <c r="P798" i="3"/>
  <c r="P802" i="3" s="1"/>
  <c r="O798" i="3"/>
  <c r="N798" i="3"/>
  <c r="M798" i="3"/>
  <c r="L798" i="3"/>
  <c r="L802" i="3" s="1"/>
  <c r="K798" i="3"/>
  <c r="J798" i="3"/>
  <c r="I798" i="3"/>
  <c r="H798" i="3"/>
  <c r="H802" i="3" s="1"/>
  <c r="G798" i="3"/>
  <c r="F798" i="3"/>
  <c r="E798" i="3"/>
  <c r="D798" i="3"/>
  <c r="D802" i="3" s="1"/>
  <c r="C798" i="3"/>
  <c r="B798" i="3"/>
  <c r="Y793" i="3"/>
  <c r="Y794" i="3" s="1"/>
  <c r="X793" i="3"/>
  <c r="W793" i="3"/>
  <c r="V793" i="3"/>
  <c r="V794" i="3" s="1"/>
  <c r="U793" i="3"/>
  <c r="T793" i="3"/>
  <c r="S793" i="3"/>
  <c r="R793" i="3"/>
  <c r="R794" i="3" s="1"/>
  <c r="Q793" i="3"/>
  <c r="Q794" i="3" s="1"/>
  <c r="P793" i="3"/>
  <c r="O793" i="3"/>
  <c r="N793" i="3"/>
  <c r="N794" i="3" s="1"/>
  <c r="M793" i="3"/>
  <c r="L793" i="3"/>
  <c r="K793" i="3"/>
  <c r="J793" i="3"/>
  <c r="J794" i="3" s="1"/>
  <c r="I793" i="3"/>
  <c r="I794" i="3" s="1"/>
  <c r="H793" i="3"/>
  <c r="G793" i="3"/>
  <c r="F793" i="3"/>
  <c r="F794" i="3" s="1"/>
  <c r="E793" i="3"/>
  <c r="D793" i="3"/>
  <c r="C793" i="3"/>
  <c r="B793" i="3"/>
  <c r="Y791" i="3"/>
  <c r="X791" i="3"/>
  <c r="W791" i="3"/>
  <c r="V791" i="3"/>
  <c r="U791" i="3"/>
  <c r="T791" i="3"/>
  <c r="S791" i="3"/>
  <c r="R791" i="3"/>
  <c r="Q791" i="3"/>
  <c r="P791" i="3"/>
  <c r="O791" i="3"/>
  <c r="N791" i="3"/>
  <c r="Z791" i="3" s="1"/>
  <c r="AA791" i="3" s="1"/>
  <c r="M791" i="3"/>
  <c r="L791" i="3"/>
  <c r="K791" i="3"/>
  <c r="J791" i="3"/>
  <c r="I791" i="3"/>
  <c r="H791" i="3"/>
  <c r="G791" i="3"/>
  <c r="F791" i="3"/>
  <c r="E791" i="3"/>
  <c r="D791" i="3"/>
  <c r="C791" i="3"/>
  <c r="B791" i="3"/>
  <c r="Y790" i="3"/>
  <c r="Y792" i="3" s="1"/>
  <c r="X790" i="3"/>
  <c r="W790" i="3"/>
  <c r="V790" i="3"/>
  <c r="U790" i="3"/>
  <c r="U792" i="3" s="1"/>
  <c r="T790" i="3"/>
  <c r="T792" i="3" s="1"/>
  <c r="T794" i="3" s="1"/>
  <c r="S790" i="3"/>
  <c r="R790" i="3"/>
  <c r="Q790" i="3"/>
  <c r="Q792" i="3" s="1"/>
  <c r="P790" i="3"/>
  <c r="O790" i="3"/>
  <c r="N790" i="3"/>
  <c r="M790" i="3"/>
  <c r="M792" i="3" s="1"/>
  <c r="L790" i="3"/>
  <c r="L792" i="3" s="1"/>
  <c r="L794" i="3" s="1"/>
  <c r="K790" i="3"/>
  <c r="J790" i="3"/>
  <c r="I790" i="3"/>
  <c r="I792" i="3" s="1"/>
  <c r="H790" i="3"/>
  <c r="G790" i="3"/>
  <c r="F790" i="3"/>
  <c r="E790" i="3"/>
  <c r="E792" i="3" s="1"/>
  <c r="D790" i="3"/>
  <c r="D792" i="3" s="1"/>
  <c r="D794" i="3" s="1"/>
  <c r="C790" i="3"/>
  <c r="B790" i="3"/>
  <c r="Y789" i="3"/>
  <c r="X789" i="3"/>
  <c r="W789" i="3"/>
  <c r="V789" i="3"/>
  <c r="U789" i="3"/>
  <c r="T789" i="3"/>
  <c r="S789" i="3"/>
  <c r="R789" i="3"/>
  <c r="Q789" i="3"/>
  <c r="P789" i="3"/>
  <c r="O789" i="3"/>
  <c r="N789" i="3"/>
  <c r="Z789" i="3" s="1"/>
  <c r="AB789" i="3" s="1"/>
  <c r="M789" i="3"/>
  <c r="L789" i="3"/>
  <c r="K789" i="3"/>
  <c r="J789" i="3"/>
  <c r="I789" i="3"/>
  <c r="H789" i="3"/>
  <c r="G789" i="3"/>
  <c r="F789" i="3"/>
  <c r="E789" i="3"/>
  <c r="D789" i="3"/>
  <c r="C789" i="3"/>
  <c r="B789" i="3"/>
  <c r="Y788" i="3"/>
  <c r="X788" i="3"/>
  <c r="W788" i="3"/>
  <c r="V788" i="3"/>
  <c r="V792" i="3" s="1"/>
  <c r="U788" i="3"/>
  <c r="T788" i="3"/>
  <c r="S788" i="3"/>
  <c r="R788" i="3"/>
  <c r="R792" i="3" s="1"/>
  <c r="Q788" i="3"/>
  <c r="P788" i="3"/>
  <c r="O788" i="3"/>
  <c r="N788" i="3"/>
  <c r="N792" i="3" s="1"/>
  <c r="M788" i="3"/>
  <c r="L788" i="3"/>
  <c r="K788" i="3"/>
  <c r="J788" i="3"/>
  <c r="J792" i="3" s="1"/>
  <c r="I788" i="3"/>
  <c r="H788" i="3"/>
  <c r="G788" i="3"/>
  <c r="F788" i="3"/>
  <c r="F792" i="3" s="1"/>
  <c r="E788" i="3"/>
  <c r="D788" i="3"/>
  <c r="C788" i="3"/>
  <c r="B788" i="3"/>
  <c r="B792" i="3" s="1"/>
  <c r="Y783" i="3"/>
  <c r="X783" i="3"/>
  <c r="W783" i="3"/>
  <c r="V783" i="3"/>
  <c r="U783" i="3"/>
  <c r="T783" i="3"/>
  <c r="S783" i="3"/>
  <c r="R783" i="3"/>
  <c r="Q783" i="3"/>
  <c r="P783" i="3"/>
  <c r="O783" i="3"/>
  <c r="N783" i="3"/>
  <c r="Z783" i="3" s="1"/>
  <c r="M783" i="3"/>
  <c r="L783" i="3"/>
  <c r="K783" i="3"/>
  <c r="J783" i="3"/>
  <c r="I783" i="3"/>
  <c r="H783" i="3"/>
  <c r="G783" i="3"/>
  <c r="F783" i="3"/>
  <c r="E783" i="3"/>
  <c r="D783" i="3"/>
  <c r="C783" i="3"/>
  <c r="B783" i="3"/>
  <c r="Y781" i="3"/>
  <c r="X781" i="3"/>
  <c r="W781" i="3"/>
  <c r="V781" i="3"/>
  <c r="U781" i="3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Y780" i="3"/>
  <c r="X780" i="3"/>
  <c r="W780" i="3"/>
  <c r="W782" i="3" s="1"/>
  <c r="V780" i="3"/>
  <c r="V782" i="3" s="1"/>
  <c r="V784" i="3" s="1"/>
  <c r="U780" i="3"/>
  <c r="T780" i="3"/>
  <c r="S780" i="3"/>
  <c r="S782" i="3" s="1"/>
  <c r="R780" i="3"/>
  <c r="Q780" i="3"/>
  <c r="P780" i="3"/>
  <c r="O780" i="3"/>
  <c r="O782" i="3" s="1"/>
  <c r="N780" i="3"/>
  <c r="Z780" i="3" s="1"/>
  <c r="M780" i="3"/>
  <c r="L780" i="3"/>
  <c r="K780" i="3"/>
  <c r="K782" i="3" s="1"/>
  <c r="J780" i="3"/>
  <c r="I780" i="3"/>
  <c r="H780" i="3"/>
  <c r="G780" i="3"/>
  <c r="G782" i="3" s="1"/>
  <c r="F780" i="3"/>
  <c r="F782" i="3" s="1"/>
  <c r="F784" i="3" s="1"/>
  <c r="E780" i="3"/>
  <c r="D780" i="3"/>
  <c r="C780" i="3"/>
  <c r="C782" i="3" s="1"/>
  <c r="B780" i="3"/>
  <c r="AA780" i="3" s="1"/>
  <c r="Y779" i="3"/>
  <c r="X779" i="3"/>
  <c r="W779" i="3"/>
  <c r="V779" i="3"/>
  <c r="U779" i="3"/>
  <c r="T779" i="3"/>
  <c r="S779" i="3"/>
  <c r="R779" i="3"/>
  <c r="R782" i="3" s="1"/>
  <c r="R784" i="3" s="1"/>
  <c r="Q779" i="3"/>
  <c r="P779" i="3"/>
  <c r="O779" i="3"/>
  <c r="N779" i="3"/>
  <c r="Z779" i="3" s="1"/>
  <c r="AB779" i="3" s="1"/>
  <c r="M779" i="3"/>
  <c r="L779" i="3"/>
  <c r="K779" i="3"/>
  <c r="J779" i="3"/>
  <c r="J782" i="3" s="1"/>
  <c r="J784" i="3" s="1"/>
  <c r="I779" i="3"/>
  <c r="H779" i="3"/>
  <c r="G779" i="3"/>
  <c r="F779" i="3"/>
  <c r="E779" i="3"/>
  <c r="D779" i="3"/>
  <c r="C779" i="3"/>
  <c r="B779" i="3"/>
  <c r="B782" i="3" s="1"/>
  <c r="B784" i="3" s="1"/>
  <c r="Y778" i="3"/>
  <c r="X778" i="3"/>
  <c r="W778" i="3"/>
  <c r="V778" i="3"/>
  <c r="U778" i="3"/>
  <c r="T778" i="3"/>
  <c r="S778" i="3"/>
  <c r="R778" i="3"/>
  <c r="Q778" i="3"/>
  <c r="P778" i="3"/>
  <c r="O778" i="3"/>
  <c r="N778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T774" i="3"/>
  <c r="L774" i="3"/>
  <c r="D774" i="3"/>
  <c r="Y773" i="3"/>
  <c r="X773" i="3"/>
  <c r="W773" i="3"/>
  <c r="V773" i="3"/>
  <c r="U773" i="3"/>
  <c r="T773" i="3"/>
  <c r="S773" i="3"/>
  <c r="R773" i="3"/>
  <c r="Q773" i="3"/>
  <c r="P773" i="3"/>
  <c r="O773" i="3"/>
  <c r="N773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Y772" i="3"/>
  <c r="Q772" i="3"/>
  <c r="P772" i="3"/>
  <c r="P774" i="3" s="1"/>
  <c r="I772" i="3"/>
  <c r="Y771" i="3"/>
  <c r="X771" i="3"/>
  <c r="W771" i="3"/>
  <c r="V771" i="3"/>
  <c r="U771" i="3"/>
  <c r="T771" i="3"/>
  <c r="S771" i="3"/>
  <c r="S691" i="3" s="1"/>
  <c r="R771" i="3"/>
  <c r="R691" i="3" s="1"/>
  <c r="Q771" i="3"/>
  <c r="P771" i="3"/>
  <c r="O771" i="3"/>
  <c r="N771" i="3"/>
  <c r="Z771" i="3" s="1"/>
  <c r="M771" i="3"/>
  <c r="L771" i="3"/>
  <c r="K771" i="3"/>
  <c r="J771" i="3"/>
  <c r="I771" i="3"/>
  <c r="H771" i="3"/>
  <c r="G771" i="3"/>
  <c r="F771" i="3"/>
  <c r="E771" i="3"/>
  <c r="D771" i="3"/>
  <c r="C771" i="3"/>
  <c r="C691" i="3" s="1"/>
  <c r="B771" i="3"/>
  <c r="AA771" i="3" s="1"/>
  <c r="Y770" i="3"/>
  <c r="X770" i="3"/>
  <c r="W770" i="3"/>
  <c r="V770" i="3"/>
  <c r="U770" i="3"/>
  <c r="U772" i="3" s="1"/>
  <c r="T770" i="3"/>
  <c r="S770" i="3"/>
  <c r="R770" i="3"/>
  <c r="Q770" i="3"/>
  <c r="P770" i="3"/>
  <c r="O770" i="3"/>
  <c r="N770" i="3"/>
  <c r="M770" i="3"/>
  <c r="Z770" i="3" s="1"/>
  <c r="AA770" i="3" s="1"/>
  <c r="L770" i="3"/>
  <c r="K770" i="3"/>
  <c r="J770" i="3"/>
  <c r="I770" i="3"/>
  <c r="H770" i="3"/>
  <c r="G770" i="3"/>
  <c r="F770" i="3"/>
  <c r="E770" i="3"/>
  <c r="E772" i="3" s="1"/>
  <c r="D770" i="3"/>
  <c r="C770" i="3"/>
  <c r="B770" i="3"/>
  <c r="Y769" i="3"/>
  <c r="X769" i="3"/>
  <c r="X772" i="3" s="1"/>
  <c r="X774" i="3" s="1"/>
  <c r="W769" i="3"/>
  <c r="V769" i="3"/>
  <c r="U769" i="3"/>
  <c r="T769" i="3"/>
  <c r="T772" i="3" s="1"/>
  <c r="S769" i="3"/>
  <c r="R769" i="3"/>
  <c r="Q769" i="3"/>
  <c r="P769" i="3"/>
  <c r="O769" i="3"/>
  <c r="N769" i="3"/>
  <c r="M769" i="3"/>
  <c r="L769" i="3"/>
  <c r="L772" i="3" s="1"/>
  <c r="K769" i="3"/>
  <c r="J769" i="3"/>
  <c r="I769" i="3"/>
  <c r="H769" i="3"/>
  <c r="H772" i="3" s="1"/>
  <c r="H774" i="3" s="1"/>
  <c r="G769" i="3"/>
  <c r="F769" i="3"/>
  <c r="E769" i="3"/>
  <c r="D769" i="3"/>
  <c r="D772" i="3" s="1"/>
  <c r="C769" i="3"/>
  <c r="B769" i="3"/>
  <c r="Y768" i="3"/>
  <c r="X768" i="3"/>
  <c r="W768" i="3"/>
  <c r="V768" i="3"/>
  <c r="U768" i="3"/>
  <c r="T768" i="3"/>
  <c r="S768" i="3"/>
  <c r="R768" i="3"/>
  <c r="Q768" i="3"/>
  <c r="P768" i="3"/>
  <c r="O768" i="3"/>
  <c r="N768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V764" i="3"/>
  <c r="F764" i="3"/>
  <c r="Y763" i="3"/>
  <c r="X763" i="3"/>
  <c r="X764" i="3" s="1"/>
  <c r="W763" i="3"/>
  <c r="V763" i="3"/>
  <c r="U763" i="3"/>
  <c r="T763" i="3"/>
  <c r="T764" i="3" s="1"/>
  <c r="S763" i="3"/>
  <c r="R763" i="3"/>
  <c r="Q763" i="3"/>
  <c r="P763" i="3"/>
  <c r="P764" i="3" s="1"/>
  <c r="O763" i="3"/>
  <c r="N763" i="3"/>
  <c r="M763" i="3"/>
  <c r="Z763" i="3" s="1"/>
  <c r="L763" i="3"/>
  <c r="L764" i="3" s="1"/>
  <c r="K763" i="3"/>
  <c r="J763" i="3"/>
  <c r="I763" i="3"/>
  <c r="H763" i="3"/>
  <c r="H764" i="3" s="1"/>
  <c r="G763" i="3"/>
  <c r="F763" i="3"/>
  <c r="E763" i="3"/>
  <c r="D763" i="3"/>
  <c r="D764" i="3" s="1"/>
  <c r="C763" i="3"/>
  <c r="B763" i="3"/>
  <c r="S762" i="3"/>
  <c r="R762" i="3"/>
  <c r="R764" i="3" s="1"/>
  <c r="K762" i="3"/>
  <c r="C762" i="3"/>
  <c r="B762" i="3"/>
  <c r="B764" i="3" s="1"/>
  <c r="Y761" i="3"/>
  <c r="X761" i="3"/>
  <c r="W761" i="3"/>
  <c r="V761" i="3"/>
  <c r="U761" i="3"/>
  <c r="T761" i="3"/>
  <c r="S761" i="3"/>
  <c r="R761" i="3"/>
  <c r="Q761" i="3"/>
  <c r="P761" i="3"/>
  <c r="O761" i="3"/>
  <c r="N761" i="3"/>
  <c r="M761" i="3"/>
  <c r="Z761" i="3" s="1"/>
  <c r="L761" i="3"/>
  <c r="K761" i="3"/>
  <c r="J761" i="3"/>
  <c r="I761" i="3"/>
  <c r="H761" i="3"/>
  <c r="G761" i="3"/>
  <c r="F761" i="3"/>
  <c r="E761" i="3"/>
  <c r="D761" i="3"/>
  <c r="C761" i="3"/>
  <c r="B761" i="3"/>
  <c r="AA761" i="3" s="1"/>
  <c r="Y760" i="3"/>
  <c r="X760" i="3"/>
  <c r="W760" i="3"/>
  <c r="W762" i="3" s="1"/>
  <c r="V760" i="3"/>
  <c r="U760" i="3"/>
  <c r="T760" i="3"/>
  <c r="S760" i="3"/>
  <c r="R760" i="3"/>
  <c r="Q760" i="3"/>
  <c r="P760" i="3"/>
  <c r="O760" i="3"/>
  <c r="O762" i="3" s="1"/>
  <c r="N760" i="3"/>
  <c r="Z760" i="3" s="1"/>
  <c r="AA760" i="3" s="1"/>
  <c r="M760" i="3"/>
  <c r="L760" i="3"/>
  <c r="K760" i="3"/>
  <c r="J760" i="3"/>
  <c r="I760" i="3"/>
  <c r="H760" i="3"/>
  <c r="G760" i="3"/>
  <c r="G762" i="3" s="1"/>
  <c r="F760" i="3"/>
  <c r="E760" i="3"/>
  <c r="D760" i="3"/>
  <c r="C760" i="3"/>
  <c r="B760" i="3"/>
  <c r="Y759" i="3"/>
  <c r="X759" i="3"/>
  <c r="W759" i="3"/>
  <c r="V759" i="3"/>
  <c r="V762" i="3" s="1"/>
  <c r="U759" i="3"/>
  <c r="T759" i="3"/>
  <c r="S759" i="3"/>
  <c r="R759" i="3"/>
  <c r="Q759" i="3"/>
  <c r="P759" i="3"/>
  <c r="O759" i="3"/>
  <c r="N759" i="3"/>
  <c r="N762" i="3" s="1"/>
  <c r="N764" i="3" s="1"/>
  <c r="M759" i="3"/>
  <c r="L759" i="3"/>
  <c r="K759" i="3"/>
  <c r="J759" i="3"/>
  <c r="J762" i="3" s="1"/>
  <c r="J764" i="3" s="1"/>
  <c r="I759" i="3"/>
  <c r="H759" i="3"/>
  <c r="G759" i="3"/>
  <c r="F759" i="3"/>
  <c r="F762" i="3" s="1"/>
  <c r="E759" i="3"/>
  <c r="D759" i="3"/>
  <c r="C759" i="3"/>
  <c r="B759" i="3"/>
  <c r="Y758" i="3"/>
  <c r="X758" i="3"/>
  <c r="X762" i="3" s="1"/>
  <c r="W758" i="3"/>
  <c r="V758" i="3"/>
  <c r="U758" i="3"/>
  <c r="T758" i="3"/>
  <c r="T762" i="3" s="1"/>
  <c r="S758" i="3"/>
  <c r="R758" i="3"/>
  <c r="Q758" i="3"/>
  <c r="P758" i="3"/>
  <c r="P762" i="3" s="1"/>
  <c r="O758" i="3"/>
  <c r="N758" i="3"/>
  <c r="M758" i="3"/>
  <c r="L758" i="3"/>
  <c r="L762" i="3" s="1"/>
  <c r="K758" i="3"/>
  <c r="J758" i="3"/>
  <c r="I758" i="3"/>
  <c r="H758" i="3"/>
  <c r="H762" i="3" s="1"/>
  <c r="G758" i="3"/>
  <c r="F758" i="3"/>
  <c r="E758" i="3"/>
  <c r="D758" i="3"/>
  <c r="D762" i="3" s="1"/>
  <c r="C758" i="3"/>
  <c r="B758" i="3"/>
  <c r="Y753" i="3"/>
  <c r="X753" i="3"/>
  <c r="W753" i="3"/>
  <c r="V753" i="3"/>
  <c r="V754" i="3" s="1"/>
  <c r="U753" i="3"/>
  <c r="T753" i="3"/>
  <c r="S753" i="3"/>
  <c r="R753" i="3"/>
  <c r="R754" i="3" s="1"/>
  <c r="Q753" i="3"/>
  <c r="P753" i="3"/>
  <c r="O753" i="3"/>
  <c r="N753" i="3"/>
  <c r="N754" i="3" s="1"/>
  <c r="M753" i="3"/>
  <c r="L753" i="3"/>
  <c r="K753" i="3"/>
  <c r="J753" i="3"/>
  <c r="J754" i="3" s="1"/>
  <c r="I753" i="3"/>
  <c r="H753" i="3"/>
  <c r="G753" i="3"/>
  <c r="F753" i="3"/>
  <c r="F754" i="3" s="1"/>
  <c r="E753" i="3"/>
  <c r="D753" i="3"/>
  <c r="C753" i="3"/>
  <c r="B753" i="3"/>
  <c r="U752" i="3"/>
  <c r="T752" i="3"/>
  <c r="T754" i="3" s="1"/>
  <c r="E752" i="3"/>
  <c r="D752" i="3"/>
  <c r="D754" i="3" s="1"/>
  <c r="Y751" i="3"/>
  <c r="X751" i="3"/>
  <c r="W751" i="3"/>
  <c r="V751" i="3"/>
  <c r="U751" i="3"/>
  <c r="T751" i="3"/>
  <c r="S751" i="3"/>
  <c r="R751" i="3"/>
  <c r="Q751" i="3"/>
  <c r="P751" i="3"/>
  <c r="O751" i="3"/>
  <c r="N751" i="3"/>
  <c r="Z751" i="3" s="1"/>
  <c r="AA751" i="3" s="1"/>
  <c r="M751" i="3"/>
  <c r="L751" i="3"/>
  <c r="K751" i="3"/>
  <c r="J751" i="3"/>
  <c r="I751" i="3"/>
  <c r="H751" i="3"/>
  <c r="G751" i="3"/>
  <c r="F751" i="3"/>
  <c r="E751" i="3"/>
  <c r="D751" i="3"/>
  <c r="C751" i="3"/>
  <c r="B751" i="3"/>
  <c r="Y750" i="3"/>
  <c r="Y752" i="3" s="1"/>
  <c r="X750" i="3"/>
  <c r="W750" i="3"/>
  <c r="V750" i="3"/>
  <c r="U750" i="3"/>
  <c r="T750" i="3"/>
  <c r="S750" i="3"/>
  <c r="R750" i="3"/>
  <c r="Q750" i="3"/>
  <c r="Q752" i="3" s="1"/>
  <c r="P750" i="3"/>
  <c r="O750" i="3"/>
  <c r="N750" i="3"/>
  <c r="M750" i="3"/>
  <c r="Z750" i="3" s="1"/>
  <c r="L750" i="3"/>
  <c r="L752" i="3" s="1"/>
  <c r="L754" i="3" s="1"/>
  <c r="K750" i="3"/>
  <c r="J750" i="3"/>
  <c r="I750" i="3"/>
  <c r="I752" i="3" s="1"/>
  <c r="H750" i="3"/>
  <c r="G750" i="3"/>
  <c r="F750" i="3"/>
  <c r="E750" i="3"/>
  <c r="D750" i="3"/>
  <c r="C750" i="3"/>
  <c r="B750" i="3"/>
  <c r="Y749" i="3"/>
  <c r="X749" i="3"/>
  <c r="X752" i="3" s="1"/>
  <c r="X754" i="3" s="1"/>
  <c r="W749" i="3"/>
  <c r="V749" i="3"/>
  <c r="U749" i="3"/>
  <c r="T749" i="3"/>
  <c r="S749" i="3"/>
  <c r="R749" i="3"/>
  <c r="Q749" i="3"/>
  <c r="P749" i="3"/>
  <c r="P752" i="3" s="1"/>
  <c r="P754" i="3" s="1"/>
  <c r="O749" i="3"/>
  <c r="N749" i="3"/>
  <c r="M749" i="3"/>
  <c r="L749" i="3"/>
  <c r="K749" i="3"/>
  <c r="J749" i="3"/>
  <c r="I749" i="3"/>
  <c r="H749" i="3"/>
  <c r="H752" i="3" s="1"/>
  <c r="H754" i="3" s="1"/>
  <c r="G749" i="3"/>
  <c r="F749" i="3"/>
  <c r="E749" i="3"/>
  <c r="D749" i="3"/>
  <c r="C749" i="3"/>
  <c r="B749" i="3"/>
  <c r="Y748" i="3"/>
  <c r="X748" i="3"/>
  <c r="W748" i="3"/>
  <c r="V748" i="3"/>
  <c r="V752" i="3" s="1"/>
  <c r="U748" i="3"/>
  <c r="T748" i="3"/>
  <c r="S748" i="3"/>
  <c r="R748" i="3"/>
  <c r="R752" i="3" s="1"/>
  <c r="Q748" i="3"/>
  <c r="P748" i="3"/>
  <c r="O748" i="3"/>
  <c r="N748" i="3"/>
  <c r="N752" i="3" s="1"/>
  <c r="M748" i="3"/>
  <c r="L748" i="3"/>
  <c r="K748" i="3"/>
  <c r="J748" i="3"/>
  <c r="J752" i="3" s="1"/>
  <c r="I748" i="3"/>
  <c r="H748" i="3"/>
  <c r="G748" i="3"/>
  <c r="F748" i="3"/>
  <c r="F752" i="3" s="1"/>
  <c r="E748" i="3"/>
  <c r="D748" i="3"/>
  <c r="C748" i="3"/>
  <c r="B748" i="3"/>
  <c r="B752" i="3" s="1"/>
  <c r="Y744" i="3"/>
  <c r="R744" i="3"/>
  <c r="J744" i="3"/>
  <c r="I744" i="3"/>
  <c r="B744" i="3"/>
  <c r="Y743" i="3"/>
  <c r="X743" i="3"/>
  <c r="W743" i="3"/>
  <c r="V743" i="3"/>
  <c r="U743" i="3"/>
  <c r="T743" i="3"/>
  <c r="S743" i="3"/>
  <c r="R743" i="3"/>
  <c r="Q743" i="3"/>
  <c r="P743" i="3"/>
  <c r="O743" i="3"/>
  <c r="N743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W742" i="3"/>
  <c r="V742" i="3"/>
  <c r="V744" i="3" s="1"/>
  <c r="G742" i="3"/>
  <c r="F742" i="3"/>
  <c r="F744" i="3" s="1"/>
  <c r="Y741" i="3"/>
  <c r="X741" i="3"/>
  <c r="W741" i="3"/>
  <c r="V741" i="3"/>
  <c r="U741" i="3"/>
  <c r="T741" i="3"/>
  <c r="S741" i="3"/>
  <c r="R741" i="3"/>
  <c r="Q741" i="3"/>
  <c r="P741" i="3"/>
  <c r="O741" i="3"/>
  <c r="N741" i="3"/>
  <c r="M741" i="3"/>
  <c r="Z741" i="3" s="1"/>
  <c r="L741" i="3"/>
  <c r="K741" i="3"/>
  <c r="J741" i="3"/>
  <c r="I741" i="3"/>
  <c r="H741" i="3"/>
  <c r="G741" i="3"/>
  <c r="F741" i="3"/>
  <c r="E741" i="3"/>
  <c r="D741" i="3"/>
  <c r="C741" i="3"/>
  <c r="B741" i="3"/>
  <c r="Y740" i="3"/>
  <c r="X740" i="3"/>
  <c r="W740" i="3"/>
  <c r="V740" i="3"/>
  <c r="U740" i="3"/>
  <c r="T740" i="3"/>
  <c r="S740" i="3"/>
  <c r="S742" i="3" s="1"/>
  <c r="R740" i="3"/>
  <c r="Q740" i="3"/>
  <c r="P740" i="3"/>
  <c r="O740" i="3"/>
  <c r="O742" i="3" s="1"/>
  <c r="N740" i="3"/>
  <c r="N742" i="3" s="1"/>
  <c r="N744" i="3" s="1"/>
  <c r="M740" i="3"/>
  <c r="L740" i="3"/>
  <c r="K740" i="3"/>
  <c r="K742" i="3" s="1"/>
  <c r="J740" i="3"/>
  <c r="I740" i="3"/>
  <c r="H740" i="3"/>
  <c r="G740" i="3"/>
  <c r="F740" i="3"/>
  <c r="E740" i="3"/>
  <c r="D740" i="3"/>
  <c r="C740" i="3"/>
  <c r="C742" i="3" s="1"/>
  <c r="B740" i="3"/>
  <c r="Y739" i="3"/>
  <c r="X739" i="3"/>
  <c r="W739" i="3"/>
  <c r="V739" i="3"/>
  <c r="U739" i="3"/>
  <c r="T739" i="3"/>
  <c r="S739" i="3"/>
  <c r="R739" i="3"/>
  <c r="R742" i="3" s="1"/>
  <c r="Q739" i="3"/>
  <c r="P739" i="3"/>
  <c r="O739" i="3"/>
  <c r="N739" i="3"/>
  <c r="Z739" i="3" s="1"/>
  <c r="AB739" i="3" s="1"/>
  <c r="M739" i="3"/>
  <c r="L739" i="3"/>
  <c r="K739" i="3"/>
  <c r="J739" i="3"/>
  <c r="J742" i="3" s="1"/>
  <c r="I739" i="3"/>
  <c r="H739" i="3"/>
  <c r="G739" i="3"/>
  <c r="F739" i="3"/>
  <c r="E739" i="3"/>
  <c r="D739" i="3"/>
  <c r="C739" i="3"/>
  <c r="B739" i="3"/>
  <c r="B742" i="3" s="1"/>
  <c r="Y738" i="3"/>
  <c r="Y742" i="3" s="1"/>
  <c r="X738" i="3"/>
  <c r="X742" i="3" s="1"/>
  <c r="W738" i="3"/>
  <c r="V738" i="3"/>
  <c r="U738" i="3"/>
  <c r="U742" i="3" s="1"/>
  <c r="U744" i="3" s="1"/>
  <c r="T738" i="3"/>
  <c r="T742" i="3" s="1"/>
  <c r="S738" i="3"/>
  <c r="R738" i="3"/>
  <c r="Q738" i="3"/>
  <c r="Q742" i="3" s="1"/>
  <c r="Q744" i="3" s="1"/>
  <c r="P738" i="3"/>
  <c r="P742" i="3" s="1"/>
  <c r="O738" i="3"/>
  <c r="N738" i="3"/>
  <c r="M738" i="3"/>
  <c r="L738" i="3"/>
  <c r="L742" i="3" s="1"/>
  <c r="K738" i="3"/>
  <c r="J738" i="3"/>
  <c r="I738" i="3"/>
  <c r="I742" i="3" s="1"/>
  <c r="H738" i="3"/>
  <c r="H742" i="3" s="1"/>
  <c r="G738" i="3"/>
  <c r="F738" i="3"/>
  <c r="E738" i="3"/>
  <c r="E742" i="3" s="1"/>
  <c r="E744" i="3" s="1"/>
  <c r="D738" i="3"/>
  <c r="D742" i="3" s="1"/>
  <c r="C738" i="3"/>
  <c r="B738" i="3"/>
  <c r="K734" i="3"/>
  <c r="Y733" i="3"/>
  <c r="X733" i="3"/>
  <c r="W733" i="3"/>
  <c r="V733" i="3"/>
  <c r="U733" i="3"/>
  <c r="T733" i="3"/>
  <c r="S733" i="3"/>
  <c r="R733" i="3"/>
  <c r="Q733" i="3"/>
  <c r="P733" i="3"/>
  <c r="O733" i="3"/>
  <c r="N733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Y732" i="3"/>
  <c r="Q732" i="3"/>
  <c r="I732" i="3"/>
  <c r="Y731" i="3"/>
  <c r="X731" i="3"/>
  <c r="W731" i="3"/>
  <c r="V731" i="3"/>
  <c r="U731" i="3"/>
  <c r="T731" i="3"/>
  <c r="S731" i="3"/>
  <c r="R731" i="3"/>
  <c r="Q731" i="3"/>
  <c r="P731" i="3"/>
  <c r="O731" i="3"/>
  <c r="N731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Y730" i="3"/>
  <c r="X730" i="3"/>
  <c r="W730" i="3"/>
  <c r="V730" i="3"/>
  <c r="U730" i="3"/>
  <c r="U732" i="3" s="1"/>
  <c r="T730" i="3"/>
  <c r="S730" i="3"/>
  <c r="R730" i="3"/>
  <c r="Q730" i="3"/>
  <c r="P730" i="3"/>
  <c r="O730" i="3"/>
  <c r="N730" i="3"/>
  <c r="M730" i="3"/>
  <c r="Z730" i="3" s="1"/>
  <c r="L730" i="3"/>
  <c r="K730" i="3"/>
  <c r="J730" i="3"/>
  <c r="I730" i="3"/>
  <c r="H730" i="3"/>
  <c r="G730" i="3"/>
  <c r="F730" i="3"/>
  <c r="E730" i="3"/>
  <c r="E732" i="3" s="1"/>
  <c r="D730" i="3"/>
  <c r="C730" i="3"/>
  <c r="B730" i="3"/>
  <c r="AA730" i="3" s="1"/>
  <c r="Y729" i="3"/>
  <c r="X729" i="3"/>
  <c r="X689" i="3" s="1"/>
  <c r="W729" i="3"/>
  <c r="V729" i="3"/>
  <c r="U729" i="3"/>
  <c r="T729" i="3"/>
  <c r="S729" i="3"/>
  <c r="R729" i="3"/>
  <c r="Q729" i="3"/>
  <c r="P729" i="3"/>
  <c r="P732" i="3" s="1"/>
  <c r="P734" i="3" s="1"/>
  <c r="O729" i="3"/>
  <c r="N729" i="3"/>
  <c r="M729" i="3"/>
  <c r="L729" i="3"/>
  <c r="K729" i="3"/>
  <c r="J729" i="3"/>
  <c r="I729" i="3"/>
  <c r="H729" i="3"/>
  <c r="H689" i="3" s="1"/>
  <c r="G729" i="3"/>
  <c r="F729" i="3"/>
  <c r="E729" i="3"/>
  <c r="D729" i="3"/>
  <c r="C729" i="3"/>
  <c r="B729" i="3"/>
  <c r="Y728" i="3"/>
  <c r="X728" i="3"/>
  <c r="W728" i="3"/>
  <c r="V728" i="3"/>
  <c r="U728" i="3"/>
  <c r="T728" i="3"/>
  <c r="S728" i="3"/>
  <c r="S732" i="3" s="1"/>
  <c r="S734" i="3" s="1"/>
  <c r="R728" i="3"/>
  <c r="R732" i="3" s="1"/>
  <c r="Q728" i="3"/>
  <c r="P728" i="3"/>
  <c r="O728" i="3"/>
  <c r="N728" i="3"/>
  <c r="Z728" i="3" s="1"/>
  <c r="M728" i="3"/>
  <c r="L728" i="3"/>
  <c r="K728" i="3"/>
  <c r="K732" i="3" s="1"/>
  <c r="J728" i="3"/>
  <c r="J732" i="3" s="1"/>
  <c r="I728" i="3"/>
  <c r="H728" i="3"/>
  <c r="G728" i="3"/>
  <c r="F728" i="3"/>
  <c r="E728" i="3"/>
  <c r="D728" i="3"/>
  <c r="C728" i="3"/>
  <c r="C732" i="3" s="1"/>
  <c r="C734" i="3" s="1"/>
  <c r="B728" i="3"/>
  <c r="B732" i="3" s="1"/>
  <c r="Y723" i="3"/>
  <c r="X723" i="3"/>
  <c r="X724" i="3" s="1"/>
  <c r="W723" i="3"/>
  <c r="V723" i="3"/>
  <c r="U723" i="3"/>
  <c r="T723" i="3"/>
  <c r="T724" i="3" s="1"/>
  <c r="S723" i="3"/>
  <c r="R723" i="3"/>
  <c r="Q723" i="3"/>
  <c r="P723" i="3"/>
  <c r="P724" i="3" s="1"/>
  <c r="O723" i="3"/>
  <c r="N723" i="3"/>
  <c r="M723" i="3"/>
  <c r="L723" i="3"/>
  <c r="L724" i="3" s="1"/>
  <c r="K723" i="3"/>
  <c r="J723" i="3"/>
  <c r="I723" i="3"/>
  <c r="H723" i="3"/>
  <c r="H724" i="3" s="1"/>
  <c r="G723" i="3"/>
  <c r="F723" i="3"/>
  <c r="E723" i="3"/>
  <c r="D723" i="3"/>
  <c r="D724" i="3" s="1"/>
  <c r="C723" i="3"/>
  <c r="B723" i="3"/>
  <c r="S722" i="3"/>
  <c r="K722" i="3"/>
  <c r="J722" i="3"/>
  <c r="J724" i="3" s="1"/>
  <c r="C722" i="3"/>
  <c r="Y721" i="3"/>
  <c r="X721" i="3"/>
  <c r="W721" i="3"/>
  <c r="V721" i="3"/>
  <c r="U721" i="3"/>
  <c r="T721" i="3"/>
  <c r="S721" i="3"/>
  <c r="R721" i="3"/>
  <c r="Q721" i="3"/>
  <c r="P721" i="3"/>
  <c r="O721" i="3"/>
  <c r="N721" i="3"/>
  <c r="M721" i="3"/>
  <c r="Z721" i="3" s="1"/>
  <c r="L721" i="3"/>
  <c r="K721" i="3"/>
  <c r="J721" i="3"/>
  <c r="I721" i="3"/>
  <c r="H721" i="3"/>
  <c r="G721" i="3"/>
  <c r="F721" i="3"/>
  <c r="E721" i="3"/>
  <c r="D721" i="3"/>
  <c r="C721" i="3"/>
  <c r="B721" i="3"/>
  <c r="AA721" i="3" s="1"/>
  <c r="Y720" i="3"/>
  <c r="X720" i="3"/>
  <c r="W720" i="3"/>
  <c r="W722" i="3" s="1"/>
  <c r="V720" i="3"/>
  <c r="U720" i="3"/>
  <c r="T720" i="3"/>
  <c r="S720" i="3"/>
  <c r="R720" i="3"/>
  <c r="Q720" i="3"/>
  <c r="P720" i="3"/>
  <c r="O720" i="3"/>
  <c r="O722" i="3" s="1"/>
  <c r="N720" i="3"/>
  <c r="Z720" i="3" s="1"/>
  <c r="AA720" i="3" s="1"/>
  <c r="M720" i="3"/>
  <c r="L720" i="3"/>
  <c r="K720" i="3"/>
  <c r="J720" i="3"/>
  <c r="I720" i="3"/>
  <c r="H720" i="3"/>
  <c r="G720" i="3"/>
  <c r="G722" i="3" s="1"/>
  <c r="F720" i="3"/>
  <c r="E720" i="3"/>
  <c r="D720" i="3"/>
  <c r="C720" i="3"/>
  <c r="B720" i="3"/>
  <c r="Y719" i="3"/>
  <c r="X719" i="3"/>
  <c r="W719" i="3"/>
  <c r="V719" i="3"/>
  <c r="V722" i="3" s="1"/>
  <c r="V724" i="3" s="1"/>
  <c r="U719" i="3"/>
  <c r="T719" i="3"/>
  <c r="S719" i="3"/>
  <c r="R719" i="3"/>
  <c r="R722" i="3" s="1"/>
  <c r="R724" i="3" s="1"/>
  <c r="Q719" i="3"/>
  <c r="P719" i="3"/>
  <c r="O719" i="3"/>
  <c r="N719" i="3"/>
  <c r="N722" i="3" s="1"/>
  <c r="N724" i="3" s="1"/>
  <c r="M719" i="3"/>
  <c r="Z719" i="3" s="1"/>
  <c r="AB719" i="3" s="1"/>
  <c r="L719" i="3"/>
  <c r="K719" i="3"/>
  <c r="J719" i="3"/>
  <c r="I719" i="3"/>
  <c r="H719" i="3"/>
  <c r="G719" i="3"/>
  <c r="F719" i="3"/>
  <c r="F722" i="3" s="1"/>
  <c r="F724" i="3" s="1"/>
  <c r="E719" i="3"/>
  <c r="D719" i="3"/>
  <c r="C719" i="3"/>
  <c r="B719" i="3"/>
  <c r="B722" i="3" s="1"/>
  <c r="B724" i="3" s="1"/>
  <c r="Y718" i="3"/>
  <c r="X718" i="3"/>
  <c r="X722" i="3" s="1"/>
  <c r="W718" i="3"/>
  <c r="V718" i="3"/>
  <c r="U718" i="3"/>
  <c r="T718" i="3"/>
  <c r="T722" i="3" s="1"/>
  <c r="S718" i="3"/>
  <c r="R718" i="3"/>
  <c r="Q718" i="3"/>
  <c r="P718" i="3"/>
  <c r="P722" i="3" s="1"/>
  <c r="O718" i="3"/>
  <c r="N718" i="3"/>
  <c r="M718" i="3"/>
  <c r="L718" i="3"/>
  <c r="L722" i="3" s="1"/>
  <c r="K718" i="3"/>
  <c r="J718" i="3"/>
  <c r="I718" i="3"/>
  <c r="H718" i="3"/>
  <c r="H722" i="3" s="1"/>
  <c r="G718" i="3"/>
  <c r="F718" i="3"/>
  <c r="E718" i="3"/>
  <c r="D718" i="3"/>
  <c r="D722" i="3" s="1"/>
  <c r="C718" i="3"/>
  <c r="B718" i="3"/>
  <c r="Y713" i="3"/>
  <c r="X713" i="3"/>
  <c r="W713" i="3"/>
  <c r="V713" i="3"/>
  <c r="V714" i="3" s="1"/>
  <c r="U713" i="3"/>
  <c r="T713" i="3"/>
  <c r="S713" i="3"/>
  <c r="R713" i="3"/>
  <c r="R714" i="3" s="1"/>
  <c r="Q713" i="3"/>
  <c r="P713" i="3"/>
  <c r="O713" i="3"/>
  <c r="N713" i="3"/>
  <c r="N714" i="3" s="1"/>
  <c r="M713" i="3"/>
  <c r="L713" i="3"/>
  <c r="K713" i="3"/>
  <c r="J713" i="3"/>
  <c r="J714" i="3" s="1"/>
  <c r="I713" i="3"/>
  <c r="H713" i="3"/>
  <c r="G713" i="3"/>
  <c r="F713" i="3"/>
  <c r="F714" i="3" s="1"/>
  <c r="E713" i="3"/>
  <c r="D713" i="3"/>
  <c r="C713" i="3"/>
  <c r="B713" i="3"/>
  <c r="Y711" i="3"/>
  <c r="X711" i="3"/>
  <c r="W711" i="3"/>
  <c r="V711" i="3"/>
  <c r="U711" i="3"/>
  <c r="T711" i="3"/>
  <c r="S711" i="3"/>
  <c r="R711" i="3"/>
  <c r="Q711" i="3"/>
  <c r="P711" i="3"/>
  <c r="O711" i="3"/>
  <c r="N711" i="3"/>
  <c r="Z711" i="3" s="1"/>
  <c r="AA711" i="3" s="1"/>
  <c r="M711" i="3"/>
  <c r="L711" i="3"/>
  <c r="K711" i="3"/>
  <c r="J711" i="3"/>
  <c r="I711" i="3"/>
  <c r="H711" i="3"/>
  <c r="G711" i="3"/>
  <c r="F711" i="3"/>
  <c r="E711" i="3"/>
  <c r="D711" i="3"/>
  <c r="C711" i="3"/>
  <c r="B711" i="3"/>
  <c r="Y710" i="3"/>
  <c r="X710" i="3"/>
  <c r="X690" i="3" s="1"/>
  <c r="W710" i="3"/>
  <c r="V710" i="3"/>
  <c r="U710" i="3"/>
  <c r="U712" i="3" s="1"/>
  <c r="T710" i="3"/>
  <c r="T712" i="3" s="1"/>
  <c r="T714" i="3" s="1"/>
  <c r="S710" i="3"/>
  <c r="R710" i="3"/>
  <c r="Q710" i="3"/>
  <c r="P710" i="3"/>
  <c r="P690" i="3" s="1"/>
  <c r="O710" i="3"/>
  <c r="N710" i="3"/>
  <c r="M710" i="3"/>
  <c r="L710" i="3"/>
  <c r="L690" i="3" s="1"/>
  <c r="K710" i="3"/>
  <c r="J710" i="3"/>
  <c r="I710" i="3"/>
  <c r="H710" i="3"/>
  <c r="H690" i="3" s="1"/>
  <c r="G710" i="3"/>
  <c r="F710" i="3"/>
  <c r="E710" i="3"/>
  <c r="E712" i="3" s="1"/>
  <c r="D710" i="3"/>
  <c r="D712" i="3" s="1"/>
  <c r="D714" i="3" s="1"/>
  <c r="C710" i="3"/>
  <c r="B710" i="3"/>
  <c r="Y709" i="3"/>
  <c r="X709" i="3"/>
  <c r="W709" i="3"/>
  <c r="W689" i="3" s="1"/>
  <c r="V709" i="3"/>
  <c r="U709" i="3"/>
  <c r="T709" i="3"/>
  <c r="S709" i="3"/>
  <c r="S689" i="3" s="1"/>
  <c r="R709" i="3"/>
  <c r="Q709" i="3"/>
  <c r="P709" i="3"/>
  <c r="O709" i="3"/>
  <c r="N709" i="3"/>
  <c r="M709" i="3"/>
  <c r="L709" i="3"/>
  <c r="K709" i="3"/>
  <c r="K689" i="3" s="1"/>
  <c r="J709" i="3"/>
  <c r="I709" i="3"/>
  <c r="H709" i="3"/>
  <c r="G709" i="3"/>
  <c r="G689" i="3" s="1"/>
  <c r="F709" i="3"/>
  <c r="E709" i="3"/>
  <c r="D709" i="3"/>
  <c r="C709" i="3"/>
  <c r="C689" i="3" s="1"/>
  <c r="B709" i="3"/>
  <c r="Y708" i="3"/>
  <c r="X708" i="3"/>
  <c r="W708" i="3"/>
  <c r="V708" i="3"/>
  <c r="V712" i="3" s="1"/>
  <c r="U708" i="3"/>
  <c r="T708" i="3"/>
  <c r="S708" i="3"/>
  <c r="R708" i="3"/>
  <c r="R712" i="3" s="1"/>
  <c r="Q708" i="3"/>
  <c r="P708" i="3"/>
  <c r="O708" i="3"/>
  <c r="N708" i="3"/>
  <c r="N712" i="3" s="1"/>
  <c r="M708" i="3"/>
  <c r="L708" i="3"/>
  <c r="K708" i="3"/>
  <c r="J708" i="3"/>
  <c r="J712" i="3" s="1"/>
  <c r="I708" i="3"/>
  <c r="H708" i="3"/>
  <c r="G708" i="3"/>
  <c r="F708" i="3"/>
  <c r="F712" i="3" s="1"/>
  <c r="E708" i="3"/>
  <c r="D708" i="3"/>
  <c r="C708" i="3"/>
  <c r="B708" i="3"/>
  <c r="B712" i="3" s="1"/>
  <c r="Y703" i="3"/>
  <c r="X703" i="3"/>
  <c r="W703" i="3"/>
  <c r="V703" i="3"/>
  <c r="U703" i="3"/>
  <c r="T703" i="3"/>
  <c r="S703" i="3"/>
  <c r="R703" i="3"/>
  <c r="Q703" i="3"/>
  <c r="P703" i="3"/>
  <c r="O703" i="3"/>
  <c r="N703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Y701" i="3"/>
  <c r="Y691" i="3" s="1"/>
  <c r="X701" i="3"/>
  <c r="X691" i="3" s="1"/>
  <c r="W701" i="3"/>
  <c r="V701" i="3"/>
  <c r="U701" i="3"/>
  <c r="U691" i="3" s="1"/>
  <c r="T701" i="3"/>
  <c r="T691" i="3" s="1"/>
  <c r="S701" i="3"/>
  <c r="R701" i="3"/>
  <c r="Q701" i="3"/>
  <c r="Q691" i="3" s="1"/>
  <c r="P701" i="3"/>
  <c r="P691" i="3" s="1"/>
  <c r="O701" i="3"/>
  <c r="N701" i="3"/>
  <c r="M701" i="3"/>
  <c r="L701" i="3"/>
  <c r="L691" i="3" s="1"/>
  <c r="K701" i="3"/>
  <c r="J701" i="3"/>
  <c r="I701" i="3"/>
  <c r="I691" i="3" s="1"/>
  <c r="H701" i="3"/>
  <c r="H691" i="3" s="1"/>
  <c r="G701" i="3"/>
  <c r="F701" i="3"/>
  <c r="E701" i="3"/>
  <c r="E691" i="3" s="1"/>
  <c r="D701" i="3"/>
  <c r="D691" i="3" s="1"/>
  <c r="C701" i="3"/>
  <c r="B701" i="3"/>
  <c r="Y700" i="3"/>
  <c r="X700" i="3"/>
  <c r="W700" i="3"/>
  <c r="W690" i="3" s="1"/>
  <c r="V700" i="3"/>
  <c r="V690" i="3" s="1"/>
  <c r="U700" i="3"/>
  <c r="T700" i="3"/>
  <c r="S700" i="3"/>
  <c r="R700" i="3"/>
  <c r="R690" i="3" s="1"/>
  <c r="Q700" i="3"/>
  <c r="P700" i="3"/>
  <c r="O700" i="3"/>
  <c r="O690" i="3" s="1"/>
  <c r="N700" i="3"/>
  <c r="N690" i="3" s="1"/>
  <c r="M700" i="3"/>
  <c r="L700" i="3"/>
  <c r="K700" i="3"/>
  <c r="J700" i="3"/>
  <c r="J690" i="3" s="1"/>
  <c r="I700" i="3"/>
  <c r="H700" i="3"/>
  <c r="G700" i="3"/>
  <c r="G690" i="3" s="1"/>
  <c r="F700" i="3"/>
  <c r="F690" i="3" s="1"/>
  <c r="E700" i="3"/>
  <c r="D700" i="3"/>
  <c r="C700" i="3"/>
  <c r="B700" i="3"/>
  <c r="B690" i="3" s="1"/>
  <c r="Y699" i="3"/>
  <c r="X699" i="3"/>
  <c r="W699" i="3"/>
  <c r="V699" i="3"/>
  <c r="U699" i="3"/>
  <c r="T699" i="3"/>
  <c r="S699" i="3"/>
  <c r="R699" i="3"/>
  <c r="R702" i="3" s="1"/>
  <c r="R704" i="3" s="1"/>
  <c r="Q699" i="3"/>
  <c r="P699" i="3"/>
  <c r="O699" i="3"/>
  <c r="N699" i="3"/>
  <c r="M699" i="3"/>
  <c r="L699" i="3"/>
  <c r="K699" i="3"/>
  <c r="J699" i="3"/>
  <c r="J702" i="3" s="1"/>
  <c r="J704" i="3" s="1"/>
  <c r="I699" i="3"/>
  <c r="H699" i="3"/>
  <c r="G699" i="3"/>
  <c r="F699" i="3"/>
  <c r="E699" i="3"/>
  <c r="D699" i="3"/>
  <c r="C699" i="3"/>
  <c r="B699" i="3"/>
  <c r="B702" i="3" s="1"/>
  <c r="B704" i="3" s="1"/>
  <c r="Y698" i="3"/>
  <c r="X698" i="3"/>
  <c r="W698" i="3"/>
  <c r="V698" i="3"/>
  <c r="U698" i="3"/>
  <c r="T698" i="3"/>
  <c r="S698" i="3"/>
  <c r="R698" i="3"/>
  <c r="Q698" i="3"/>
  <c r="P698" i="3"/>
  <c r="O698" i="3"/>
  <c r="N698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Y693" i="3"/>
  <c r="X693" i="3"/>
  <c r="W693" i="3"/>
  <c r="V693" i="3"/>
  <c r="U693" i="3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K691" i="3"/>
  <c r="J691" i="3"/>
  <c r="U690" i="3"/>
  <c r="T690" i="3"/>
  <c r="E690" i="3"/>
  <c r="D690" i="3"/>
  <c r="O689" i="3"/>
  <c r="K688" i="3"/>
  <c r="J688" i="3"/>
  <c r="V684" i="3"/>
  <c r="F684" i="3"/>
  <c r="Y683" i="3"/>
  <c r="X683" i="3"/>
  <c r="X684" i="3" s="1"/>
  <c r="W683" i="3"/>
  <c r="V683" i="3"/>
  <c r="U683" i="3"/>
  <c r="T683" i="3"/>
  <c r="T684" i="3" s="1"/>
  <c r="S683" i="3"/>
  <c r="R683" i="3"/>
  <c r="Q683" i="3"/>
  <c r="P683" i="3"/>
  <c r="P684" i="3" s="1"/>
  <c r="O683" i="3"/>
  <c r="N683" i="3"/>
  <c r="M683" i="3"/>
  <c r="Z683" i="3" s="1"/>
  <c r="L683" i="3"/>
  <c r="L684" i="3" s="1"/>
  <c r="K683" i="3"/>
  <c r="J683" i="3"/>
  <c r="I683" i="3"/>
  <c r="H683" i="3"/>
  <c r="H684" i="3" s="1"/>
  <c r="G683" i="3"/>
  <c r="F683" i="3"/>
  <c r="E683" i="3"/>
  <c r="D683" i="3"/>
  <c r="D684" i="3" s="1"/>
  <c r="C683" i="3"/>
  <c r="B683" i="3"/>
  <c r="S682" i="3"/>
  <c r="R682" i="3"/>
  <c r="R684" i="3" s="1"/>
  <c r="C682" i="3"/>
  <c r="B682" i="3"/>
  <c r="B684" i="3" s="1"/>
  <c r="Y681" i="3"/>
  <c r="X681" i="3"/>
  <c r="W681" i="3"/>
  <c r="V681" i="3"/>
  <c r="U681" i="3"/>
  <c r="T681" i="3"/>
  <c r="S681" i="3"/>
  <c r="R681" i="3"/>
  <c r="Q681" i="3"/>
  <c r="P681" i="3"/>
  <c r="O681" i="3"/>
  <c r="N681" i="3"/>
  <c r="M681" i="3"/>
  <c r="Z681" i="3" s="1"/>
  <c r="L681" i="3"/>
  <c r="K681" i="3"/>
  <c r="J681" i="3"/>
  <c r="I681" i="3"/>
  <c r="H681" i="3"/>
  <c r="G681" i="3"/>
  <c r="F681" i="3"/>
  <c r="E681" i="3"/>
  <c r="D681" i="3"/>
  <c r="C681" i="3"/>
  <c r="B681" i="3"/>
  <c r="AA681" i="3" s="1"/>
  <c r="Y680" i="3"/>
  <c r="X680" i="3"/>
  <c r="W680" i="3"/>
  <c r="V680" i="3"/>
  <c r="U680" i="3"/>
  <c r="T680" i="3"/>
  <c r="S680" i="3"/>
  <c r="R680" i="3"/>
  <c r="Q680" i="3"/>
  <c r="P680" i="3"/>
  <c r="O680" i="3"/>
  <c r="N680" i="3"/>
  <c r="Z680" i="3" s="1"/>
  <c r="AA680" i="3" s="1"/>
  <c r="M680" i="3"/>
  <c r="L680" i="3"/>
  <c r="K680" i="3"/>
  <c r="J680" i="3"/>
  <c r="I680" i="3"/>
  <c r="H680" i="3"/>
  <c r="G680" i="3"/>
  <c r="F680" i="3"/>
  <c r="E680" i="3"/>
  <c r="D680" i="3"/>
  <c r="C680" i="3"/>
  <c r="B680" i="3"/>
  <c r="Y679" i="3"/>
  <c r="X679" i="3"/>
  <c r="W679" i="3"/>
  <c r="V679" i="3"/>
  <c r="V682" i="3" s="1"/>
  <c r="U679" i="3"/>
  <c r="T679" i="3"/>
  <c r="S679" i="3"/>
  <c r="R679" i="3"/>
  <c r="Q679" i="3"/>
  <c r="P679" i="3"/>
  <c r="O679" i="3"/>
  <c r="N679" i="3"/>
  <c r="N682" i="3" s="1"/>
  <c r="N684" i="3" s="1"/>
  <c r="M679" i="3"/>
  <c r="L679" i="3"/>
  <c r="K679" i="3"/>
  <c r="J679" i="3"/>
  <c r="J682" i="3" s="1"/>
  <c r="J684" i="3" s="1"/>
  <c r="I679" i="3"/>
  <c r="H679" i="3"/>
  <c r="G679" i="3"/>
  <c r="F679" i="3"/>
  <c r="F682" i="3" s="1"/>
  <c r="E679" i="3"/>
  <c r="D679" i="3"/>
  <c r="C679" i="3"/>
  <c r="B679" i="3"/>
  <c r="Y678" i="3"/>
  <c r="X678" i="3"/>
  <c r="X682" i="3" s="1"/>
  <c r="W678" i="3"/>
  <c r="W682" i="3" s="1"/>
  <c r="V678" i="3"/>
  <c r="U678" i="3"/>
  <c r="T678" i="3"/>
  <c r="T682" i="3" s="1"/>
  <c r="S678" i="3"/>
  <c r="R678" i="3"/>
  <c r="Q678" i="3"/>
  <c r="P678" i="3"/>
  <c r="P682" i="3" s="1"/>
  <c r="O678" i="3"/>
  <c r="O682" i="3" s="1"/>
  <c r="N678" i="3"/>
  <c r="M678" i="3"/>
  <c r="L678" i="3"/>
  <c r="L682" i="3" s="1"/>
  <c r="K678" i="3"/>
  <c r="K682" i="3" s="1"/>
  <c r="J678" i="3"/>
  <c r="I678" i="3"/>
  <c r="H678" i="3"/>
  <c r="H682" i="3" s="1"/>
  <c r="G678" i="3"/>
  <c r="G682" i="3" s="1"/>
  <c r="F678" i="3"/>
  <c r="E678" i="3"/>
  <c r="D678" i="3"/>
  <c r="D682" i="3" s="1"/>
  <c r="C678" i="3"/>
  <c r="B678" i="3"/>
  <c r="W674" i="3"/>
  <c r="V674" i="3"/>
  <c r="G674" i="3"/>
  <c r="F674" i="3"/>
  <c r="Y673" i="3"/>
  <c r="Y674" i="3" s="1"/>
  <c r="X673" i="3"/>
  <c r="W673" i="3"/>
  <c r="V673" i="3"/>
  <c r="U673" i="3"/>
  <c r="U674" i="3" s="1"/>
  <c r="T673" i="3"/>
  <c r="S673" i="3"/>
  <c r="R673" i="3"/>
  <c r="Q673" i="3"/>
  <c r="Q674" i="3" s="1"/>
  <c r="P673" i="3"/>
  <c r="O673" i="3"/>
  <c r="N673" i="3"/>
  <c r="M673" i="3"/>
  <c r="L673" i="3"/>
  <c r="K673" i="3"/>
  <c r="J673" i="3"/>
  <c r="I673" i="3"/>
  <c r="I674" i="3" s="1"/>
  <c r="H673" i="3"/>
  <c r="G673" i="3"/>
  <c r="F673" i="3"/>
  <c r="E673" i="3"/>
  <c r="E674" i="3" s="1"/>
  <c r="D673" i="3"/>
  <c r="C673" i="3"/>
  <c r="B673" i="3"/>
  <c r="T672" i="3"/>
  <c r="S672" i="3"/>
  <c r="S674" i="3" s="1"/>
  <c r="L672" i="3"/>
  <c r="D672" i="3"/>
  <c r="C672" i="3"/>
  <c r="C674" i="3" s="1"/>
  <c r="Y671" i="3"/>
  <c r="X671" i="3"/>
  <c r="W671" i="3"/>
  <c r="V671" i="3"/>
  <c r="U671" i="3"/>
  <c r="T671" i="3"/>
  <c r="S671" i="3"/>
  <c r="R671" i="3"/>
  <c r="Q671" i="3"/>
  <c r="P671" i="3"/>
  <c r="O671" i="3"/>
  <c r="N671" i="3"/>
  <c r="Z671" i="3" s="1"/>
  <c r="M671" i="3"/>
  <c r="L671" i="3"/>
  <c r="K671" i="3"/>
  <c r="J671" i="3"/>
  <c r="I671" i="3"/>
  <c r="H671" i="3"/>
  <c r="G671" i="3"/>
  <c r="F671" i="3"/>
  <c r="E671" i="3"/>
  <c r="D671" i="3"/>
  <c r="C671" i="3"/>
  <c r="B671" i="3"/>
  <c r="Y670" i="3"/>
  <c r="X670" i="3"/>
  <c r="X672" i="3" s="1"/>
  <c r="W670" i="3"/>
  <c r="V670" i="3"/>
  <c r="U670" i="3"/>
  <c r="T670" i="3"/>
  <c r="S670" i="3"/>
  <c r="R670" i="3"/>
  <c r="Q670" i="3"/>
  <c r="P670" i="3"/>
  <c r="P672" i="3" s="1"/>
  <c r="O670" i="3"/>
  <c r="N670" i="3"/>
  <c r="M670" i="3"/>
  <c r="Z670" i="3" s="1"/>
  <c r="AA670" i="3" s="1"/>
  <c r="L670" i="3"/>
  <c r="K670" i="3"/>
  <c r="J670" i="3"/>
  <c r="I670" i="3"/>
  <c r="H670" i="3"/>
  <c r="H672" i="3" s="1"/>
  <c r="G670" i="3"/>
  <c r="F670" i="3"/>
  <c r="E670" i="3"/>
  <c r="D670" i="3"/>
  <c r="C670" i="3"/>
  <c r="B670" i="3"/>
  <c r="Y669" i="3"/>
  <c r="X669" i="3"/>
  <c r="W669" i="3"/>
  <c r="W672" i="3" s="1"/>
  <c r="V669" i="3"/>
  <c r="U669" i="3"/>
  <c r="T669" i="3"/>
  <c r="S669" i="3"/>
  <c r="R669" i="3"/>
  <c r="Q669" i="3"/>
  <c r="P669" i="3"/>
  <c r="O669" i="3"/>
  <c r="O672" i="3" s="1"/>
  <c r="O674" i="3" s="1"/>
  <c r="N669" i="3"/>
  <c r="Z669" i="3" s="1"/>
  <c r="M669" i="3"/>
  <c r="L669" i="3"/>
  <c r="K669" i="3"/>
  <c r="K672" i="3" s="1"/>
  <c r="K674" i="3" s="1"/>
  <c r="J669" i="3"/>
  <c r="I669" i="3"/>
  <c r="H669" i="3"/>
  <c r="G669" i="3"/>
  <c r="G672" i="3" s="1"/>
  <c r="F669" i="3"/>
  <c r="E669" i="3"/>
  <c r="D669" i="3"/>
  <c r="C669" i="3"/>
  <c r="B669" i="3"/>
  <c r="Y668" i="3"/>
  <c r="Y672" i="3" s="1"/>
  <c r="X668" i="3"/>
  <c r="W668" i="3"/>
  <c r="V668" i="3"/>
  <c r="V672" i="3" s="1"/>
  <c r="U668" i="3"/>
  <c r="U672" i="3" s="1"/>
  <c r="T668" i="3"/>
  <c r="S668" i="3"/>
  <c r="R668" i="3"/>
  <c r="R672" i="3" s="1"/>
  <c r="R674" i="3" s="1"/>
  <c r="Q668" i="3"/>
  <c r="Q672" i="3" s="1"/>
  <c r="P668" i="3"/>
  <c r="O668" i="3"/>
  <c r="N668" i="3"/>
  <c r="N672" i="3" s="1"/>
  <c r="N674" i="3" s="1"/>
  <c r="M668" i="3"/>
  <c r="L668" i="3"/>
  <c r="K668" i="3"/>
  <c r="J668" i="3"/>
  <c r="J672" i="3" s="1"/>
  <c r="J674" i="3" s="1"/>
  <c r="I668" i="3"/>
  <c r="I672" i="3" s="1"/>
  <c r="H668" i="3"/>
  <c r="G668" i="3"/>
  <c r="F668" i="3"/>
  <c r="F672" i="3" s="1"/>
  <c r="E668" i="3"/>
  <c r="E672" i="3" s="1"/>
  <c r="D668" i="3"/>
  <c r="C668" i="3"/>
  <c r="B668" i="3"/>
  <c r="B672" i="3" s="1"/>
  <c r="B674" i="3" s="1"/>
  <c r="W664" i="3"/>
  <c r="G664" i="3"/>
  <c r="Y663" i="3"/>
  <c r="X663" i="3"/>
  <c r="W663" i="3"/>
  <c r="V663" i="3"/>
  <c r="V664" i="3" s="1"/>
  <c r="U663" i="3"/>
  <c r="T663" i="3"/>
  <c r="S663" i="3"/>
  <c r="R663" i="3"/>
  <c r="R664" i="3" s="1"/>
  <c r="Q663" i="3"/>
  <c r="P663" i="3"/>
  <c r="O663" i="3"/>
  <c r="N663" i="3"/>
  <c r="N664" i="3" s="1"/>
  <c r="M663" i="3"/>
  <c r="L663" i="3"/>
  <c r="K663" i="3"/>
  <c r="J663" i="3"/>
  <c r="J664" i="3" s="1"/>
  <c r="I663" i="3"/>
  <c r="H663" i="3"/>
  <c r="G663" i="3"/>
  <c r="F663" i="3"/>
  <c r="F664" i="3" s="1"/>
  <c r="E663" i="3"/>
  <c r="D663" i="3"/>
  <c r="C663" i="3"/>
  <c r="B663" i="3"/>
  <c r="U662" i="3"/>
  <c r="T662" i="3"/>
  <c r="T664" i="3" s="1"/>
  <c r="E662" i="3"/>
  <c r="D662" i="3"/>
  <c r="D664" i="3" s="1"/>
  <c r="Y661" i="3"/>
  <c r="X661" i="3"/>
  <c r="W661" i="3"/>
  <c r="V661" i="3"/>
  <c r="U661" i="3"/>
  <c r="T661" i="3"/>
  <c r="S661" i="3"/>
  <c r="R661" i="3"/>
  <c r="Q661" i="3"/>
  <c r="P661" i="3"/>
  <c r="O661" i="3"/>
  <c r="N661" i="3"/>
  <c r="Z661" i="3" s="1"/>
  <c r="AA661" i="3" s="1"/>
  <c r="M661" i="3"/>
  <c r="L661" i="3"/>
  <c r="K661" i="3"/>
  <c r="J661" i="3"/>
  <c r="I661" i="3"/>
  <c r="H661" i="3"/>
  <c r="G661" i="3"/>
  <c r="F661" i="3"/>
  <c r="E661" i="3"/>
  <c r="D661" i="3"/>
  <c r="C661" i="3"/>
  <c r="B661" i="3"/>
  <c r="Y660" i="3"/>
  <c r="Y662" i="3" s="1"/>
  <c r="X660" i="3"/>
  <c r="W660" i="3"/>
  <c r="V660" i="3"/>
  <c r="U660" i="3"/>
  <c r="T660" i="3"/>
  <c r="S660" i="3"/>
  <c r="R660" i="3"/>
  <c r="Q660" i="3"/>
  <c r="Q662" i="3" s="1"/>
  <c r="P660" i="3"/>
  <c r="O660" i="3"/>
  <c r="N660" i="3"/>
  <c r="M660" i="3"/>
  <c r="Z660" i="3" s="1"/>
  <c r="L660" i="3"/>
  <c r="L662" i="3" s="1"/>
  <c r="L664" i="3" s="1"/>
  <c r="K660" i="3"/>
  <c r="J660" i="3"/>
  <c r="I660" i="3"/>
  <c r="I662" i="3" s="1"/>
  <c r="H660" i="3"/>
  <c r="G660" i="3"/>
  <c r="F660" i="3"/>
  <c r="E660" i="3"/>
  <c r="D660" i="3"/>
  <c r="C660" i="3"/>
  <c r="B660" i="3"/>
  <c r="Y659" i="3"/>
  <c r="X659" i="3"/>
  <c r="X662" i="3" s="1"/>
  <c r="X664" i="3" s="1"/>
  <c r="W659" i="3"/>
  <c r="V659" i="3"/>
  <c r="U659" i="3"/>
  <c r="T659" i="3"/>
  <c r="S659" i="3"/>
  <c r="R659" i="3"/>
  <c r="Q659" i="3"/>
  <c r="P659" i="3"/>
  <c r="P662" i="3" s="1"/>
  <c r="P664" i="3" s="1"/>
  <c r="O659" i="3"/>
  <c r="N659" i="3"/>
  <c r="M659" i="3"/>
  <c r="L659" i="3"/>
  <c r="K659" i="3"/>
  <c r="J659" i="3"/>
  <c r="I659" i="3"/>
  <c r="H659" i="3"/>
  <c r="H662" i="3" s="1"/>
  <c r="H664" i="3" s="1"/>
  <c r="G659" i="3"/>
  <c r="F659" i="3"/>
  <c r="E659" i="3"/>
  <c r="D659" i="3"/>
  <c r="C659" i="3"/>
  <c r="B659" i="3"/>
  <c r="Y658" i="3"/>
  <c r="X658" i="3"/>
  <c r="W658" i="3"/>
  <c r="W662" i="3" s="1"/>
  <c r="V658" i="3"/>
  <c r="V662" i="3" s="1"/>
  <c r="U658" i="3"/>
  <c r="T658" i="3"/>
  <c r="S658" i="3"/>
  <c r="S662" i="3" s="1"/>
  <c r="S664" i="3" s="1"/>
  <c r="R658" i="3"/>
  <c r="R662" i="3" s="1"/>
  <c r="Q658" i="3"/>
  <c r="P658" i="3"/>
  <c r="O658" i="3"/>
  <c r="O662" i="3" s="1"/>
  <c r="O664" i="3" s="1"/>
  <c r="N658" i="3"/>
  <c r="N662" i="3" s="1"/>
  <c r="M658" i="3"/>
  <c r="L658" i="3"/>
  <c r="K658" i="3"/>
  <c r="K662" i="3" s="1"/>
  <c r="K664" i="3" s="1"/>
  <c r="J658" i="3"/>
  <c r="J662" i="3" s="1"/>
  <c r="I658" i="3"/>
  <c r="H658" i="3"/>
  <c r="G658" i="3"/>
  <c r="G662" i="3" s="1"/>
  <c r="F658" i="3"/>
  <c r="F662" i="3" s="1"/>
  <c r="E658" i="3"/>
  <c r="D658" i="3"/>
  <c r="C658" i="3"/>
  <c r="C662" i="3" s="1"/>
  <c r="C664" i="3" s="1"/>
  <c r="B658" i="3"/>
  <c r="Y653" i="3"/>
  <c r="X653" i="3"/>
  <c r="W653" i="3"/>
  <c r="W654" i="3" s="1"/>
  <c r="V653" i="3"/>
  <c r="U653" i="3"/>
  <c r="T653" i="3"/>
  <c r="S653" i="3"/>
  <c r="S654" i="3" s="1"/>
  <c r="R653" i="3"/>
  <c r="Q653" i="3"/>
  <c r="P653" i="3"/>
  <c r="O653" i="3"/>
  <c r="O654" i="3" s="1"/>
  <c r="N653" i="3"/>
  <c r="M653" i="3"/>
  <c r="L653" i="3"/>
  <c r="K653" i="3"/>
  <c r="K654" i="3" s="1"/>
  <c r="J653" i="3"/>
  <c r="I653" i="3"/>
  <c r="H653" i="3"/>
  <c r="G653" i="3"/>
  <c r="G654" i="3" s="1"/>
  <c r="F653" i="3"/>
  <c r="E653" i="3"/>
  <c r="D653" i="3"/>
  <c r="C653" i="3"/>
  <c r="C654" i="3" s="1"/>
  <c r="B653" i="3"/>
  <c r="V652" i="3"/>
  <c r="U652" i="3"/>
  <c r="U654" i="3" s="1"/>
  <c r="F652" i="3"/>
  <c r="E652" i="3"/>
  <c r="E654" i="3" s="1"/>
  <c r="Y651" i="3"/>
  <c r="X651" i="3"/>
  <c r="W651" i="3"/>
  <c r="V651" i="3"/>
  <c r="U651" i="3"/>
  <c r="T651" i="3"/>
  <c r="S651" i="3"/>
  <c r="R651" i="3"/>
  <c r="Q651" i="3"/>
  <c r="P651" i="3"/>
  <c r="O651" i="3"/>
  <c r="N651" i="3"/>
  <c r="M651" i="3"/>
  <c r="Z651" i="3" s="1"/>
  <c r="AA651" i="3" s="1"/>
  <c r="L651" i="3"/>
  <c r="K651" i="3"/>
  <c r="J651" i="3"/>
  <c r="I651" i="3"/>
  <c r="H651" i="3"/>
  <c r="G651" i="3"/>
  <c r="F651" i="3"/>
  <c r="E651" i="3"/>
  <c r="D651" i="3"/>
  <c r="C651" i="3"/>
  <c r="B651" i="3"/>
  <c r="Y650" i="3"/>
  <c r="X650" i="3"/>
  <c r="W650" i="3"/>
  <c r="V650" i="3"/>
  <c r="U650" i="3"/>
  <c r="T650" i="3"/>
  <c r="S650" i="3"/>
  <c r="R650" i="3"/>
  <c r="R652" i="3" s="1"/>
  <c r="Q650" i="3"/>
  <c r="P650" i="3"/>
  <c r="O650" i="3"/>
  <c r="N650" i="3"/>
  <c r="N652" i="3" s="1"/>
  <c r="M650" i="3"/>
  <c r="M652" i="3" s="1"/>
  <c r="M654" i="3" s="1"/>
  <c r="L650" i="3"/>
  <c r="K650" i="3"/>
  <c r="J650" i="3"/>
  <c r="J652" i="3" s="1"/>
  <c r="I650" i="3"/>
  <c r="H650" i="3"/>
  <c r="G650" i="3"/>
  <c r="F650" i="3"/>
  <c r="E650" i="3"/>
  <c r="D650" i="3"/>
  <c r="C650" i="3"/>
  <c r="B650" i="3"/>
  <c r="AB649" i="3"/>
  <c r="Y649" i="3"/>
  <c r="Y652" i="3" s="1"/>
  <c r="Y654" i="3" s="1"/>
  <c r="X649" i="3"/>
  <c r="W649" i="3"/>
  <c r="V649" i="3"/>
  <c r="U649" i="3"/>
  <c r="T649" i="3"/>
  <c r="S649" i="3"/>
  <c r="R649" i="3"/>
  <c r="Q649" i="3"/>
  <c r="Q652" i="3" s="1"/>
  <c r="Q654" i="3" s="1"/>
  <c r="P649" i="3"/>
  <c r="O649" i="3"/>
  <c r="N649" i="3"/>
  <c r="M649" i="3"/>
  <c r="Z649" i="3" s="1"/>
  <c r="L649" i="3"/>
  <c r="K649" i="3"/>
  <c r="J649" i="3"/>
  <c r="I649" i="3"/>
  <c r="I652" i="3" s="1"/>
  <c r="I654" i="3" s="1"/>
  <c r="H649" i="3"/>
  <c r="G649" i="3"/>
  <c r="F649" i="3"/>
  <c r="E649" i="3"/>
  <c r="D649" i="3"/>
  <c r="C649" i="3"/>
  <c r="B649" i="3"/>
  <c r="AA649" i="3" s="1"/>
  <c r="Y648" i="3"/>
  <c r="X648" i="3"/>
  <c r="X652" i="3" s="1"/>
  <c r="X654" i="3" s="1"/>
  <c r="W648" i="3"/>
  <c r="W652" i="3" s="1"/>
  <c r="V648" i="3"/>
  <c r="U648" i="3"/>
  <c r="T648" i="3"/>
  <c r="T652" i="3" s="1"/>
  <c r="T654" i="3" s="1"/>
  <c r="S648" i="3"/>
  <c r="S652" i="3" s="1"/>
  <c r="R648" i="3"/>
  <c r="Q648" i="3"/>
  <c r="P648" i="3"/>
  <c r="P652" i="3" s="1"/>
  <c r="P654" i="3" s="1"/>
  <c r="O648" i="3"/>
  <c r="O652" i="3" s="1"/>
  <c r="N648" i="3"/>
  <c r="Z648" i="3" s="1"/>
  <c r="M648" i="3"/>
  <c r="L648" i="3"/>
  <c r="L652" i="3" s="1"/>
  <c r="L654" i="3" s="1"/>
  <c r="K648" i="3"/>
  <c r="K652" i="3" s="1"/>
  <c r="J648" i="3"/>
  <c r="I648" i="3"/>
  <c r="H648" i="3"/>
  <c r="H652" i="3" s="1"/>
  <c r="H654" i="3" s="1"/>
  <c r="G648" i="3"/>
  <c r="G652" i="3" s="1"/>
  <c r="F648" i="3"/>
  <c r="E648" i="3"/>
  <c r="D648" i="3"/>
  <c r="D652" i="3" s="1"/>
  <c r="D654" i="3" s="1"/>
  <c r="C648" i="3"/>
  <c r="C652" i="3" s="1"/>
  <c r="B648" i="3"/>
  <c r="Y644" i="3"/>
  <c r="R644" i="3"/>
  <c r="J644" i="3"/>
  <c r="I644" i="3"/>
  <c r="B644" i="3"/>
  <c r="Y643" i="3"/>
  <c r="X643" i="3"/>
  <c r="W643" i="3"/>
  <c r="V643" i="3"/>
  <c r="U643" i="3"/>
  <c r="T643" i="3"/>
  <c r="S643" i="3"/>
  <c r="R643" i="3"/>
  <c r="Q643" i="3"/>
  <c r="P643" i="3"/>
  <c r="O643" i="3"/>
  <c r="N643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W642" i="3"/>
  <c r="V642" i="3"/>
  <c r="V644" i="3" s="1"/>
  <c r="G642" i="3"/>
  <c r="F642" i="3"/>
  <c r="F644" i="3" s="1"/>
  <c r="Y641" i="3"/>
  <c r="X641" i="3"/>
  <c r="W641" i="3"/>
  <c r="V641" i="3"/>
  <c r="U641" i="3"/>
  <c r="T641" i="3"/>
  <c r="S641" i="3"/>
  <c r="R641" i="3"/>
  <c r="Q641" i="3"/>
  <c r="P641" i="3"/>
  <c r="O641" i="3"/>
  <c r="N641" i="3"/>
  <c r="M641" i="3"/>
  <c r="Z641" i="3" s="1"/>
  <c r="L641" i="3"/>
  <c r="K641" i="3"/>
  <c r="J641" i="3"/>
  <c r="I641" i="3"/>
  <c r="H641" i="3"/>
  <c r="G641" i="3"/>
  <c r="F641" i="3"/>
  <c r="E641" i="3"/>
  <c r="D641" i="3"/>
  <c r="C641" i="3"/>
  <c r="B641" i="3"/>
  <c r="Y640" i="3"/>
  <c r="X640" i="3"/>
  <c r="W640" i="3"/>
  <c r="V640" i="3"/>
  <c r="U640" i="3"/>
  <c r="T640" i="3"/>
  <c r="S640" i="3"/>
  <c r="R640" i="3"/>
  <c r="Q640" i="3"/>
  <c r="P640" i="3"/>
  <c r="O640" i="3"/>
  <c r="O642" i="3" s="1"/>
  <c r="N640" i="3"/>
  <c r="N642" i="3" s="1"/>
  <c r="N644" i="3" s="1"/>
  <c r="M640" i="3"/>
  <c r="L640" i="3"/>
  <c r="K640" i="3"/>
  <c r="J640" i="3"/>
  <c r="I640" i="3"/>
  <c r="H640" i="3"/>
  <c r="G640" i="3"/>
  <c r="F640" i="3"/>
  <c r="E640" i="3"/>
  <c r="D640" i="3"/>
  <c r="C640" i="3"/>
  <c r="B640" i="3"/>
  <c r="Y639" i="3"/>
  <c r="X639" i="3"/>
  <c r="W639" i="3"/>
  <c r="V639" i="3"/>
  <c r="U639" i="3"/>
  <c r="T639" i="3"/>
  <c r="S639" i="3"/>
  <c r="R639" i="3"/>
  <c r="R642" i="3" s="1"/>
  <c r="Q639" i="3"/>
  <c r="P639" i="3"/>
  <c r="O639" i="3"/>
  <c r="N639" i="3"/>
  <c r="Z639" i="3" s="1"/>
  <c r="AB639" i="3" s="1"/>
  <c r="M639" i="3"/>
  <c r="L639" i="3"/>
  <c r="K639" i="3"/>
  <c r="J639" i="3"/>
  <c r="J642" i="3" s="1"/>
  <c r="I639" i="3"/>
  <c r="H639" i="3"/>
  <c r="G639" i="3"/>
  <c r="F639" i="3"/>
  <c r="E639" i="3"/>
  <c r="D639" i="3"/>
  <c r="C639" i="3"/>
  <c r="B639" i="3"/>
  <c r="B642" i="3" s="1"/>
  <c r="Y638" i="3"/>
  <c r="Y642" i="3" s="1"/>
  <c r="X638" i="3"/>
  <c r="X642" i="3" s="1"/>
  <c r="W638" i="3"/>
  <c r="V638" i="3"/>
  <c r="U638" i="3"/>
  <c r="U642" i="3" s="1"/>
  <c r="U644" i="3" s="1"/>
  <c r="T638" i="3"/>
  <c r="T642" i="3" s="1"/>
  <c r="S638" i="3"/>
  <c r="S642" i="3" s="1"/>
  <c r="R638" i="3"/>
  <c r="Q638" i="3"/>
  <c r="Q642" i="3" s="1"/>
  <c r="Q644" i="3" s="1"/>
  <c r="P638" i="3"/>
  <c r="P642" i="3" s="1"/>
  <c r="O638" i="3"/>
  <c r="N638" i="3"/>
  <c r="M638" i="3"/>
  <c r="M642" i="3" s="1"/>
  <c r="M644" i="3" s="1"/>
  <c r="L638" i="3"/>
  <c r="L642" i="3" s="1"/>
  <c r="K638" i="3"/>
  <c r="K642" i="3" s="1"/>
  <c r="J638" i="3"/>
  <c r="I638" i="3"/>
  <c r="I642" i="3" s="1"/>
  <c r="H638" i="3"/>
  <c r="H642" i="3" s="1"/>
  <c r="G638" i="3"/>
  <c r="F638" i="3"/>
  <c r="E638" i="3"/>
  <c r="E642" i="3" s="1"/>
  <c r="E644" i="3" s="1"/>
  <c r="D638" i="3"/>
  <c r="D642" i="3" s="1"/>
  <c r="C638" i="3"/>
  <c r="C642" i="3" s="1"/>
  <c r="B638" i="3"/>
  <c r="K634" i="3"/>
  <c r="Y633" i="3"/>
  <c r="X633" i="3"/>
  <c r="W633" i="3"/>
  <c r="V633" i="3"/>
  <c r="U633" i="3"/>
  <c r="T633" i="3"/>
  <c r="S633" i="3"/>
  <c r="R633" i="3"/>
  <c r="Q633" i="3"/>
  <c r="P633" i="3"/>
  <c r="O633" i="3"/>
  <c r="N633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W632" i="3"/>
  <c r="W634" i="3" s="1"/>
  <c r="G632" i="3"/>
  <c r="G634" i="3" s="1"/>
  <c r="Y631" i="3"/>
  <c r="X631" i="3"/>
  <c r="W631" i="3"/>
  <c r="V631" i="3"/>
  <c r="U631" i="3"/>
  <c r="T631" i="3"/>
  <c r="S631" i="3"/>
  <c r="R631" i="3"/>
  <c r="Q631" i="3"/>
  <c r="P631" i="3"/>
  <c r="O631" i="3"/>
  <c r="N631" i="3"/>
  <c r="Z631" i="3" s="1"/>
  <c r="M631" i="3"/>
  <c r="L631" i="3"/>
  <c r="K631" i="3"/>
  <c r="J631" i="3"/>
  <c r="I631" i="3"/>
  <c r="H631" i="3"/>
  <c r="G631" i="3"/>
  <c r="F631" i="3"/>
  <c r="E631" i="3"/>
  <c r="D631" i="3"/>
  <c r="C631" i="3"/>
  <c r="B631" i="3"/>
  <c r="Y630" i="3"/>
  <c r="X630" i="3"/>
  <c r="W630" i="3"/>
  <c r="V630" i="3"/>
  <c r="U630" i="3"/>
  <c r="T630" i="3"/>
  <c r="S630" i="3"/>
  <c r="R630" i="3"/>
  <c r="Q630" i="3"/>
  <c r="P630" i="3"/>
  <c r="O630" i="3"/>
  <c r="O632" i="3" s="1"/>
  <c r="O634" i="3" s="1"/>
  <c r="N630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Y629" i="3"/>
  <c r="X629" i="3"/>
  <c r="W629" i="3"/>
  <c r="V629" i="3"/>
  <c r="U629" i="3"/>
  <c r="T629" i="3"/>
  <c r="S629" i="3"/>
  <c r="S632" i="3" s="1"/>
  <c r="S634" i="3" s="1"/>
  <c r="R629" i="3"/>
  <c r="Q629" i="3"/>
  <c r="P629" i="3"/>
  <c r="O629" i="3"/>
  <c r="N629" i="3"/>
  <c r="Z629" i="3" s="1"/>
  <c r="M629" i="3"/>
  <c r="L629" i="3"/>
  <c r="K629" i="3"/>
  <c r="K632" i="3" s="1"/>
  <c r="J629" i="3"/>
  <c r="I629" i="3"/>
  <c r="H629" i="3"/>
  <c r="G629" i="3"/>
  <c r="F629" i="3"/>
  <c r="E629" i="3"/>
  <c r="D629" i="3"/>
  <c r="C629" i="3"/>
  <c r="C632" i="3" s="1"/>
  <c r="C634" i="3" s="1"/>
  <c r="B629" i="3"/>
  <c r="Y628" i="3"/>
  <c r="Y632" i="3" s="1"/>
  <c r="X628" i="3"/>
  <c r="X632" i="3" s="1"/>
  <c r="W628" i="3"/>
  <c r="V628" i="3"/>
  <c r="U628" i="3"/>
  <c r="U632" i="3" s="1"/>
  <c r="T628" i="3"/>
  <c r="T632" i="3" s="1"/>
  <c r="S628" i="3"/>
  <c r="R628" i="3"/>
  <c r="Q628" i="3"/>
  <c r="Q632" i="3" s="1"/>
  <c r="P628" i="3"/>
  <c r="P632" i="3" s="1"/>
  <c r="O628" i="3"/>
  <c r="N628" i="3"/>
  <c r="M628" i="3"/>
  <c r="L628" i="3"/>
  <c r="L632" i="3" s="1"/>
  <c r="K628" i="3"/>
  <c r="J628" i="3"/>
  <c r="I628" i="3"/>
  <c r="I632" i="3" s="1"/>
  <c r="H628" i="3"/>
  <c r="H632" i="3" s="1"/>
  <c r="G628" i="3"/>
  <c r="F628" i="3"/>
  <c r="E628" i="3"/>
  <c r="E632" i="3" s="1"/>
  <c r="D628" i="3"/>
  <c r="D632" i="3" s="1"/>
  <c r="C628" i="3"/>
  <c r="B628" i="3"/>
  <c r="Y623" i="3"/>
  <c r="X623" i="3"/>
  <c r="W623" i="3"/>
  <c r="V623" i="3"/>
  <c r="U623" i="3"/>
  <c r="T623" i="3"/>
  <c r="S623" i="3"/>
  <c r="R623" i="3"/>
  <c r="Q623" i="3"/>
  <c r="P623" i="3"/>
  <c r="O623" i="3"/>
  <c r="N623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Y621" i="3"/>
  <c r="X621" i="3"/>
  <c r="W621" i="3"/>
  <c r="V621" i="3"/>
  <c r="U621" i="3"/>
  <c r="T621" i="3"/>
  <c r="S621" i="3"/>
  <c r="R621" i="3"/>
  <c r="Q621" i="3"/>
  <c r="P621" i="3"/>
  <c r="O621" i="3"/>
  <c r="N621" i="3"/>
  <c r="Z621" i="3" s="1"/>
  <c r="AA621" i="3" s="1"/>
  <c r="M621" i="3"/>
  <c r="L621" i="3"/>
  <c r="K621" i="3"/>
  <c r="J621" i="3"/>
  <c r="I621" i="3"/>
  <c r="H621" i="3"/>
  <c r="G621" i="3"/>
  <c r="F621" i="3"/>
  <c r="E621" i="3"/>
  <c r="D621" i="3"/>
  <c r="C621" i="3"/>
  <c r="B621" i="3"/>
  <c r="Y620" i="3"/>
  <c r="X620" i="3"/>
  <c r="W620" i="3"/>
  <c r="V620" i="3"/>
  <c r="U620" i="3"/>
  <c r="T620" i="3"/>
  <c r="S620" i="3"/>
  <c r="R620" i="3"/>
  <c r="Q620" i="3"/>
  <c r="P620" i="3"/>
  <c r="O620" i="3"/>
  <c r="N620" i="3"/>
  <c r="M620" i="3"/>
  <c r="Z620" i="3" s="1"/>
  <c r="L620" i="3"/>
  <c r="K620" i="3"/>
  <c r="J620" i="3"/>
  <c r="I620" i="3"/>
  <c r="H620" i="3"/>
  <c r="G620" i="3"/>
  <c r="F620" i="3"/>
  <c r="E620" i="3"/>
  <c r="D620" i="3"/>
  <c r="C620" i="3"/>
  <c r="B620" i="3"/>
  <c r="AA620" i="3" s="1"/>
  <c r="Y619" i="3"/>
  <c r="X619" i="3"/>
  <c r="X622" i="3" s="1"/>
  <c r="X624" i="3" s="1"/>
  <c r="W619" i="3"/>
  <c r="V619" i="3"/>
  <c r="U619" i="3"/>
  <c r="T619" i="3"/>
  <c r="T622" i="3" s="1"/>
  <c r="T624" i="3" s="1"/>
  <c r="S619" i="3"/>
  <c r="R619" i="3"/>
  <c r="Q619" i="3"/>
  <c r="P619" i="3"/>
  <c r="P622" i="3" s="1"/>
  <c r="P624" i="3" s="1"/>
  <c r="O619" i="3"/>
  <c r="N619" i="3"/>
  <c r="M619" i="3"/>
  <c r="L619" i="3"/>
  <c r="L622" i="3" s="1"/>
  <c r="L624" i="3" s="1"/>
  <c r="K619" i="3"/>
  <c r="J619" i="3"/>
  <c r="I619" i="3"/>
  <c r="H619" i="3"/>
  <c r="H622" i="3" s="1"/>
  <c r="H624" i="3" s="1"/>
  <c r="G619" i="3"/>
  <c r="F619" i="3"/>
  <c r="E619" i="3"/>
  <c r="D619" i="3"/>
  <c r="D622" i="3" s="1"/>
  <c r="D624" i="3" s="1"/>
  <c r="C619" i="3"/>
  <c r="B619" i="3"/>
  <c r="Y618" i="3"/>
  <c r="Y622" i="3" s="1"/>
  <c r="X618" i="3"/>
  <c r="W618" i="3"/>
  <c r="V618" i="3"/>
  <c r="V622" i="3" s="1"/>
  <c r="U618" i="3"/>
  <c r="U622" i="3" s="1"/>
  <c r="T618" i="3"/>
  <c r="S618" i="3"/>
  <c r="R618" i="3"/>
  <c r="R622" i="3" s="1"/>
  <c r="Q618" i="3"/>
  <c r="Q622" i="3" s="1"/>
  <c r="P618" i="3"/>
  <c r="O618" i="3"/>
  <c r="N618" i="3"/>
  <c r="N622" i="3" s="1"/>
  <c r="M618" i="3"/>
  <c r="M622" i="3" s="1"/>
  <c r="L618" i="3"/>
  <c r="K618" i="3"/>
  <c r="J618" i="3"/>
  <c r="J622" i="3" s="1"/>
  <c r="I618" i="3"/>
  <c r="I622" i="3" s="1"/>
  <c r="H618" i="3"/>
  <c r="G618" i="3"/>
  <c r="F618" i="3"/>
  <c r="F622" i="3" s="1"/>
  <c r="E618" i="3"/>
  <c r="E622" i="3" s="1"/>
  <c r="D618" i="3"/>
  <c r="C618" i="3"/>
  <c r="B618" i="3"/>
  <c r="Y613" i="3"/>
  <c r="X613" i="3"/>
  <c r="W613" i="3"/>
  <c r="V613" i="3"/>
  <c r="U613" i="3"/>
  <c r="T613" i="3"/>
  <c r="S613" i="3"/>
  <c r="R613" i="3"/>
  <c r="Q613" i="3"/>
  <c r="P613" i="3"/>
  <c r="O613" i="3"/>
  <c r="N613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Y612" i="3"/>
  <c r="Y614" i="3" s="1"/>
  <c r="I612" i="3"/>
  <c r="I614" i="3" s="1"/>
  <c r="Y611" i="3"/>
  <c r="X611" i="3"/>
  <c r="W611" i="3"/>
  <c r="V611" i="3"/>
  <c r="U611" i="3"/>
  <c r="T611" i="3"/>
  <c r="S611" i="3"/>
  <c r="R611" i="3"/>
  <c r="Q611" i="3"/>
  <c r="P611" i="3"/>
  <c r="O611" i="3"/>
  <c r="N611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Y610" i="3"/>
  <c r="X610" i="3"/>
  <c r="W610" i="3"/>
  <c r="V610" i="3"/>
  <c r="U610" i="3"/>
  <c r="T610" i="3"/>
  <c r="S610" i="3"/>
  <c r="R610" i="3"/>
  <c r="Q610" i="3"/>
  <c r="P610" i="3"/>
  <c r="O610" i="3"/>
  <c r="N610" i="3"/>
  <c r="Z610" i="3" s="1"/>
  <c r="M610" i="3"/>
  <c r="L610" i="3"/>
  <c r="K610" i="3"/>
  <c r="J610" i="3"/>
  <c r="I610" i="3"/>
  <c r="H610" i="3"/>
  <c r="G610" i="3"/>
  <c r="F610" i="3"/>
  <c r="E610" i="3"/>
  <c r="D610" i="3"/>
  <c r="C610" i="3"/>
  <c r="B610" i="3"/>
  <c r="Y609" i="3"/>
  <c r="X609" i="3"/>
  <c r="W609" i="3"/>
  <c r="V609" i="3"/>
  <c r="U609" i="3"/>
  <c r="U612" i="3" s="1"/>
  <c r="U614" i="3" s="1"/>
  <c r="T609" i="3"/>
  <c r="S609" i="3"/>
  <c r="R609" i="3"/>
  <c r="Q609" i="3"/>
  <c r="Q612" i="3" s="1"/>
  <c r="Q614" i="3" s="1"/>
  <c r="P609" i="3"/>
  <c r="O609" i="3"/>
  <c r="N609" i="3"/>
  <c r="M609" i="3"/>
  <c r="L609" i="3"/>
  <c r="K609" i="3"/>
  <c r="J609" i="3"/>
  <c r="I609" i="3"/>
  <c r="H609" i="3"/>
  <c r="G609" i="3"/>
  <c r="F609" i="3"/>
  <c r="E609" i="3"/>
  <c r="E612" i="3" s="1"/>
  <c r="E614" i="3" s="1"/>
  <c r="D609" i="3"/>
  <c r="C609" i="3"/>
  <c r="B609" i="3"/>
  <c r="Y608" i="3"/>
  <c r="X608" i="3"/>
  <c r="W608" i="3"/>
  <c r="W612" i="3" s="1"/>
  <c r="V608" i="3"/>
  <c r="V612" i="3" s="1"/>
  <c r="U608" i="3"/>
  <c r="T608" i="3"/>
  <c r="S608" i="3"/>
  <c r="S612" i="3" s="1"/>
  <c r="R608" i="3"/>
  <c r="R612" i="3" s="1"/>
  <c r="Q608" i="3"/>
  <c r="P608" i="3"/>
  <c r="O608" i="3"/>
  <c r="O612" i="3" s="1"/>
  <c r="N608" i="3"/>
  <c r="N612" i="3" s="1"/>
  <c r="M608" i="3"/>
  <c r="L608" i="3"/>
  <c r="K608" i="3"/>
  <c r="K612" i="3" s="1"/>
  <c r="J608" i="3"/>
  <c r="J612" i="3" s="1"/>
  <c r="I608" i="3"/>
  <c r="H608" i="3"/>
  <c r="G608" i="3"/>
  <c r="G612" i="3" s="1"/>
  <c r="F608" i="3"/>
  <c r="F612" i="3" s="1"/>
  <c r="E608" i="3"/>
  <c r="D608" i="3"/>
  <c r="C608" i="3"/>
  <c r="C612" i="3" s="1"/>
  <c r="B608" i="3"/>
  <c r="B612" i="3" s="1"/>
  <c r="Y603" i="3"/>
  <c r="X603" i="3"/>
  <c r="X604" i="3" s="1"/>
  <c r="W603" i="3"/>
  <c r="V603" i="3"/>
  <c r="U603" i="3"/>
  <c r="T603" i="3"/>
  <c r="T604" i="3" s="1"/>
  <c r="S603" i="3"/>
  <c r="R603" i="3"/>
  <c r="Q603" i="3"/>
  <c r="P603" i="3"/>
  <c r="P604" i="3" s="1"/>
  <c r="O603" i="3"/>
  <c r="N603" i="3"/>
  <c r="M603" i="3"/>
  <c r="L603" i="3"/>
  <c r="L604" i="3" s="1"/>
  <c r="K603" i="3"/>
  <c r="J603" i="3"/>
  <c r="I603" i="3"/>
  <c r="H603" i="3"/>
  <c r="H604" i="3" s="1"/>
  <c r="G603" i="3"/>
  <c r="F603" i="3"/>
  <c r="E603" i="3"/>
  <c r="D603" i="3"/>
  <c r="D604" i="3" s="1"/>
  <c r="C603" i="3"/>
  <c r="B603" i="3"/>
  <c r="J602" i="3"/>
  <c r="J604" i="3" s="1"/>
  <c r="Y601" i="3"/>
  <c r="X601" i="3"/>
  <c r="W601" i="3"/>
  <c r="V601" i="3"/>
  <c r="U601" i="3"/>
  <c r="T601" i="3"/>
  <c r="S601" i="3"/>
  <c r="R601" i="3"/>
  <c r="Q601" i="3"/>
  <c r="P601" i="3"/>
  <c r="O601" i="3"/>
  <c r="N601" i="3"/>
  <c r="M601" i="3"/>
  <c r="Z601" i="3" s="1"/>
  <c r="L601" i="3"/>
  <c r="K601" i="3"/>
  <c r="J601" i="3"/>
  <c r="I601" i="3"/>
  <c r="H601" i="3"/>
  <c r="G601" i="3"/>
  <c r="F601" i="3"/>
  <c r="E601" i="3"/>
  <c r="D601" i="3"/>
  <c r="C601" i="3"/>
  <c r="B601" i="3"/>
  <c r="AA601" i="3" s="1"/>
  <c r="Y600" i="3"/>
  <c r="X600" i="3"/>
  <c r="W600" i="3"/>
  <c r="V600" i="3"/>
  <c r="U600" i="3"/>
  <c r="T600" i="3"/>
  <c r="S600" i="3"/>
  <c r="R600" i="3"/>
  <c r="Q600" i="3"/>
  <c r="P600" i="3"/>
  <c r="O600" i="3"/>
  <c r="N600" i="3"/>
  <c r="Z600" i="3" s="1"/>
  <c r="AA600" i="3" s="1"/>
  <c r="M600" i="3"/>
  <c r="L600" i="3"/>
  <c r="K600" i="3"/>
  <c r="J600" i="3"/>
  <c r="I600" i="3"/>
  <c r="H600" i="3"/>
  <c r="G600" i="3"/>
  <c r="F600" i="3"/>
  <c r="E600" i="3"/>
  <c r="D600" i="3"/>
  <c r="C600" i="3"/>
  <c r="B600" i="3"/>
  <c r="Y599" i="3"/>
  <c r="X599" i="3"/>
  <c r="W599" i="3"/>
  <c r="V599" i="3"/>
  <c r="V602" i="3" s="1"/>
  <c r="V604" i="3" s="1"/>
  <c r="U599" i="3"/>
  <c r="T599" i="3"/>
  <c r="S599" i="3"/>
  <c r="R599" i="3"/>
  <c r="R602" i="3" s="1"/>
  <c r="R604" i="3" s="1"/>
  <c r="Q599" i="3"/>
  <c r="P599" i="3"/>
  <c r="O599" i="3"/>
  <c r="N599" i="3"/>
  <c r="N602" i="3" s="1"/>
  <c r="N604" i="3" s="1"/>
  <c r="M599" i="3"/>
  <c r="Z599" i="3" s="1"/>
  <c r="AB599" i="3" s="1"/>
  <c r="L599" i="3"/>
  <c r="K599" i="3"/>
  <c r="J599" i="3"/>
  <c r="I599" i="3"/>
  <c r="H599" i="3"/>
  <c r="G599" i="3"/>
  <c r="F599" i="3"/>
  <c r="F602" i="3" s="1"/>
  <c r="F604" i="3" s="1"/>
  <c r="E599" i="3"/>
  <c r="D599" i="3"/>
  <c r="C599" i="3"/>
  <c r="B599" i="3"/>
  <c r="Y598" i="3"/>
  <c r="X598" i="3"/>
  <c r="X602" i="3" s="1"/>
  <c r="W598" i="3"/>
  <c r="W602" i="3" s="1"/>
  <c r="V598" i="3"/>
  <c r="U598" i="3"/>
  <c r="T598" i="3"/>
  <c r="T602" i="3" s="1"/>
  <c r="S598" i="3"/>
  <c r="S602" i="3" s="1"/>
  <c r="R598" i="3"/>
  <c r="Q598" i="3"/>
  <c r="P598" i="3"/>
  <c r="P602" i="3" s="1"/>
  <c r="O598" i="3"/>
  <c r="O602" i="3" s="1"/>
  <c r="N598" i="3"/>
  <c r="M598" i="3"/>
  <c r="L598" i="3"/>
  <c r="L602" i="3" s="1"/>
  <c r="K598" i="3"/>
  <c r="K602" i="3" s="1"/>
  <c r="J598" i="3"/>
  <c r="I598" i="3"/>
  <c r="H598" i="3"/>
  <c r="H602" i="3" s="1"/>
  <c r="G598" i="3"/>
  <c r="G602" i="3" s="1"/>
  <c r="F598" i="3"/>
  <c r="E598" i="3"/>
  <c r="D598" i="3"/>
  <c r="D602" i="3" s="1"/>
  <c r="C598" i="3"/>
  <c r="C602" i="3" s="1"/>
  <c r="B598" i="3"/>
  <c r="Y593" i="3"/>
  <c r="Y594" i="3" s="1"/>
  <c r="X593" i="3"/>
  <c r="W593" i="3"/>
  <c r="V593" i="3"/>
  <c r="U593" i="3"/>
  <c r="U594" i="3" s="1"/>
  <c r="T593" i="3"/>
  <c r="S593" i="3"/>
  <c r="R593" i="3"/>
  <c r="Q593" i="3"/>
  <c r="Q594" i="3" s="1"/>
  <c r="P593" i="3"/>
  <c r="O593" i="3"/>
  <c r="N593" i="3"/>
  <c r="M593" i="3"/>
  <c r="L593" i="3"/>
  <c r="K593" i="3"/>
  <c r="J593" i="3"/>
  <c r="I593" i="3"/>
  <c r="I594" i="3" s="1"/>
  <c r="H593" i="3"/>
  <c r="G593" i="3"/>
  <c r="F593" i="3"/>
  <c r="E593" i="3"/>
  <c r="E594" i="3" s="1"/>
  <c r="D593" i="3"/>
  <c r="C593" i="3"/>
  <c r="B593" i="3"/>
  <c r="K592" i="3"/>
  <c r="K594" i="3" s="1"/>
  <c r="Y591" i="3"/>
  <c r="X591" i="3"/>
  <c r="W591" i="3"/>
  <c r="V591" i="3"/>
  <c r="U591" i="3"/>
  <c r="T591" i="3"/>
  <c r="S591" i="3"/>
  <c r="R591" i="3"/>
  <c r="Q591" i="3"/>
  <c r="P591" i="3"/>
  <c r="O591" i="3"/>
  <c r="N591" i="3"/>
  <c r="Z591" i="3" s="1"/>
  <c r="M591" i="3"/>
  <c r="L591" i="3"/>
  <c r="K591" i="3"/>
  <c r="J591" i="3"/>
  <c r="I591" i="3"/>
  <c r="H591" i="3"/>
  <c r="G591" i="3"/>
  <c r="F591" i="3"/>
  <c r="E591" i="3"/>
  <c r="D591" i="3"/>
  <c r="C591" i="3"/>
  <c r="B591" i="3"/>
  <c r="Y590" i="3"/>
  <c r="X590" i="3"/>
  <c r="X592" i="3" s="1"/>
  <c r="W590" i="3"/>
  <c r="V590" i="3"/>
  <c r="U590" i="3"/>
  <c r="T590" i="3"/>
  <c r="T592" i="3" s="1"/>
  <c r="S590" i="3"/>
  <c r="R590" i="3"/>
  <c r="Q590" i="3"/>
  <c r="P590" i="3"/>
  <c r="P592" i="3" s="1"/>
  <c r="O590" i="3"/>
  <c r="N590" i="3"/>
  <c r="M590" i="3"/>
  <c r="L590" i="3"/>
  <c r="L592" i="3" s="1"/>
  <c r="K590" i="3"/>
  <c r="J590" i="3"/>
  <c r="I590" i="3"/>
  <c r="H590" i="3"/>
  <c r="H592" i="3" s="1"/>
  <c r="G590" i="3"/>
  <c r="F590" i="3"/>
  <c r="E590" i="3"/>
  <c r="D590" i="3"/>
  <c r="D592" i="3" s="1"/>
  <c r="C590" i="3"/>
  <c r="B590" i="3"/>
  <c r="Y589" i="3"/>
  <c r="X589" i="3"/>
  <c r="W589" i="3"/>
  <c r="W592" i="3" s="1"/>
  <c r="W594" i="3" s="1"/>
  <c r="V589" i="3"/>
  <c r="U589" i="3"/>
  <c r="T589" i="3"/>
  <c r="S589" i="3"/>
  <c r="S592" i="3" s="1"/>
  <c r="S594" i="3" s="1"/>
  <c r="R589" i="3"/>
  <c r="Q589" i="3"/>
  <c r="P589" i="3"/>
  <c r="O589" i="3"/>
  <c r="O592" i="3" s="1"/>
  <c r="O594" i="3" s="1"/>
  <c r="N589" i="3"/>
  <c r="Z589" i="3" s="1"/>
  <c r="AB589" i="3" s="1"/>
  <c r="M589" i="3"/>
  <c r="L589" i="3"/>
  <c r="K589" i="3"/>
  <c r="J589" i="3"/>
  <c r="I589" i="3"/>
  <c r="H589" i="3"/>
  <c r="G589" i="3"/>
  <c r="G592" i="3" s="1"/>
  <c r="G594" i="3" s="1"/>
  <c r="F589" i="3"/>
  <c r="E589" i="3"/>
  <c r="D589" i="3"/>
  <c r="C589" i="3"/>
  <c r="C592" i="3" s="1"/>
  <c r="C594" i="3" s="1"/>
  <c r="B589" i="3"/>
  <c r="AA589" i="3" s="1"/>
  <c r="Y588" i="3"/>
  <c r="Y592" i="3" s="1"/>
  <c r="X588" i="3"/>
  <c r="W588" i="3"/>
  <c r="V588" i="3"/>
  <c r="V592" i="3" s="1"/>
  <c r="V594" i="3" s="1"/>
  <c r="U588" i="3"/>
  <c r="U592" i="3" s="1"/>
  <c r="T588" i="3"/>
  <c r="S588" i="3"/>
  <c r="R588" i="3"/>
  <c r="R592" i="3" s="1"/>
  <c r="R594" i="3" s="1"/>
  <c r="Q588" i="3"/>
  <c r="Q592" i="3" s="1"/>
  <c r="P588" i="3"/>
  <c r="O588" i="3"/>
  <c r="N588" i="3"/>
  <c r="N592" i="3" s="1"/>
  <c r="N594" i="3" s="1"/>
  <c r="M588" i="3"/>
  <c r="L588" i="3"/>
  <c r="K588" i="3"/>
  <c r="J588" i="3"/>
  <c r="J592" i="3" s="1"/>
  <c r="J594" i="3" s="1"/>
  <c r="I588" i="3"/>
  <c r="I592" i="3" s="1"/>
  <c r="H588" i="3"/>
  <c r="G588" i="3"/>
  <c r="F588" i="3"/>
  <c r="F592" i="3" s="1"/>
  <c r="F594" i="3" s="1"/>
  <c r="E588" i="3"/>
  <c r="E592" i="3" s="1"/>
  <c r="D588" i="3"/>
  <c r="C588" i="3"/>
  <c r="B588" i="3"/>
  <c r="B592" i="3" s="1"/>
  <c r="B594" i="3" s="1"/>
  <c r="O584" i="3"/>
  <c r="Y583" i="3"/>
  <c r="Y584" i="3" s="1"/>
  <c r="X583" i="3"/>
  <c r="W583" i="3"/>
  <c r="V583" i="3"/>
  <c r="V584" i="3" s="1"/>
  <c r="U583" i="3"/>
  <c r="T583" i="3"/>
  <c r="S583" i="3"/>
  <c r="R583" i="3"/>
  <c r="R584" i="3" s="1"/>
  <c r="Q583" i="3"/>
  <c r="Q584" i="3" s="1"/>
  <c r="P583" i="3"/>
  <c r="O583" i="3"/>
  <c r="N583" i="3"/>
  <c r="N584" i="3" s="1"/>
  <c r="M583" i="3"/>
  <c r="L583" i="3"/>
  <c r="K583" i="3"/>
  <c r="J583" i="3"/>
  <c r="J584" i="3" s="1"/>
  <c r="I583" i="3"/>
  <c r="I584" i="3" s="1"/>
  <c r="H583" i="3"/>
  <c r="G583" i="3"/>
  <c r="F583" i="3"/>
  <c r="F584" i="3" s="1"/>
  <c r="E583" i="3"/>
  <c r="D583" i="3"/>
  <c r="C583" i="3"/>
  <c r="B583" i="3"/>
  <c r="Y581" i="3"/>
  <c r="X581" i="3"/>
  <c r="W581" i="3"/>
  <c r="V581" i="3"/>
  <c r="U581" i="3"/>
  <c r="T581" i="3"/>
  <c r="S581" i="3"/>
  <c r="R581" i="3"/>
  <c r="Q581" i="3"/>
  <c r="P581" i="3"/>
  <c r="O581" i="3"/>
  <c r="N581" i="3"/>
  <c r="Z581" i="3" s="1"/>
  <c r="AA581" i="3" s="1"/>
  <c r="M581" i="3"/>
  <c r="L581" i="3"/>
  <c r="K581" i="3"/>
  <c r="J581" i="3"/>
  <c r="I581" i="3"/>
  <c r="H581" i="3"/>
  <c r="G581" i="3"/>
  <c r="F581" i="3"/>
  <c r="E581" i="3"/>
  <c r="D581" i="3"/>
  <c r="C581" i="3"/>
  <c r="B581" i="3"/>
  <c r="Y580" i="3"/>
  <c r="Y582" i="3" s="1"/>
  <c r="X580" i="3"/>
  <c r="X510" i="3" s="1"/>
  <c r="W580" i="3"/>
  <c r="V580" i="3"/>
  <c r="U580" i="3"/>
  <c r="U582" i="3" s="1"/>
  <c r="T580" i="3"/>
  <c r="T510" i="3" s="1"/>
  <c r="S580" i="3"/>
  <c r="R580" i="3"/>
  <c r="Q580" i="3"/>
  <c r="Q582" i="3" s="1"/>
  <c r="P580" i="3"/>
  <c r="P510" i="3" s="1"/>
  <c r="O580" i="3"/>
  <c r="N580" i="3"/>
  <c r="M580" i="3"/>
  <c r="L580" i="3"/>
  <c r="L510" i="3" s="1"/>
  <c r="K580" i="3"/>
  <c r="J580" i="3"/>
  <c r="I580" i="3"/>
  <c r="I582" i="3" s="1"/>
  <c r="H580" i="3"/>
  <c r="H510" i="3" s="1"/>
  <c r="G580" i="3"/>
  <c r="F580" i="3"/>
  <c r="E580" i="3"/>
  <c r="E582" i="3" s="1"/>
  <c r="D580" i="3"/>
  <c r="D510" i="3" s="1"/>
  <c r="C580" i="3"/>
  <c r="B580" i="3"/>
  <c r="Y579" i="3"/>
  <c r="X579" i="3"/>
  <c r="W579" i="3"/>
  <c r="W509" i="3" s="1"/>
  <c r="V579" i="3"/>
  <c r="U579" i="3"/>
  <c r="T579" i="3"/>
  <c r="S579" i="3"/>
  <c r="R579" i="3"/>
  <c r="Q579" i="3"/>
  <c r="P579" i="3"/>
  <c r="O579" i="3"/>
  <c r="O509" i="3" s="1"/>
  <c r="N579" i="3"/>
  <c r="M579" i="3"/>
  <c r="L579" i="3"/>
  <c r="K579" i="3"/>
  <c r="K509" i="3" s="1"/>
  <c r="J579" i="3"/>
  <c r="I579" i="3"/>
  <c r="H579" i="3"/>
  <c r="G579" i="3"/>
  <c r="G509" i="3" s="1"/>
  <c r="F579" i="3"/>
  <c r="E579" i="3"/>
  <c r="D579" i="3"/>
  <c r="C579" i="3"/>
  <c r="B579" i="3"/>
  <c r="Y578" i="3"/>
  <c r="X578" i="3"/>
  <c r="W578" i="3"/>
  <c r="W582" i="3" s="1"/>
  <c r="W584" i="3" s="1"/>
  <c r="V578" i="3"/>
  <c r="V582" i="3" s="1"/>
  <c r="U578" i="3"/>
  <c r="T578" i="3"/>
  <c r="S578" i="3"/>
  <c r="S582" i="3" s="1"/>
  <c r="S584" i="3" s="1"/>
  <c r="R578" i="3"/>
  <c r="R582" i="3" s="1"/>
  <c r="Q578" i="3"/>
  <c r="P578" i="3"/>
  <c r="O578" i="3"/>
  <c r="O582" i="3" s="1"/>
  <c r="N578" i="3"/>
  <c r="N582" i="3" s="1"/>
  <c r="M578" i="3"/>
  <c r="L578" i="3"/>
  <c r="K578" i="3"/>
  <c r="K582" i="3" s="1"/>
  <c r="K584" i="3" s="1"/>
  <c r="J578" i="3"/>
  <c r="J582" i="3" s="1"/>
  <c r="I578" i="3"/>
  <c r="H578" i="3"/>
  <c r="G578" i="3"/>
  <c r="G582" i="3" s="1"/>
  <c r="G584" i="3" s="1"/>
  <c r="F578" i="3"/>
  <c r="F582" i="3" s="1"/>
  <c r="E578" i="3"/>
  <c r="D578" i="3"/>
  <c r="C578" i="3"/>
  <c r="C582" i="3" s="1"/>
  <c r="C584" i="3" s="1"/>
  <c r="B578" i="3"/>
  <c r="Y573" i="3"/>
  <c r="X573" i="3"/>
  <c r="W573" i="3"/>
  <c r="W574" i="3" s="1"/>
  <c r="V573" i="3"/>
  <c r="U573" i="3"/>
  <c r="T573" i="3"/>
  <c r="S573" i="3"/>
  <c r="S574" i="3" s="1"/>
  <c r="R573" i="3"/>
  <c r="R574" i="3" s="1"/>
  <c r="Q573" i="3"/>
  <c r="P573" i="3"/>
  <c r="O573" i="3"/>
  <c r="O574" i="3" s="1"/>
  <c r="N573" i="3"/>
  <c r="M573" i="3"/>
  <c r="L573" i="3"/>
  <c r="K573" i="3"/>
  <c r="K574" i="3" s="1"/>
  <c r="J573" i="3"/>
  <c r="J574" i="3" s="1"/>
  <c r="I573" i="3"/>
  <c r="H573" i="3"/>
  <c r="G573" i="3"/>
  <c r="G574" i="3" s="1"/>
  <c r="F573" i="3"/>
  <c r="E573" i="3"/>
  <c r="D573" i="3"/>
  <c r="C573" i="3"/>
  <c r="C574" i="3" s="1"/>
  <c r="B573" i="3"/>
  <c r="Y571" i="3"/>
  <c r="X571" i="3"/>
  <c r="W571" i="3"/>
  <c r="V571" i="3"/>
  <c r="U571" i="3"/>
  <c r="T571" i="3"/>
  <c r="S571" i="3"/>
  <c r="R571" i="3"/>
  <c r="Q571" i="3"/>
  <c r="P571" i="3"/>
  <c r="O571" i="3"/>
  <c r="N571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Y570" i="3"/>
  <c r="X570" i="3"/>
  <c r="W570" i="3"/>
  <c r="V570" i="3"/>
  <c r="V572" i="3" s="1"/>
  <c r="U570" i="3"/>
  <c r="U572" i="3" s="1"/>
  <c r="U574" i="3" s="1"/>
  <c r="T570" i="3"/>
  <c r="S570" i="3"/>
  <c r="R570" i="3"/>
  <c r="R572" i="3" s="1"/>
  <c r="Q570" i="3"/>
  <c r="P570" i="3"/>
  <c r="O570" i="3"/>
  <c r="N570" i="3"/>
  <c r="N572" i="3" s="1"/>
  <c r="M570" i="3"/>
  <c r="Z570" i="3" s="1"/>
  <c r="L570" i="3"/>
  <c r="K570" i="3"/>
  <c r="J570" i="3"/>
  <c r="J572" i="3" s="1"/>
  <c r="I570" i="3"/>
  <c r="H570" i="3"/>
  <c r="G570" i="3"/>
  <c r="F570" i="3"/>
  <c r="F572" i="3" s="1"/>
  <c r="E570" i="3"/>
  <c r="E572" i="3" s="1"/>
  <c r="E574" i="3" s="1"/>
  <c r="D570" i="3"/>
  <c r="C570" i="3"/>
  <c r="B570" i="3"/>
  <c r="AB569" i="3"/>
  <c r="Y569" i="3"/>
  <c r="X569" i="3"/>
  <c r="W569" i="3"/>
  <c r="V569" i="3"/>
  <c r="U569" i="3"/>
  <c r="T569" i="3"/>
  <c r="S569" i="3"/>
  <c r="R569" i="3"/>
  <c r="Q569" i="3"/>
  <c r="P569" i="3"/>
  <c r="O569" i="3"/>
  <c r="N569" i="3"/>
  <c r="M569" i="3"/>
  <c r="Z569" i="3" s="1"/>
  <c r="L569" i="3"/>
  <c r="K569" i="3"/>
  <c r="J569" i="3"/>
  <c r="I569" i="3"/>
  <c r="H569" i="3"/>
  <c r="G569" i="3"/>
  <c r="F569" i="3"/>
  <c r="E569" i="3"/>
  <c r="D569" i="3"/>
  <c r="C569" i="3"/>
  <c r="B569" i="3"/>
  <c r="AA569" i="3" s="1"/>
  <c r="Y568" i="3"/>
  <c r="X568" i="3"/>
  <c r="W568" i="3"/>
  <c r="W572" i="3" s="1"/>
  <c r="V568" i="3"/>
  <c r="U568" i="3"/>
  <c r="T568" i="3"/>
  <c r="S568" i="3"/>
  <c r="S572" i="3" s="1"/>
  <c r="R568" i="3"/>
  <c r="Q568" i="3"/>
  <c r="P568" i="3"/>
  <c r="O568" i="3"/>
  <c r="O572" i="3" s="1"/>
  <c r="N568" i="3"/>
  <c r="Z568" i="3" s="1"/>
  <c r="M568" i="3"/>
  <c r="L568" i="3"/>
  <c r="K568" i="3"/>
  <c r="K572" i="3" s="1"/>
  <c r="J568" i="3"/>
  <c r="I568" i="3"/>
  <c r="H568" i="3"/>
  <c r="G568" i="3"/>
  <c r="G572" i="3" s="1"/>
  <c r="F568" i="3"/>
  <c r="E568" i="3"/>
  <c r="D568" i="3"/>
  <c r="C568" i="3"/>
  <c r="C572" i="3" s="1"/>
  <c r="B568" i="3"/>
  <c r="Y563" i="3"/>
  <c r="X563" i="3"/>
  <c r="W563" i="3"/>
  <c r="V563" i="3"/>
  <c r="U563" i="3"/>
  <c r="T563" i="3"/>
  <c r="S563" i="3"/>
  <c r="R563" i="3"/>
  <c r="Q563" i="3"/>
  <c r="P563" i="3"/>
  <c r="O563" i="3"/>
  <c r="N563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Y561" i="3"/>
  <c r="X561" i="3"/>
  <c r="W561" i="3"/>
  <c r="V561" i="3"/>
  <c r="U561" i="3"/>
  <c r="T561" i="3"/>
  <c r="S561" i="3"/>
  <c r="R561" i="3"/>
  <c r="Q561" i="3"/>
  <c r="P561" i="3"/>
  <c r="O561" i="3"/>
  <c r="N561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Y560" i="3"/>
  <c r="X560" i="3"/>
  <c r="W560" i="3"/>
  <c r="W562" i="3" s="1"/>
  <c r="V560" i="3"/>
  <c r="V562" i="3" s="1"/>
  <c r="V564" i="3" s="1"/>
  <c r="U560" i="3"/>
  <c r="T560" i="3"/>
  <c r="S560" i="3"/>
  <c r="R560" i="3"/>
  <c r="Q560" i="3"/>
  <c r="P560" i="3"/>
  <c r="O560" i="3"/>
  <c r="O562" i="3" s="1"/>
  <c r="N560" i="3"/>
  <c r="N562" i="3" s="1"/>
  <c r="N564" i="3" s="1"/>
  <c r="M560" i="3"/>
  <c r="L560" i="3"/>
  <c r="K560" i="3"/>
  <c r="J560" i="3"/>
  <c r="I560" i="3"/>
  <c r="H560" i="3"/>
  <c r="G560" i="3"/>
  <c r="G562" i="3" s="1"/>
  <c r="F560" i="3"/>
  <c r="F562" i="3" s="1"/>
  <c r="F564" i="3" s="1"/>
  <c r="E560" i="3"/>
  <c r="D560" i="3"/>
  <c r="C560" i="3"/>
  <c r="B560" i="3"/>
  <c r="Y559" i="3"/>
  <c r="X559" i="3"/>
  <c r="W559" i="3"/>
  <c r="V559" i="3"/>
  <c r="U559" i="3"/>
  <c r="T559" i="3"/>
  <c r="S559" i="3"/>
  <c r="R559" i="3"/>
  <c r="R562" i="3" s="1"/>
  <c r="R564" i="3" s="1"/>
  <c r="Q559" i="3"/>
  <c r="P559" i="3"/>
  <c r="O559" i="3"/>
  <c r="N559" i="3"/>
  <c r="Z559" i="3" s="1"/>
  <c r="AB559" i="3" s="1"/>
  <c r="M559" i="3"/>
  <c r="L559" i="3"/>
  <c r="K559" i="3"/>
  <c r="J559" i="3"/>
  <c r="J562" i="3" s="1"/>
  <c r="J564" i="3" s="1"/>
  <c r="I559" i="3"/>
  <c r="H559" i="3"/>
  <c r="G559" i="3"/>
  <c r="F559" i="3"/>
  <c r="E559" i="3"/>
  <c r="D559" i="3"/>
  <c r="C559" i="3"/>
  <c r="B559" i="3"/>
  <c r="B562" i="3" s="1"/>
  <c r="B564" i="3" s="1"/>
  <c r="Y558" i="3"/>
  <c r="X558" i="3"/>
  <c r="W558" i="3"/>
  <c r="V558" i="3"/>
  <c r="U558" i="3"/>
  <c r="T558" i="3"/>
  <c r="S558" i="3"/>
  <c r="S562" i="3" s="1"/>
  <c r="R558" i="3"/>
  <c r="Q558" i="3"/>
  <c r="P558" i="3"/>
  <c r="O558" i="3"/>
  <c r="N558" i="3"/>
  <c r="M558" i="3"/>
  <c r="L558" i="3"/>
  <c r="K558" i="3"/>
  <c r="K562" i="3" s="1"/>
  <c r="J558" i="3"/>
  <c r="I558" i="3"/>
  <c r="H558" i="3"/>
  <c r="G558" i="3"/>
  <c r="F558" i="3"/>
  <c r="E558" i="3"/>
  <c r="D558" i="3"/>
  <c r="C558" i="3"/>
  <c r="C562" i="3" s="1"/>
  <c r="B558" i="3"/>
  <c r="Y553" i="3"/>
  <c r="X553" i="3"/>
  <c r="W553" i="3"/>
  <c r="V553" i="3"/>
  <c r="U553" i="3"/>
  <c r="T553" i="3"/>
  <c r="S553" i="3"/>
  <c r="R553" i="3"/>
  <c r="Q553" i="3"/>
  <c r="P553" i="3"/>
  <c r="O553" i="3"/>
  <c r="N553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X552" i="3"/>
  <c r="P552" i="3"/>
  <c r="O552" i="3"/>
  <c r="O554" i="3" s="1"/>
  <c r="H552" i="3"/>
  <c r="Y551" i="3"/>
  <c r="X551" i="3"/>
  <c r="W551" i="3"/>
  <c r="V551" i="3"/>
  <c r="U551" i="3"/>
  <c r="U511" i="3" s="1"/>
  <c r="T551" i="3"/>
  <c r="S551" i="3"/>
  <c r="R551" i="3"/>
  <c r="Q551" i="3"/>
  <c r="P551" i="3"/>
  <c r="O551" i="3"/>
  <c r="N551" i="3"/>
  <c r="M551" i="3"/>
  <c r="Z551" i="3" s="1"/>
  <c r="L551" i="3"/>
  <c r="K551" i="3"/>
  <c r="J551" i="3"/>
  <c r="I551" i="3"/>
  <c r="H551" i="3"/>
  <c r="G551" i="3"/>
  <c r="F551" i="3"/>
  <c r="E551" i="3"/>
  <c r="E511" i="3" s="1"/>
  <c r="D551" i="3"/>
  <c r="C551" i="3"/>
  <c r="B551" i="3"/>
  <c r="Y550" i="3"/>
  <c r="X550" i="3"/>
  <c r="W550" i="3"/>
  <c r="W552" i="3" s="1"/>
  <c r="W554" i="3" s="1"/>
  <c r="V550" i="3"/>
  <c r="U550" i="3"/>
  <c r="T550" i="3"/>
  <c r="S550" i="3"/>
  <c r="R550" i="3"/>
  <c r="Q550" i="3"/>
  <c r="P550" i="3"/>
  <c r="O550" i="3"/>
  <c r="O510" i="3" s="1"/>
  <c r="N550" i="3"/>
  <c r="M550" i="3"/>
  <c r="L550" i="3"/>
  <c r="K550" i="3"/>
  <c r="J550" i="3"/>
  <c r="I550" i="3"/>
  <c r="H550" i="3"/>
  <c r="G550" i="3"/>
  <c r="G552" i="3" s="1"/>
  <c r="G554" i="3" s="1"/>
  <c r="F550" i="3"/>
  <c r="E550" i="3"/>
  <c r="D550" i="3"/>
  <c r="C550" i="3"/>
  <c r="B550" i="3"/>
  <c r="Y549" i="3"/>
  <c r="X549" i="3"/>
  <c r="W549" i="3"/>
  <c r="V549" i="3"/>
  <c r="U549" i="3"/>
  <c r="T549" i="3"/>
  <c r="S549" i="3"/>
  <c r="S552" i="3" s="1"/>
  <c r="S554" i="3" s="1"/>
  <c r="R549" i="3"/>
  <c r="Q549" i="3"/>
  <c r="P549" i="3"/>
  <c r="O549" i="3"/>
  <c r="N549" i="3"/>
  <c r="Z549" i="3" s="1"/>
  <c r="M549" i="3"/>
  <c r="L549" i="3"/>
  <c r="K549" i="3"/>
  <c r="K552" i="3" s="1"/>
  <c r="K554" i="3" s="1"/>
  <c r="J549" i="3"/>
  <c r="I549" i="3"/>
  <c r="H549" i="3"/>
  <c r="G549" i="3"/>
  <c r="F549" i="3"/>
  <c r="E549" i="3"/>
  <c r="D549" i="3"/>
  <c r="C549" i="3"/>
  <c r="C552" i="3" s="1"/>
  <c r="C554" i="3" s="1"/>
  <c r="B549" i="3"/>
  <c r="Y548" i="3"/>
  <c r="X548" i="3"/>
  <c r="W548" i="3"/>
  <c r="V548" i="3"/>
  <c r="U548" i="3"/>
  <c r="T548" i="3"/>
  <c r="T552" i="3" s="1"/>
  <c r="S548" i="3"/>
  <c r="R548" i="3"/>
  <c r="Q548" i="3"/>
  <c r="P548" i="3"/>
  <c r="O548" i="3"/>
  <c r="N548" i="3"/>
  <c r="M548" i="3"/>
  <c r="L548" i="3"/>
  <c r="L552" i="3" s="1"/>
  <c r="K548" i="3"/>
  <c r="J548" i="3"/>
  <c r="I548" i="3"/>
  <c r="H548" i="3"/>
  <c r="G548" i="3"/>
  <c r="F548" i="3"/>
  <c r="E548" i="3"/>
  <c r="D548" i="3"/>
  <c r="D552" i="3" s="1"/>
  <c r="C548" i="3"/>
  <c r="B548" i="3"/>
  <c r="T544" i="3"/>
  <c r="L544" i="3"/>
  <c r="D544" i="3"/>
  <c r="Y543" i="3"/>
  <c r="X543" i="3"/>
  <c r="W543" i="3"/>
  <c r="V543" i="3"/>
  <c r="U543" i="3"/>
  <c r="T543" i="3"/>
  <c r="S543" i="3"/>
  <c r="R543" i="3"/>
  <c r="Q543" i="3"/>
  <c r="P543" i="3"/>
  <c r="O543" i="3"/>
  <c r="N543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Y542" i="3"/>
  <c r="Q542" i="3"/>
  <c r="P542" i="3"/>
  <c r="P544" i="3" s="1"/>
  <c r="I542" i="3"/>
  <c r="Y541" i="3"/>
  <c r="X541" i="3"/>
  <c r="W541" i="3"/>
  <c r="V541" i="3"/>
  <c r="V511" i="3" s="1"/>
  <c r="U541" i="3"/>
  <c r="T541" i="3"/>
  <c r="S541" i="3"/>
  <c r="R541" i="3"/>
  <c r="R511" i="3" s="1"/>
  <c r="Q541" i="3"/>
  <c r="P541" i="3"/>
  <c r="O541" i="3"/>
  <c r="N541" i="3"/>
  <c r="N511" i="3" s="1"/>
  <c r="M541" i="3"/>
  <c r="L541" i="3"/>
  <c r="K541" i="3"/>
  <c r="J541" i="3"/>
  <c r="J511" i="3" s="1"/>
  <c r="I541" i="3"/>
  <c r="H541" i="3"/>
  <c r="G541" i="3"/>
  <c r="F541" i="3"/>
  <c r="F511" i="3" s="1"/>
  <c r="E541" i="3"/>
  <c r="D541" i="3"/>
  <c r="C541" i="3"/>
  <c r="B541" i="3"/>
  <c r="B511" i="3" s="1"/>
  <c r="Y540" i="3"/>
  <c r="X540" i="3"/>
  <c r="W540" i="3"/>
  <c r="V540" i="3"/>
  <c r="U540" i="3"/>
  <c r="T540" i="3"/>
  <c r="S540" i="3"/>
  <c r="R540" i="3"/>
  <c r="Q540" i="3"/>
  <c r="P540" i="3"/>
  <c r="O540" i="3"/>
  <c r="N540" i="3"/>
  <c r="M540" i="3"/>
  <c r="Z540" i="3" s="1"/>
  <c r="L540" i="3"/>
  <c r="K540" i="3"/>
  <c r="J540" i="3"/>
  <c r="I540" i="3"/>
  <c r="H540" i="3"/>
  <c r="G540" i="3"/>
  <c r="F540" i="3"/>
  <c r="E540" i="3"/>
  <c r="D540" i="3"/>
  <c r="C540" i="3"/>
  <c r="B540" i="3"/>
  <c r="AA540" i="3" s="1"/>
  <c r="Y539" i="3"/>
  <c r="X539" i="3"/>
  <c r="X542" i="3" s="1"/>
  <c r="X544" i="3" s="1"/>
  <c r="W539" i="3"/>
  <c r="V539" i="3"/>
  <c r="U539" i="3"/>
  <c r="T539" i="3"/>
  <c r="T542" i="3" s="1"/>
  <c r="S539" i="3"/>
  <c r="R539" i="3"/>
  <c r="Q539" i="3"/>
  <c r="P539" i="3"/>
  <c r="O539" i="3"/>
  <c r="N539" i="3"/>
  <c r="M539" i="3"/>
  <c r="Z539" i="3" s="1"/>
  <c r="L539" i="3"/>
  <c r="L542" i="3" s="1"/>
  <c r="K539" i="3"/>
  <c r="J539" i="3"/>
  <c r="I539" i="3"/>
  <c r="H539" i="3"/>
  <c r="H542" i="3" s="1"/>
  <c r="H544" i="3" s="1"/>
  <c r="G539" i="3"/>
  <c r="F539" i="3"/>
  <c r="E539" i="3"/>
  <c r="D539" i="3"/>
  <c r="D542" i="3" s="1"/>
  <c r="C539" i="3"/>
  <c r="B539" i="3"/>
  <c r="Y538" i="3"/>
  <c r="X538" i="3"/>
  <c r="W538" i="3"/>
  <c r="V538" i="3"/>
  <c r="U538" i="3"/>
  <c r="U542" i="3" s="1"/>
  <c r="T538" i="3"/>
  <c r="S538" i="3"/>
  <c r="R538" i="3"/>
  <c r="Q538" i="3"/>
  <c r="P538" i="3"/>
  <c r="O538" i="3"/>
  <c r="N538" i="3"/>
  <c r="M538" i="3"/>
  <c r="M542" i="3" s="1"/>
  <c r="L538" i="3"/>
  <c r="K538" i="3"/>
  <c r="J538" i="3"/>
  <c r="I538" i="3"/>
  <c r="H538" i="3"/>
  <c r="G538" i="3"/>
  <c r="F538" i="3"/>
  <c r="E538" i="3"/>
  <c r="E542" i="3" s="1"/>
  <c r="D538" i="3"/>
  <c r="C538" i="3"/>
  <c r="B538" i="3"/>
  <c r="U534" i="3"/>
  <c r="E534" i="3"/>
  <c r="Y533" i="3"/>
  <c r="X533" i="3"/>
  <c r="W533" i="3"/>
  <c r="V533" i="3"/>
  <c r="U533" i="3"/>
  <c r="T533" i="3"/>
  <c r="S533" i="3"/>
  <c r="R533" i="3"/>
  <c r="Q533" i="3"/>
  <c r="P533" i="3"/>
  <c r="O533" i="3"/>
  <c r="N533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R532" i="3"/>
  <c r="Q532" i="3"/>
  <c r="Q534" i="3" s="1"/>
  <c r="J532" i="3"/>
  <c r="B532" i="3"/>
  <c r="Y531" i="3"/>
  <c r="X531" i="3"/>
  <c r="W531" i="3"/>
  <c r="W511" i="3" s="1"/>
  <c r="V531" i="3"/>
  <c r="U531" i="3"/>
  <c r="T531" i="3"/>
  <c r="S531" i="3"/>
  <c r="S511" i="3" s="1"/>
  <c r="R531" i="3"/>
  <c r="Q531" i="3"/>
  <c r="P531" i="3"/>
  <c r="O531" i="3"/>
  <c r="O511" i="3" s="1"/>
  <c r="N531" i="3"/>
  <c r="M531" i="3"/>
  <c r="L531" i="3"/>
  <c r="K531" i="3"/>
  <c r="K511" i="3" s="1"/>
  <c r="J531" i="3"/>
  <c r="I531" i="3"/>
  <c r="H531" i="3"/>
  <c r="G531" i="3"/>
  <c r="G511" i="3" s="1"/>
  <c r="F531" i="3"/>
  <c r="E531" i="3"/>
  <c r="D531" i="3"/>
  <c r="C531" i="3"/>
  <c r="C511" i="3" s="1"/>
  <c r="B531" i="3"/>
  <c r="Y530" i="3"/>
  <c r="X530" i="3"/>
  <c r="W530" i="3"/>
  <c r="V530" i="3"/>
  <c r="U530" i="3"/>
  <c r="T530" i="3"/>
  <c r="S530" i="3"/>
  <c r="R530" i="3"/>
  <c r="Q530" i="3"/>
  <c r="P530" i="3"/>
  <c r="O530" i="3"/>
  <c r="N530" i="3"/>
  <c r="Z530" i="3" s="1"/>
  <c r="M530" i="3"/>
  <c r="L530" i="3"/>
  <c r="K530" i="3"/>
  <c r="J530" i="3"/>
  <c r="I530" i="3"/>
  <c r="H530" i="3"/>
  <c r="G530" i="3"/>
  <c r="F530" i="3"/>
  <c r="E530" i="3"/>
  <c r="D530" i="3"/>
  <c r="C530" i="3"/>
  <c r="B530" i="3"/>
  <c r="Y529" i="3"/>
  <c r="Y532" i="3" s="1"/>
  <c r="Y534" i="3" s="1"/>
  <c r="X529" i="3"/>
  <c r="W529" i="3"/>
  <c r="V529" i="3"/>
  <c r="U529" i="3"/>
  <c r="U532" i="3" s="1"/>
  <c r="T529" i="3"/>
  <c r="S529" i="3"/>
  <c r="R529" i="3"/>
  <c r="Q529" i="3"/>
  <c r="P529" i="3"/>
  <c r="O529" i="3"/>
  <c r="N529" i="3"/>
  <c r="M529" i="3"/>
  <c r="L529" i="3"/>
  <c r="K529" i="3"/>
  <c r="J529" i="3"/>
  <c r="I529" i="3"/>
  <c r="I532" i="3" s="1"/>
  <c r="I534" i="3" s="1"/>
  <c r="H529" i="3"/>
  <c r="G529" i="3"/>
  <c r="F529" i="3"/>
  <c r="E529" i="3"/>
  <c r="E532" i="3" s="1"/>
  <c r="D529" i="3"/>
  <c r="C529" i="3"/>
  <c r="B529" i="3"/>
  <c r="Y528" i="3"/>
  <c r="X528" i="3"/>
  <c r="W528" i="3"/>
  <c r="V528" i="3"/>
  <c r="U528" i="3"/>
  <c r="T528" i="3"/>
  <c r="S528" i="3"/>
  <c r="R528" i="3"/>
  <c r="Q528" i="3"/>
  <c r="P528" i="3"/>
  <c r="O528" i="3"/>
  <c r="N528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Y523" i="3"/>
  <c r="X523" i="3"/>
  <c r="X524" i="3" s="1"/>
  <c r="W523" i="3"/>
  <c r="V523" i="3"/>
  <c r="U523" i="3"/>
  <c r="T523" i="3"/>
  <c r="T524" i="3" s="1"/>
  <c r="S523" i="3"/>
  <c r="R523" i="3"/>
  <c r="Q523" i="3"/>
  <c r="P523" i="3"/>
  <c r="P524" i="3" s="1"/>
  <c r="O523" i="3"/>
  <c r="N523" i="3"/>
  <c r="M523" i="3"/>
  <c r="Z523" i="3" s="1"/>
  <c r="L523" i="3"/>
  <c r="L524" i="3" s="1"/>
  <c r="K523" i="3"/>
  <c r="J523" i="3"/>
  <c r="I523" i="3"/>
  <c r="H523" i="3"/>
  <c r="H524" i="3" s="1"/>
  <c r="G523" i="3"/>
  <c r="F523" i="3"/>
  <c r="E523" i="3"/>
  <c r="D523" i="3"/>
  <c r="D524" i="3" s="1"/>
  <c r="C523" i="3"/>
  <c r="B523" i="3"/>
  <c r="S522" i="3"/>
  <c r="R522" i="3"/>
  <c r="R524" i="3" s="1"/>
  <c r="C522" i="3"/>
  <c r="B522" i="3"/>
  <c r="B524" i="3" s="1"/>
  <c r="Y521" i="3"/>
  <c r="X521" i="3"/>
  <c r="W521" i="3"/>
  <c r="V521" i="3"/>
  <c r="U521" i="3"/>
  <c r="T521" i="3"/>
  <c r="S521" i="3"/>
  <c r="R521" i="3"/>
  <c r="Q521" i="3"/>
  <c r="P521" i="3"/>
  <c r="O521" i="3"/>
  <c r="N521" i="3"/>
  <c r="M521" i="3"/>
  <c r="Z521" i="3" s="1"/>
  <c r="L521" i="3"/>
  <c r="K521" i="3"/>
  <c r="J521" i="3"/>
  <c r="I521" i="3"/>
  <c r="H521" i="3"/>
  <c r="G521" i="3"/>
  <c r="F521" i="3"/>
  <c r="E521" i="3"/>
  <c r="D521" i="3"/>
  <c r="C521" i="3"/>
  <c r="B521" i="3"/>
  <c r="AA521" i="3" s="1"/>
  <c r="Y520" i="3"/>
  <c r="X520" i="3"/>
  <c r="W520" i="3"/>
  <c r="V520" i="3"/>
  <c r="U520" i="3"/>
  <c r="T520" i="3"/>
  <c r="S520" i="3"/>
  <c r="S510" i="3" s="1"/>
  <c r="R520" i="3"/>
  <c r="Q520" i="3"/>
  <c r="P520" i="3"/>
  <c r="O520" i="3"/>
  <c r="N520" i="3"/>
  <c r="M520" i="3"/>
  <c r="L520" i="3"/>
  <c r="K520" i="3"/>
  <c r="K510" i="3" s="1"/>
  <c r="J520" i="3"/>
  <c r="I520" i="3"/>
  <c r="H520" i="3"/>
  <c r="G520" i="3"/>
  <c r="F520" i="3"/>
  <c r="E520" i="3"/>
  <c r="D520" i="3"/>
  <c r="C520" i="3"/>
  <c r="C510" i="3" s="1"/>
  <c r="B520" i="3"/>
  <c r="Y519" i="3"/>
  <c r="X519" i="3"/>
  <c r="W519" i="3"/>
  <c r="V519" i="3"/>
  <c r="U519" i="3"/>
  <c r="T519" i="3"/>
  <c r="S519" i="3"/>
  <c r="R519" i="3"/>
  <c r="Q519" i="3"/>
  <c r="P519" i="3"/>
  <c r="O519" i="3"/>
  <c r="N519" i="3"/>
  <c r="M519" i="3"/>
  <c r="L519" i="3"/>
  <c r="K519" i="3"/>
  <c r="J519" i="3"/>
  <c r="J522" i="3" s="1"/>
  <c r="J524" i="3" s="1"/>
  <c r="I519" i="3"/>
  <c r="H519" i="3"/>
  <c r="G519" i="3"/>
  <c r="F519" i="3"/>
  <c r="E519" i="3"/>
  <c r="D519" i="3"/>
  <c r="C519" i="3"/>
  <c r="B519" i="3"/>
  <c r="Y518" i="3"/>
  <c r="X518" i="3"/>
  <c r="X522" i="3" s="1"/>
  <c r="W518" i="3"/>
  <c r="V518" i="3"/>
  <c r="U518" i="3"/>
  <c r="T518" i="3"/>
  <c r="T522" i="3" s="1"/>
  <c r="S518" i="3"/>
  <c r="R518" i="3"/>
  <c r="Q518" i="3"/>
  <c r="P518" i="3"/>
  <c r="P522" i="3" s="1"/>
  <c r="O518" i="3"/>
  <c r="N518" i="3"/>
  <c r="M518" i="3"/>
  <c r="L518" i="3"/>
  <c r="L522" i="3" s="1"/>
  <c r="K518" i="3"/>
  <c r="J518" i="3"/>
  <c r="I518" i="3"/>
  <c r="H518" i="3"/>
  <c r="H522" i="3" s="1"/>
  <c r="G518" i="3"/>
  <c r="F518" i="3"/>
  <c r="E518" i="3"/>
  <c r="D518" i="3"/>
  <c r="D522" i="3" s="1"/>
  <c r="C518" i="3"/>
  <c r="B518" i="3"/>
  <c r="Y513" i="3"/>
  <c r="X513" i="3"/>
  <c r="W513" i="3"/>
  <c r="V513" i="3"/>
  <c r="U513" i="3"/>
  <c r="T513" i="3"/>
  <c r="S513" i="3"/>
  <c r="R513" i="3"/>
  <c r="Q513" i="3"/>
  <c r="P513" i="3"/>
  <c r="O513" i="3"/>
  <c r="N513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M511" i="3"/>
  <c r="W510" i="3"/>
  <c r="G510" i="3"/>
  <c r="S509" i="3"/>
  <c r="R509" i="3"/>
  <c r="C509" i="3"/>
  <c r="B509" i="3"/>
  <c r="L508" i="3"/>
  <c r="W504" i="3"/>
  <c r="G504" i="3"/>
  <c r="Y503" i="3"/>
  <c r="X503" i="3"/>
  <c r="W503" i="3"/>
  <c r="V503" i="3"/>
  <c r="V504" i="3" s="1"/>
  <c r="U503" i="3"/>
  <c r="T503" i="3"/>
  <c r="S503" i="3"/>
  <c r="R503" i="3"/>
  <c r="R504" i="3" s="1"/>
  <c r="Q503" i="3"/>
  <c r="P503" i="3"/>
  <c r="O503" i="3"/>
  <c r="N503" i="3"/>
  <c r="N504" i="3" s="1"/>
  <c r="M503" i="3"/>
  <c r="L503" i="3"/>
  <c r="K503" i="3"/>
  <c r="J503" i="3"/>
  <c r="J504" i="3" s="1"/>
  <c r="I503" i="3"/>
  <c r="H503" i="3"/>
  <c r="G503" i="3"/>
  <c r="F503" i="3"/>
  <c r="F504" i="3" s="1"/>
  <c r="E503" i="3"/>
  <c r="D503" i="3"/>
  <c r="C503" i="3"/>
  <c r="B503" i="3"/>
  <c r="U502" i="3"/>
  <c r="T502" i="3"/>
  <c r="T504" i="3" s="1"/>
  <c r="E502" i="3"/>
  <c r="D502" i="3"/>
  <c r="D504" i="3" s="1"/>
  <c r="Y501" i="3"/>
  <c r="X501" i="3"/>
  <c r="W501" i="3"/>
  <c r="V501" i="3"/>
  <c r="U501" i="3"/>
  <c r="T501" i="3"/>
  <c r="S501" i="3"/>
  <c r="R501" i="3"/>
  <c r="Q501" i="3"/>
  <c r="P501" i="3"/>
  <c r="O501" i="3"/>
  <c r="N501" i="3"/>
  <c r="Z501" i="3" s="1"/>
  <c r="AA501" i="3" s="1"/>
  <c r="M501" i="3"/>
  <c r="L501" i="3"/>
  <c r="K501" i="3"/>
  <c r="J501" i="3"/>
  <c r="I501" i="3"/>
  <c r="H501" i="3"/>
  <c r="G501" i="3"/>
  <c r="F501" i="3"/>
  <c r="E501" i="3"/>
  <c r="D501" i="3"/>
  <c r="C501" i="3"/>
  <c r="B501" i="3"/>
  <c r="Y500" i="3"/>
  <c r="Y502" i="3" s="1"/>
  <c r="X500" i="3"/>
  <c r="W500" i="3"/>
  <c r="V500" i="3"/>
  <c r="U500" i="3"/>
  <c r="T500" i="3"/>
  <c r="S500" i="3"/>
  <c r="R500" i="3"/>
  <c r="Q500" i="3"/>
  <c r="Q502" i="3" s="1"/>
  <c r="P500" i="3"/>
  <c r="O500" i="3"/>
  <c r="N500" i="3"/>
  <c r="M500" i="3"/>
  <c r="Z500" i="3" s="1"/>
  <c r="L500" i="3"/>
  <c r="L502" i="3" s="1"/>
  <c r="L504" i="3" s="1"/>
  <c r="K500" i="3"/>
  <c r="J500" i="3"/>
  <c r="I500" i="3"/>
  <c r="I502" i="3" s="1"/>
  <c r="H500" i="3"/>
  <c r="G500" i="3"/>
  <c r="F500" i="3"/>
  <c r="E500" i="3"/>
  <c r="D500" i="3"/>
  <c r="C500" i="3"/>
  <c r="B500" i="3"/>
  <c r="Y499" i="3"/>
  <c r="X499" i="3"/>
  <c r="X502" i="3" s="1"/>
  <c r="X504" i="3" s="1"/>
  <c r="W499" i="3"/>
  <c r="V499" i="3"/>
  <c r="U499" i="3"/>
  <c r="T499" i="3"/>
  <c r="S499" i="3"/>
  <c r="R499" i="3"/>
  <c r="Q499" i="3"/>
  <c r="P499" i="3"/>
  <c r="P502" i="3" s="1"/>
  <c r="P504" i="3" s="1"/>
  <c r="O499" i="3"/>
  <c r="N499" i="3"/>
  <c r="M499" i="3"/>
  <c r="L499" i="3"/>
  <c r="K499" i="3"/>
  <c r="J499" i="3"/>
  <c r="I499" i="3"/>
  <c r="H499" i="3"/>
  <c r="H502" i="3" s="1"/>
  <c r="H504" i="3" s="1"/>
  <c r="G499" i="3"/>
  <c r="F499" i="3"/>
  <c r="E499" i="3"/>
  <c r="D499" i="3"/>
  <c r="C499" i="3"/>
  <c r="B499" i="3"/>
  <c r="Y498" i="3"/>
  <c r="X498" i="3"/>
  <c r="W498" i="3"/>
  <c r="W502" i="3" s="1"/>
  <c r="V498" i="3"/>
  <c r="V502" i="3" s="1"/>
  <c r="U498" i="3"/>
  <c r="T498" i="3"/>
  <c r="S498" i="3"/>
  <c r="S502" i="3" s="1"/>
  <c r="S504" i="3" s="1"/>
  <c r="R498" i="3"/>
  <c r="R502" i="3" s="1"/>
  <c r="Q498" i="3"/>
  <c r="P498" i="3"/>
  <c r="O498" i="3"/>
  <c r="O502" i="3" s="1"/>
  <c r="O504" i="3" s="1"/>
  <c r="N498" i="3"/>
  <c r="N502" i="3" s="1"/>
  <c r="M498" i="3"/>
  <c r="L498" i="3"/>
  <c r="K498" i="3"/>
  <c r="K502" i="3" s="1"/>
  <c r="K504" i="3" s="1"/>
  <c r="J498" i="3"/>
  <c r="J502" i="3" s="1"/>
  <c r="I498" i="3"/>
  <c r="H498" i="3"/>
  <c r="G498" i="3"/>
  <c r="G502" i="3" s="1"/>
  <c r="F498" i="3"/>
  <c r="F502" i="3" s="1"/>
  <c r="E498" i="3"/>
  <c r="D498" i="3"/>
  <c r="C498" i="3"/>
  <c r="C502" i="3" s="1"/>
  <c r="C504" i="3" s="1"/>
  <c r="B498" i="3"/>
  <c r="Y493" i="3"/>
  <c r="X493" i="3"/>
  <c r="W493" i="3"/>
  <c r="W494" i="3" s="1"/>
  <c r="V493" i="3"/>
  <c r="U493" i="3"/>
  <c r="T493" i="3"/>
  <c r="S493" i="3"/>
  <c r="S494" i="3" s="1"/>
  <c r="R493" i="3"/>
  <c r="Q493" i="3"/>
  <c r="P493" i="3"/>
  <c r="O493" i="3"/>
  <c r="O494" i="3" s="1"/>
  <c r="N493" i="3"/>
  <c r="M493" i="3"/>
  <c r="L493" i="3"/>
  <c r="K493" i="3"/>
  <c r="K494" i="3" s="1"/>
  <c r="J493" i="3"/>
  <c r="I493" i="3"/>
  <c r="H493" i="3"/>
  <c r="G493" i="3"/>
  <c r="G494" i="3" s="1"/>
  <c r="F493" i="3"/>
  <c r="E493" i="3"/>
  <c r="D493" i="3"/>
  <c r="C493" i="3"/>
  <c r="C494" i="3" s="1"/>
  <c r="B493" i="3"/>
  <c r="V492" i="3"/>
  <c r="U492" i="3"/>
  <c r="U494" i="3" s="1"/>
  <c r="F492" i="3"/>
  <c r="E492" i="3"/>
  <c r="E494" i="3" s="1"/>
  <c r="Y491" i="3"/>
  <c r="X491" i="3"/>
  <c r="W491" i="3"/>
  <c r="V491" i="3"/>
  <c r="U491" i="3"/>
  <c r="T491" i="3"/>
  <c r="S491" i="3"/>
  <c r="R491" i="3"/>
  <c r="Q491" i="3"/>
  <c r="P491" i="3"/>
  <c r="O491" i="3"/>
  <c r="N491" i="3"/>
  <c r="M491" i="3"/>
  <c r="Z491" i="3" s="1"/>
  <c r="AA491" i="3" s="1"/>
  <c r="L491" i="3"/>
  <c r="K491" i="3"/>
  <c r="J491" i="3"/>
  <c r="I491" i="3"/>
  <c r="H491" i="3"/>
  <c r="G491" i="3"/>
  <c r="F491" i="3"/>
  <c r="E491" i="3"/>
  <c r="D491" i="3"/>
  <c r="C491" i="3"/>
  <c r="B491" i="3"/>
  <c r="Y490" i="3"/>
  <c r="X490" i="3"/>
  <c r="W490" i="3"/>
  <c r="V490" i="3"/>
  <c r="U490" i="3"/>
  <c r="T490" i="3"/>
  <c r="S490" i="3"/>
  <c r="R490" i="3"/>
  <c r="R492" i="3" s="1"/>
  <c r="Q490" i="3"/>
  <c r="P490" i="3"/>
  <c r="O490" i="3"/>
  <c r="N490" i="3"/>
  <c r="N492" i="3" s="1"/>
  <c r="M490" i="3"/>
  <c r="M492" i="3" s="1"/>
  <c r="M494" i="3" s="1"/>
  <c r="L490" i="3"/>
  <c r="K490" i="3"/>
  <c r="J490" i="3"/>
  <c r="J492" i="3" s="1"/>
  <c r="I490" i="3"/>
  <c r="H490" i="3"/>
  <c r="G490" i="3"/>
  <c r="F490" i="3"/>
  <c r="E490" i="3"/>
  <c r="D490" i="3"/>
  <c r="C490" i="3"/>
  <c r="B490" i="3"/>
  <c r="AB489" i="3"/>
  <c r="Y489" i="3"/>
  <c r="Y492" i="3" s="1"/>
  <c r="Y494" i="3" s="1"/>
  <c r="X489" i="3"/>
  <c r="W489" i="3"/>
  <c r="V489" i="3"/>
  <c r="U489" i="3"/>
  <c r="T489" i="3"/>
  <c r="S489" i="3"/>
  <c r="R489" i="3"/>
  <c r="Q489" i="3"/>
  <c r="Q492" i="3" s="1"/>
  <c r="Q494" i="3" s="1"/>
  <c r="P489" i="3"/>
  <c r="O489" i="3"/>
  <c r="N489" i="3"/>
  <c r="M489" i="3"/>
  <c r="Z489" i="3" s="1"/>
  <c r="L489" i="3"/>
  <c r="K489" i="3"/>
  <c r="J489" i="3"/>
  <c r="I489" i="3"/>
  <c r="I492" i="3" s="1"/>
  <c r="I494" i="3" s="1"/>
  <c r="H489" i="3"/>
  <c r="G489" i="3"/>
  <c r="F489" i="3"/>
  <c r="E489" i="3"/>
  <c r="D489" i="3"/>
  <c r="C489" i="3"/>
  <c r="B489" i="3"/>
  <c r="AA489" i="3" s="1"/>
  <c r="Y488" i="3"/>
  <c r="X488" i="3"/>
  <c r="X492" i="3" s="1"/>
  <c r="X494" i="3" s="1"/>
  <c r="W488" i="3"/>
  <c r="W492" i="3" s="1"/>
  <c r="V488" i="3"/>
  <c r="U488" i="3"/>
  <c r="T488" i="3"/>
  <c r="T492" i="3" s="1"/>
  <c r="T494" i="3" s="1"/>
  <c r="S488" i="3"/>
  <c r="S492" i="3" s="1"/>
  <c r="R488" i="3"/>
  <c r="Q488" i="3"/>
  <c r="P488" i="3"/>
  <c r="P492" i="3" s="1"/>
  <c r="P494" i="3" s="1"/>
  <c r="O488" i="3"/>
  <c r="O492" i="3" s="1"/>
  <c r="N488" i="3"/>
  <c r="Z488" i="3" s="1"/>
  <c r="M488" i="3"/>
  <c r="L488" i="3"/>
  <c r="L492" i="3" s="1"/>
  <c r="L494" i="3" s="1"/>
  <c r="K488" i="3"/>
  <c r="K492" i="3" s="1"/>
  <c r="J488" i="3"/>
  <c r="I488" i="3"/>
  <c r="H488" i="3"/>
  <c r="H492" i="3" s="1"/>
  <c r="H494" i="3" s="1"/>
  <c r="G488" i="3"/>
  <c r="G492" i="3" s="1"/>
  <c r="F488" i="3"/>
  <c r="E488" i="3"/>
  <c r="D488" i="3"/>
  <c r="D492" i="3" s="1"/>
  <c r="D494" i="3" s="1"/>
  <c r="C488" i="3"/>
  <c r="C492" i="3" s="1"/>
  <c r="B488" i="3"/>
  <c r="Y484" i="3"/>
  <c r="R484" i="3"/>
  <c r="J484" i="3"/>
  <c r="I484" i="3"/>
  <c r="B484" i="3"/>
  <c r="Y483" i="3"/>
  <c r="X483" i="3"/>
  <c r="W483" i="3"/>
  <c r="V483" i="3"/>
  <c r="U483" i="3"/>
  <c r="T483" i="3"/>
  <c r="S483" i="3"/>
  <c r="R483" i="3"/>
  <c r="Q483" i="3"/>
  <c r="P483" i="3"/>
  <c r="O483" i="3"/>
  <c r="N483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W482" i="3"/>
  <c r="V482" i="3"/>
  <c r="V484" i="3" s="1"/>
  <c r="G482" i="3"/>
  <c r="F482" i="3"/>
  <c r="F484" i="3" s="1"/>
  <c r="Y481" i="3"/>
  <c r="X481" i="3"/>
  <c r="W481" i="3"/>
  <c r="V481" i="3"/>
  <c r="U481" i="3"/>
  <c r="T481" i="3"/>
  <c r="S481" i="3"/>
  <c r="R481" i="3"/>
  <c r="Q481" i="3"/>
  <c r="P481" i="3"/>
  <c r="O481" i="3"/>
  <c r="N481" i="3"/>
  <c r="M481" i="3"/>
  <c r="Z481" i="3" s="1"/>
  <c r="L481" i="3"/>
  <c r="K481" i="3"/>
  <c r="J481" i="3"/>
  <c r="I481" i="3"/>
  <c r="H481" i="3"/>
  <c r="G481" i="3"/>
  <c r="F481" i="3"/>
  <c r="E481" i="3"/>
  <c r="D481" i="3"/>
  <c r="C481" i="3"/>
  <c r="B481" i="3"/>
  <c r="Y480" i="3"/>
  <c r="X480" i="3"/>
  <c r="W480" i="3"/>
  <c r="V480" i="3"/>
  <c r="U480" i="3"/>
  <c r="T480" i="3"/>
  <c r="S480" i="3"/>
  <c r="R480" i="3"/>
  <c r="Q480" i="3"/>
  <c r="P480" i="3"/>
  <c r="O480" i="3"/>
  <c r="O482" i="3" s="1"/>
  <c r="N480" i="3"/>
  <c r="N482" i="3" s="1"/>
  <c r="N484" i="3" s="1"/>
  <c r="M480" i="3"/>
  <c r="L480" i="3"/>
  <c r="K480" i="3"/>
  <c r="J480" i="3"/>
  <c r="I480" i="3"/>
  <c r="H480" i="3"/>
  <c r="G480" i="3"/>
  <c r="F480" i="3"/>
  <c r="E480" i="3"/>
  <c r="D480" i="3"/>
  <c r="C480" i="3"/>
  <c r="B480" i="3"/>
  <c r="Y479" i="3"/>
  <c r="X479" i="3"/>
  <c r="W479" i="3"/>
  <c r="V479" i="3"/>
  <c r="U479" i="3"/>
  <c r="T479" i="3"/>
  <c r="S479" i="3"/>
  <c r="R479" i="3"/>
  <c r="R482" i="3" s="1"/>
  <c r="Q479" i="3"/>
  <c r="P479" i="3"/>
  <c r="O479" i="3"/>
  <c r="N479" i="3"/>
  <c r="Z479" i="3" s="1"/>
  <c r="AB479" i="3" s="1"/>
  <c r="M479" i="3"/>
  <c r="L479" i="3"/>
  <c r="K479" i="3"/>
  <c r="J479" i="3"/>
  <c r="J482" i="3" s="1"/>
  <c r="I479" i="3"/>
  <c r="H479" i="3"/>
  <c r="G479" i="3"/>
  <c r="F479" i="3"/>
  <c r="E479" i="3"/>
  <c r="D479" i="3"/>
  <c r="C479" i="3"/>
  <c r="B479" i="3"/>
  <c r="B482" i="3" s="1"/>
  <c r="Y478" i="3"/>
  <c r="Y482" i="3" s="1"/>
  <c r="X478" i="3"/>
  <c r="X482" i="3" s="1"/>
  <c r="W478" i="3"/>
  <c r="V478" i="3"/>
  <c r="U478" i="3"/>
  <c r="U482" i="3" s="1"/>
  <c r="U484" i="3" s="1"/>
  <c r="T478" i="3"/>
  <c r="T482" i="3" s="1"/>
  <c r="S478" i="3"/>
  <c r="S482" i="3" s="1"/>
  <c r="R478" i="3"/>
  <c r="Q478" i="3"/>
  <c r="Q482" i="3" s="1"/>
  <c r="Q484" i="3" s="1"/>
  <c r="P478" i="3"/>
  <c r="P482" i="3" s="1"/>
  <c r="O478" i="3"/>
  <c r="N478" i="3"/>
  <c r="M478" i="3"/>
  <c r="M482" i="3" s="1"/>
  <c r="M484" i="3" s="1"/>
  <c r="L478" i="3"/>
  <c r="L482" i="3" s="1"/>
  <c r="K478" i="3"/>
  <c r="K482" i="3" s="1"/>
  <c r="J478" i="3"/>
  <c r="I478" i="3"/>
  <c r="I482" i="3" s="1"/>
  <c r="H478" i="3"/>
  <c r="H482" i="3" s="1"/>
  <c r="G478" i="3"/>
  <c r="F478" i="3"/>
  <c r="E478" i="3"/>
  <c r="E482" i="3" s="1"/>
  <c r="E484" i="3" s="1"/>
  <c r="D478" i="3"/>
  <c r="D482" i="3" s="1"/>
  <c r="C478" i="3"/>
  <c r="C482" i="3" s="1"/>
  <c r="B478" i="3"/>
  <c r="K474" i="3"/>
  <c r="Y473" i="3"/>
  <c r="X473" i="3"/>
  <c r="W473" i="3"/>
  <c r="V473" i="3"/>
  <c r="U473" i="3"/>
  <c r="T473" i="3"/>
  <c r="S473" i="3"/>
  <c r="R473" i="3"/>
  <c r="Q473" i="3"/>
  <c r="P473" i="3"/>
  <c r="O473" i="3"/>
  <c r="N473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W472" i="3"/>
  <c r="W474" i="3" s="1"/>
  <c r="G472" i="3"/>
  <c r="G474" i="3" s="1"/>
  <c r="Y471" i="3"/>
  <c r="X471" i="3"/>
  <c r="W471" i="3"/>
  <c r="V471" i="3"/>
  <c r="U471" i="3"/>
  <c r="T471" i="3"/>
  <c r="S471" i="3"/>
  <c r="R471" i="3"/>
  <c r="Q471" i="3"/>
  <c r="P471" i="3"/>
  <c r="O471" i="3"/>
  <c r="N471" i="3"/>
  <c r="Z471" i="3" s="1"/>
  <c r="M471" i="3"/>
  <c r="L471" i="3"/>
  <c r="K471" i="3"/>
  <c r="J471" i="3"/>
  <c r="I471" i="3"/>
  <c r="H471" i="3"/>
  <c r="G471" i="3"/>
  <c r="F471" i="3"/>
  <c r="E471" i="3"/>
  <c r="D471" i="3"/>
  <c r="C471" i="3"/>
  <c r="B471" i="3"/>
  <c r="Y470" i="3"/>
  <c r="X470" i="3"/>
  <c r="W470" i="3"/>
  <c r="V470" i="3"/>
  <c r="U470" i="3"/>
  <c r="T470" i="3"/>
  <c r="S470" i="3"/>
  <c r="R470" i="3"/>
  <c r="Q470" i="3"/>
  <c r="P470" i="3"/>
  <c r="O470" i="3"/>
  <c r="O472" i="3" s="1"/>
  <c r="O474" i="3" s="1"/>
  <c r="N470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Y469" i="3"/>
  <c r="X469" i="3"/>
  <c r="W469" i="3"/>
  <c r="V469" i="3"/>
  <c r="U469" i="3"/>
  <c r="T469" i="3"/>
  <c r="S469" i="3"/>
  <c r="S472" i="3" s="1"/>
  <c r="S474" i="3" s="1"/>
  <c r="R469" i="3"/>
  <c r="Q469" i="3"/>
  <c r="P469" i="3"/>
  <c r="O469" i="3"/>
  <c r="N469" i="3"/>
  <c r="Z469" i="3" s="1"/>
  <c r="M469" i="3"/>
  <c r="L469" i="3"/>
  <c r="K469" i="3"/>
  <c r="K472" i="3" s="1"/>
  <c r="J469" i="3"/>
  <c r="I469" i="3"/>
  <c r="H469" i="3"/>
  <c r="G469" i="3"/>
  <c r="F469" i="3"/>
  <c r="E469" i="3"/>
  <c r="D469" i="3"/>
  <c r="C469" i="3"/>
  <c r="C472" i="3" s="1"/>
  <c r="C474" i="3" s="1"/>
  <c r="B469" i="3"/>
  <c r="Y468" i="3"/>
  <c r="Y472" i="3" s="1"/>
  <c r="X468" i="3"/>
  <c r="X472" i="3" s="1"/>
  <c r="W468" i="3"/>
  <c r="V468" i="3"/>
  <c r="U468" i="3"/>
  <c r="U472" i="3" s="1"/>
  <c r="T468" i="3"/>
  <c r="T472" i="3" s="1"/>
  <c r="S468" i="3"/>
  <c r="R468" i="3"/>
  <c r="Q468" i="3"/>
  <c r="Q472" i="3" s="1"/>
  <c r="P468" i="3"/>
  <c r="P472" i="3" s="1"/>
  <c r="O468" i="3"/>
  <c r="N468" i="3"/>
  <c r="M468" i="3"/>
  <c r="L468" i="3"/>
  <c r="L472" i="3" s="1"/>
  <c r="K468" i="3"/>
  <c r="J468" i="3"/>
  <c r="I468" i="3"/>
  <c r="I472" i="3" s="1"/>
  <c r="H468" i="3"/>
  <c r="H472" i="3" s="1"/>
  <c r="G468" i="3"/>
  <c r="F468" i="3"/>
  <c r="E468" i="3"/>
  <c r="E472" i="3" s="1"/>
  <c r="D468" i="3"/>
  <c r="D472" i="3" s="1"/>
  <c r="C468" i="3"/>
  <c r="B468" i="3"/>
  <c r="Y463" i="3"/>
  <c r="X463" i="3"/>
  <c r="W463" i="3"/>
  <c r="V463" i="3"/>
  <c r="U463" i="3"/>
  <c r="T463" i="3"/>
  <c r="S463" i="3"/>
  <c r="R463" i="3"/>
  <c r="Q463" i="3"/>
  <c r="P463" i="3"/>
  <c r="O463" i="3"/>
  <c r="N463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Y461" i="3"/>
  <c r="X461" i="3"/>
  <c r="W461" i="3"/>
  <c r="V461" i="3"/>
  <c r="U461" i="3"/>
  <c r="T461" i="3"/>
  <c r="S461" i="3"/>
  <c r="R461" i="3"/>
  <c r="Q461" i="3"/>
  <c r="P461" i="3"/>
  <c r="O461" i="3"/>
  <c r="N461" i="3"/>
  <c r="Z461" i="3" s="1"/>
  <c r="AA461" i="3" s="1"/>
  <c r="M461" i="3"/>
  <c r="L461" i="3"/>
  <c r="K461" i="3"/>
  <c r="J461" i="3"/>
  <c r="I461" i="3"/>
  <c r="H461" i="3"/>
  <c r="G461" i="3"/>
  <c r="F461" i="3"/>
  <c r="E461" i="3"/>
  <c r="D461" i="3"/>
  <c r="C461" i="3"/>
  <c r="B461" i="3"/>
  <c r="Y460" i="3"/>
  <c r="X460" i="3"/>
  <c r="W460" i="3"/>
  <c r="V460" i="3"/>
  <c r="U460" i="3"/>
  <c r="T460" i="3"/>
  <c r="S460" i="3"/>
  <c r="R460" i="3"/>
  <c r="Q460" i="3"/>
  <c r="P460" i="3"/>
  <c r="O460" i="3"/>
  <c r="N460" i="3"/>
  <c r="M460" i="3"/>
  <c r="Z460" i="3" s="1"/>
  <c r="L460" i="3"/>
  <c r="K460" i="3"/>
  <c r="J460" i="3"/>
  <c r="I460" i="3"/>
  <c r="H460" i="3"/>
  <c r="G460" i="3"/>
  <c r="F460" i="3"/>
  <c r="E460" i="3"/>
  <c r="D460" i="3"/>
  <c r="C460" i="3"/>
  <c r="B460" i="3"/>
  <c r="AA460" i="3" s="1"/>
  <c r="Y459" i="3"/>
  <c r="X459" i="3"/>
  <c r="X462" i="3" s="1"/>
  <c r="X464" i="3" s="1"/>
  <c r="W459" i="3"/>
  <c r="V459" i="3"/>
  <c r="U459" i="3"/>
  <c r="T459" i="3"/>
  <c r="T462" i="3" s="1"/>
  <c r="T464" i="3" s="1"/>
  <c r="S459" i="3"/>
  <c r="R459" i="3"/>
  <c r="Q459" i="3"/>
  <c r="P459" i="3"/>
  <c r="P462" i="3" s="1"/>
  <c r="P464" i="3" s="1"/>
  <c r="O459" i="3"/>
  <c r="N459" i="3"/>
  <c r="M459" i="3"/>
  <c r="L459" i="3"/>
  <c r="L462" i="3" s="1"/>
  <c r="L464" i="3" s="1"/>
  <c r="K459" i="3"/>
  <c r="J459" i="3"/>
  <c r="I459" i="3"/>
  <c r="H459" i="3"/>
  <c r="H462" i="3" s="1"/>
  <c r="H464" i="3" s="1"/>
  <c r="G459" i="3"/>
  <c r="F459" i="3"/>
  <c r="E459" i="3"/>
  <c r="D459" i="3"/>
  <c r="D462" i="3" s="1"/>
  <c r="D464" i="3" s="1"/>
  <c r="C459" i="3"/>
  <c r="B459" i="3"/>
  <c r="Y458" i="3"/>
  <c r="Y462" i="3" s="1"/>
  <c r="X458" i="3"/>
  <c r="W458" i="3"/>
  <c r="V458" i="3"/>
  <c r="V462" i="3" s="1"/>
  <c r="U458" i="3"/>
  <c r="U462" i="3" s="1"/>
  <c r="T458" i="3"/>
  <c r="S458" i="3"/>
  <c r="R458" i="3"/>
  <c r="R462" i="3" s="1"/>
  <c r="Q458" i="3"/>
  <c r="Q462" i="3" s="1"/>
  <c r="P458" i="3"/>
  <c r="O458" i="3"/>
  <c r="N458" i="3"/>
  <c r="N462" i="3" s="1"/>
  <c r="M458" i="3"/>
  <c r="M462" i="3" s="1"/>
  <c r="L458" i="3"/>
  <c r="K458" i="3"/>
  <c r="J458" i="3"/>
  <c r="J462" i="3" s="1"/>
  <c r="I458" i="3"/>
  <c r="I462" i="3" s="1"/>
  <c r="H458" i="3"/>
  <c r="G458" i="3"/>
  <c r="F458" i="3"/>
  <c r="F462" i="3" s="1"/>
  <c r="E458" i="3"/>
  <c r="E462" i="3" s="1"/>
  <c r="D458" i="3"/>
  <c r="C458" i="3"/>
  <c r="B458" i="3"/>
  <c r="Y453" i="3"/>
  <c r="X453" i="3"/>
  <c r="W453" i="3"/>
  <c r="V453" i="3"/>
  <c r="U453" i="3"/>
  <c r="T453" i="3"/>
  <c r="S453" i="3"/>
  <c r="R453" i="3"/>
  <c r="Q453" i="3"/>
  <c r="P453" i="3"/>
  <c r="O453" i="3"/>
  <c r="N453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Y452" i="3"/>
  <c r="Y454" i="3" s="1"/>
  <c r="I452" i="3"/>
  <c r="I454" i="3" s="1"/>
  <c r="Y451" i="3"/>
  <c r="X451" i="3"/>
  <c r="W451" i="3"/>
  <c r="V451" i="3"/>
  <c r="U451" i="3"/>
  <c r="T451" i="3"/>
  <c r="S451" i="3"/>
  <c r="R451" i="3"/>
  <c r="Q451" i="3"/>
  <c r="P451" i="3"/>
  <c r="O451" i="3"/>
  <c r="N451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Y450" i="3"/>
  <c r="X450" i="3"/>
  <c r="W450" i="3"/>
  <c r="V450" i="3"/>
  <c r="U450" i="3"/>
  <c r="T450" i="3"/>
  <c r="S450" i="3"/>
  <c r="R450" i="3"/>
  <c r="Q450" i="3"/>
  <c r="P450" i="3"/>
  <c r="O450" i="3"/>
  <c r="N450" i="3"/>
  <c r="Z450" i="3" s="1"/>
  <c r="M450" i="3"/>
  <c r="L450" i="3"/>
  <c r="K450" i="3"/>
  <c r="J450" i="3"/>
  <c r="I450" i="3"/>
  <c r="H450" i="3"/>
  <c r="G450" i="3"/>
  <c r="F450" i="3"/>
  <c r="E450" i="3"/>
  <c r="D450" i="3"/>
  <c r="C450" i="3"/>
  <c r="B450" i="3"/>
  <c r="Y449" i="3"/>
  <c r="X449" i="3"/>
  <c r="W449" i="3"/>
  <c r="V449" i="3"/>
  <c r="U449" i="3"/>
  <c r="U452" i="3" s="1"/>
  <c r="U454" i="3" s="1"/>
  <c r="T449" i="3"/>
  <c r="S449" i="3"/>
  <c r="R449" i="3"/>
  <c r="Q449" i="3"/>
  <c r="Q452" i="3" s="1"/>
  <c r="Q454" i="3" s="1"/>
  <c r="P449" i="3"/>
  <c r="O449" i="3"/>
  <c r="N449" i="3"/>
  <c r="M449" i="3"/>
  <c r="L449" i="3"/>
  <c r="K449" i="3"/>
  <c r="J449" i="3"/>
  <c r="I449" i="3"/>
  <c r="H449" i="3"/>
  <c r="G449" i="3"/>
  <c r="F449" i="3"/>
  <c r="E449" i="3"/>
  <c r="E452" i="3" s="1"/>
  <c r="E454" i="3" s="1"/>
  <c r="D449" i="3"/>
  <c r="C449" i="3"/>
  <c r="B449" i="3"/>
  <c r="Y448" i="3"/>
  <c r="X448" i="3"/>
  <c r="W448" i="3"/>
  <c r="W452" i="3" s="1"/>
  <c r="V448" i="3"/>
  <c r="V452" i="3" s="1"/>
  <c r="U448" i="3"/>
  <c r="T448" i="3"/>
  <c r="S448" i="3"/>
  <c r="S452" i="3" s="1"/>
  <c r="R448" i="3"/>
  <c r="R452" i="3" s="1"/>
  <c r="Q448" i="3"/>
  <c r="P448" i="3"/>
  <c r="O448" i="3"/>
  <c r="O452" i="3" s="1"/>
  <c r="N448" i="3"/>
  <c r="N452" i="3" s="1"/>
  <c r="M448" i="3"/>
  <c r="L448" i="3"/>
  <c r="K448" i="3"/>
  <c r="K452" i="3" s="1"/>
  <c r="J448" i="3"/>
  <c r="J452" i="3" s="1"/>
  <c r="I448" i="3"/>
  <c r="H448" i="3"/>
  <c r="G448" i="3"/>
  <c r="G452" i="3" s="1"/>
  <c r="F448" i="3"/>
  <c r="F452" i="3" s="1"/>
  <c r="E448" i="3"/>
  <c r="D448" i="3"/>
  <c r="C448" i="3"/>
  <c r="C452" i="3" s="1"/>
  <c r="B448" i="3"/>
  <c r="B452" i="3" s="1"/>
  <c r="Y443" i="3"/>
  <c r="X443" i="3"/>
  <c r="X444" i="3" s="1"/>
  <c r="W443" i="3"/>
  <c r="V443" i="3"/>
  <c r="U443" i="3"/>
  <c r="T443" i="3"/>
  <c r="T444" i="3" s="1"/>
  <c r="S443" i="3"/>
  <c r="R443" i="3"/>
  <c r="Q443" i="3"/>
  <c r="P443" i="3"/>
  <c r="P444" i="3" s="1"/>
  <c r="O443" i="3"/>
  <c r="N443" i="3"/>
  <c r="M443" i="3"/>
  <c r="L443" i="3"/>
  <c r="L444" i="3" s="1"/>
  <c r="K443" i="3"/>
  <c r="J443" i="3"/>
  <c r="I443" i="3"/>
  <c r="H443" i="3"/>
  <c r="H444" i="3" s="1"/>
  <c r="G443" i="3"/>
  <c r="F443" i="3"/>
  <c r="E443" i="3"/>
  <c r="D443" i="3"/>
  <c r="D444" i="3" s="1"/>
  <c r="C443" i="3"/>
  <c r="B443" i="3"/>
  <c r="J442" i="3"/>
  <c r="J444" i="3" s="1"/>
  <c r="Y441" i="3"/>
  <c r="X441" i="3"/>
  <c r="W441" i="3"/>
  <c r="V441" i="3"/>
  <c r="U441" i="3"/>
  <c r="T441" i="3"/>
  <c r="S441" i="3"/>
  <c r="R441" i="3"/>
  <c r="Q441" i="3"/>
  <c r="P441" i="3"/>
  <c r="O441" i="3"/>
  <c r="N441" i="3"/>
  <c r="M441" i="3"/>
  <c r="Z441" i="3" s="1"/>
  <c r="L441" i="3"/>
  <c r="K441" i="3"/>
  <c r="J441" i="3"/>
  <c r="I441" i="3"/>
  <c r="H441" i="3"/>
  <c r="G441" i="3"/>
  <c r="F441" i="3"/>
  <c r="E441" i="3"/>
  <c r="D441" i="3"/>
  <c r="C441" i="3"/>
  <c r="B441" i="3"/>
  <c r="AA441" i="3" s="1"/>
  <c r="Y440" i="3"/>
  <c r="X440" i="3"/>
  <c r="W440" i="3"/>
  <c r="V440" i="3"/>
  <c r="U440" i="3"/>
  <c r="T440" i="3"/>
  <c r="S440" i="3"/>
  <c r="R440" i="3"/>
  <c r="Q440" i="3"/>
  <c r="P440" i="3"/>
  <c r="O440" i="3"/>
  <c r="N440" i="3"/>
  <c r="Z440" i="3" s="1"/>
  <c r="AA440" i="3" s="1"/>
  <c r="M440" i="3"/>
  <c r="L440" i="3"/>
  <c r="K440" i="3"/>
  <c r="J440" i="3"/>
  <c r="I440" i="3"/>
  <c r="H440" i="3"/>
  <c r="G440" i="3"/>
  <c r="F440" i="3"/>
  <c r="E440" i="3"/>
  <c r="D440" i="3"/>
  <c r="C440" i="3"/>
  <c r="B440" i="3"/>
  <c r="Y439" i="3"/>
  <c r="X439" i="3"/>
  <c r="W439" i="3"/>
  <c r="V439" i="3"/>
  <c r="V442" i="3" s="1"/>
  <c r="V444" i="3" s="1"/>
  <c r="U439" i="3"/>
  <c r="T439" i="3"/>
  <c r="S439" i="3"/>
  <c r="R439" i="3"/>
  <c r="R442" i="3" s="1"/>
  <c r="R444" i="3" s="1"/>
  <c r="Q439" i="3"/>
  <c r="P439" i="3"/>
  <c r="O439" i="3"/>
  <c r="N439" i="3"/>
  <c r="N442" i="3" s="1"/>
  <c r="N444" i="3" s="1"/>
  <c r="M439" i="3"/>
  <c r="Z439" i="3" s="1"/>
  <c r="AB439" i="3" s="1"/>
  <c r="L439" i="3"/>
  <c r="K439" i="3"/>
  <c r="J439" i="3"/>
  <c r="I439" i="3"/>
  <c r="H439" i="3"/>
  <c r="G439" i="3"/>
  <c r="F439" i="3"/>
  <c r="F442" i="3" s="1"/>
  <c r="F444" i="3" s="1"/>
  <c r="E439" i="3"/>
  <c r="D439" i="3"/>
  <c r="C439" i="3"/>
  <c r="B439" i="3"/>
  <c r="Y438" i="3"/>
  <c r="X438" i="3"/>
  <c r="X442" i="3" s="1"/>
  <c r="W438" i="3"/>
  <c r="W442" i="3" s="1"/>
  <c r="V438" i="3"/>
  <c r="U438" i="3"/>
  <c r="T438" i="3"/>
  <c r="T442" i="3" s="1"/>
  <c r="S438" i="3"/>
  <c r="S442" i="3" s="1"/>
  <c r="R438" i="3"/>
  <c r="Q438" i="3"/>
  <c r="P438" i="3"/>
  <c r="P442" i="3" s="1"/>
  <c r="O438" i="3"/>
  <c r="O442" i="3" s="1"/>
  <c r="N438" i="3"/>
  <c r="M438" i="3"/>
  <c r="L438" i="3"/>
  <c r="L442" i="3" s="1"/>
  <c r="K438" i="3"/>
  <c r="K442" i="3" s="1"/>
  <c r="J438" i="3"/>
  <c r="I438" i="3"/>
  <c r="H438" i="3"/>
  <c r="H442" i="3" s="1"/>
  <c r="G438" i="3"/>
  <c r="G442" i="3" s="1"/>
  <c r="F438" i="3"/>
  <c r="E438" i="3"/>
  <c r="D438" i="3"/>
  <c r="D442" i="3" s="1"/>
  <c r="C438" i="3"/>
  <c r="C442" i="3" s="1"/>
  <c r="B438" i="3"/>
  <c r="Y433" i="3"/>
  <c r="Y434" i="3" s="1"/>
  <c r="X433" i="3"/>
  <c r="X333" i="3" s="1"/>
  <c r="W433" i="3"/>
  <c r="V433" i="3"/>
  <c r="U433" i="3"/>
  <c r="U434" i="3" s="1"/>
  <c r="T433" i="3"/>
  <c r="S433" i="3"/>
  <c r="R433" i="3"/>
  <c r="Q433" i="3"/>
  <c r="Q434" i="3" s="1"/>
  <c r="P433" i="3"/>
  <c r="O433" i="3"/>
  <c r="N433" i="3"/>
  <c r="M433" i="3"/>
  <c r="L433" i="3"/>
  <c r="K433" i="3"/>
  <c r="J433" i="3"/>
  <c r="I433" i="3"/>
  <c r="I434" i="3" s="1"/>
  <c r="H433" i="3"/>
  <c r="H333" i="3" s="1"/>
  <c r="G433" i="3"/>
  <c r="F433" i="3"/>
  <c r="E433" i="3"/>
  <c r="E434" i="3" s="1"/>
  <c r="D433" i="3"/>
  <c r="C433" i="3"/>
  <c r="B433" i="3"/>
  <c r="K432" i="3"/>
  <c r="K434" i="3" s="1"/>
  <c r="Y431" i="3"/>
  <c r="X431" i="3"/>
  <c r="W431" i="3"/>
  <c r="V431" i="3"/>
  <c r="U431" i="3"/>
  <c r="T431" i="3"/>
  <c r="S431" i="3"/>
  <c r="R431" i="3"/>
  <c r="Q431" i="3"/>
  <c r="P431" i="3"/>
  <c r="O431" i="3"/>
  <c r="N431" i="3"/>
  <c r="Z431" i="3" s="1"/>
  <c r="M431" i="3"/>
  <c r="L431" i="3"/>
  <c r="K431" i="3"/>
  <c r="J431" i="3"/>
  <c r="I431" i="3"/>
  <c r="H431" i="3"/>
  <c r="G431" i="3"/>
  <c r="F431" i="3"/>
  <c r="E431" i="3"/>
  <c r="D431" i="3"/>
  <c r="C431" i="3"/>
  <c r="B431" i="3"/>
  <c r="Y430" i="3"/>
  <c r="X430" i="3"/>
  <c r="X432" i="3" s="1"/>
  <c r="W430" i="3"/>
  <c r="V430" i="3"/>
  <c r="U430" i="3"/>
  <c r="T430" i="3"/>
  <c r="T432" i="3" s="1"/>
  <c r="S430" i="3"/>
  <c r="R430" i="3"/>
  <c r="Q430" i="3"/>
  <c r="P430" i="3"/>
  <c r="P432" i="3" s="1"/>
  <c r="O430" i="3"/>
  <c r="N430" i="3"/>
  <c r="M430" i="3"/>
  <c r="L430" i="3"/>
  <c r="L432" i="3" s="1"/>
  <c r="K430" i="3"/>
  <c r="J430" i="3"/>
  <c r="I430" i="3"/>
  <c r="H430" i="3"/>
  <c r="H432" i="3" s="1"/>
  <c r="G430" i="3"/>
  <c r="F430" i="3"/>
  <c r="E430" i="3"/>
  <c r="D430" i="3"/>
  <c r="D432" i="3" s="1"/>
  <c r="C430" i="3"/>
  <c r="B430" i="3"/>
  <c r="Y429" i="3"/>
  <c r="X429" i="3"/>
  <c r="W429" i="3"/>
  <c r="W432" i="3" s="1"/>
  <c r="W434" i="3" s="1"/>
  <c r="V429" i="3"/>
  <c r="U429" i="3"/>
  <c r="T429" i="3"/>
  <c r="S429" i="3"/>
  <c r="S432" i="3" s="1"/>
  <c r="S434" i="3" s="1"/>
  <c r="R429" i="3"/>
  <c r="Q429" i="3"/>
  <c r="P429" i="3"/>
  <c r="O429" i="3"/>
  <c r="O432" i="3" s="1"/>
  <c r="O434" i="3" s="1"/>
  <c r="N429" i="3"/>
  <c r="Z429" i="3" s="1"/>
  <c r="AB429" i="3" s="1"/>
  <c r="M429" i="3"/>
  <c r="L429" i="3"/>
  <c r="K429" i="3"/>
  <c r="J429" i="3"/>
  <c r="I429" i="3"/>
  <c r="H429" i="3"/>
  <c r="G429" i="3"/>
  <c r="G432" i="3" s="1"/>
  <c r="G434" i="3" s="1"/>
  <c r="F429" i="3"/>
  <c r="E429" i="3"/>
  <c r="D429" i="3"/>
  <c r="C429" i="3"/>
  <c r="C432" i="3" s="1"/>
  <c r="C434" i="3" s="1"/>
  <c r="B429" i="3"/>
  <c r="AA429" i="3" s="1"/>
  <c r="Y428" i="3"/>
  <c r="Y432" i="3" s="1"/>
  <c r="X428" i="3"/>
  <c r="W428" i="3"/>
  <c r="V428" i="3"/>
  <c r="V432" i="3" s="1"/>
  <c r="V434" i="3" s="1"/>
  <c r="U428" i="3"/>
  <c r="U432" i="3" s="1"/>
  <c r="T428" i="3"/>
  <c r="S428" i="3"/>
  <c r="R428" i="3"/>
  <c r="R432" i="3" s="1"/>
  <c r="R434" i="3" s="1"/>
  <c r="Q428" i="3"/>
  <c r="Q432" i="3" s="1"/>
  <c r="P428" i="3"/>
  <c r="O428" i="3"/>
  <c r="N428" i="3"/>
  <c r="N432" i="3" s="1"/>
  <c r="N434" i="3" s="1"/>
  <c r="M428" i="3"/>
  <c r="L428" i="3"/>
  <c r="K428" i="3"/>
  <c r="J428" i="3"/>
  <c r="J432" i="3" s="1"/>
  <c r="J434" i="3" s="1"/>
  <c r="I428" i="3"/>
  <c r="I432" i="3" s="1"/>
  <c r="H428" i="3"/>
  <c r="G428" i="3"/>
  <c r="F428" i="3"/>
  <c r="F432" i="3" s="1"/>
  <c r="F434" i="3" s="1"/>
  <c r="E428" i="3"/>
  <c r="E432" i="3" s="1"/>
  <c r="D428" i="3"/>
  <c r="C428" i="3"/>
  <c r="B428" i="3"/>
  <c r="B432" i="3" s="1"/>
  <c r="B434" i="3" s="1"/>
  <c r="O424" i="3"/>
  <c r="Y423" i="3"/>
  <c r="Y424" i="3" s="1"/>
  <c r="X423" i="3"/>
  <c r="W423" i="3"/>
  <c r="V423" i="3"/>
  <c r="V424" i="3" s="1"/>
  <c r="U423" i="3"/>
  <c r="T423" i="3"/>
  <c r="S423" i="3"/>
  <c r="R423" i="3"/>
  <c r="R424" i="3" s="1"/>
  <c r="Q423" i="3"/>
  <c r="Q424" i="3" s="1"/>
  <c r="P423" i="3"/>
  <c r="O423" i="3"/>
  <c r="N423" i="3"/>
  <c r="N424" i="3" s="1"/>
  <c r="M423" i="3"/>
  <c r="L423" i="3"/>
  <c r="K423" i="3"/>
  <c r="J423" i="3"/>
  <c r="J424" i="3" s="1"/>
  <c r="I423" i="3"/>
  <c r="I424" i="3" s="1"/>
  <c r="H423" i="3"/>
  <c r="G423" i="3"/>
  <c r="F423" i="3"/>
  <c r="F424" i="3" s="1"/>
  <c r="E423" i="3"/>
  <c r="D423" i="3"/>
  <c r="C423" i="3"/>
  <c r="B423" i="3"/>
  <c r="Y421" i="3"/>
  <c r="X421" i="3"/>
  <c r="W421" i="3"/>
  <c r="V421" i="3"/>
  <c r="U421" i="3"/>
  <c r="T421" i="3"/>
  <c r="S421" i="3"/>
  <c r="R421" i="3"/>
  <c r="Q421" i="3"/>
  <c r="P421" i="3"/>
  <c r="O421" i="3"/>
  <c r="N421" i="3"/>
  <c r="Z421" i="3" s="1"/>
  <c r="AA421" i="3" s="1"/>
  <c r="M421" i="3"/>
  <c r="L421" i="3"/>
  <c r="K421" i="3"/>
  <c r="J421" i="3"/>
  <c r="I421" i="3"/>
  <c r="H421" i="3"/>
  <c r="G421" i="3"/>
  <c r="F421" i="3"/>
  <c r="E421" i="3"/>
  <c r="D421" i="3"/>
  <c r="C421" i="3"/>
  <c r="B421" i="3"/>
  <c r="Y420" i="3"/>
  <c r="Y422" i="3" s="1"/>
  <c r="X420" i="3"/>
  <c r="X330" i="3" s="1"/>
  <c r="W420" i="3"/>
  <c r="V420" i="3"/>
  <c r="U420" i="3"/>
  <c r="U422" i="3" s="1"/>
  <c r="T420" i="3"/>
  <c r="T422" i="3" s="1"/>
  <c r="T424" i="3" s="1"/>
  <c r="S420" i="3"/>
  <c r="R420" i="3"/>
  <c r="Q420" i="3"/>
  <c r="Q422" i="3" s="1"/>
  <c r="P420" i="3"/>
  <c r="P330" i="3" s="1"/>
  <c r="O420" i="3"/>
  <c r="N420" i="3"/>
  <c r="M420" i="3"/>
  <c r="M422" i="3" s="1"/>
  <c r="L420" i="3"/>
  <c r="L330" i="3" s="1"/>
  <c r="K420" i="3"/>
  <c r="J420" i="3"/>
  <c r="I420" i="3"/>
  <c r="I422" i="3" s="1"/>
  <c r="H420" i="3"/>
  <c r="H330" i="3" s="1"/>
  <c r="G420" i="3"/>
  <c r="F420" i="3"/>
  <c r="E420" i="3"/>
  <c r="E422" i="3" s="1"/>
  <c r="D420" i="3"/>
  <c r="D422" i="3" s="1"/>
  <c r="D424" i="3" s="1"/>
  <c r="C420" i="3"/>
  <c r="B420" i="3"/>
  <c r="Y419" i="3"/>
  <c r="X419" i="3"/>
  <c r="W419" i="3"/>
  <c r="V419" i="3"/>
  <c r="U419" i="3"/>
  <c r="T419" i="3"/>
  <c r="S419" i="3"/>
  <c r="S329" i="3" s="1"/>
  <c r="R419" i="3"/>
  <c r="Q419" i="3"/>
  <c r="P419" i="3"/>
  <c r="O419" i="3"/>
  <c r="N419" i="3"/>
  <c r="M419" i="3"/>
  <c r="L419" i="3"/>
  <c r="K419" i="3"/>
  <c r="K329" i="3" s="1"/>
  <c r="J419" i="3"/>
  <c r="I419" i="3"/>
  <c r="H419" i="3"/>
  <c r="G419" i="3"/>
  <c r="F419" i="3"/>
  <c r="E419" i="3"/>
  <c r="D419" i="3"/>
  <c r="C419" i="3"/>
  <c r="C329" i="3" s="1"/>
  <c r="B419" i="3"/>
  <c r="Y418" i="3"/>
  <c r="X418" i="3"/>
  <c r="W418" i="3"/>
  <c r="W422" i="3" s="1"/>
  <c r="W424" i="3" s="1"/>
  <c r="V418" i="3"/>
  <c r="V422" i="3" s="1"/>
  <c r="U418" i="3"/>
  <c r="T418" i="3"/>
  <c r="S418" i="3"/>
  <c r="S422" i="3" s="1"/>
  <c r="S424" i="3" s="1"/>
  <c r="R418" i="3"/>
  <c r="R422" i="3" s="1"/>
  <c r="Q418" i="3"/>
  <c r="P418" i="3"/>
  <c r="O418" i="3"/>
  <c r="O422" i="3" s="1"/>
  <c r="N418" i="3"/>
  <c r="N422" i="3" s="1"/>
  <c r="M418" i="3"/>
  <c r="L418" i="3"/>
  <c r="K418" i="3"/>
  <c r="K422" i="3" s="1"/>
  <c r="K424" i="3" s="1"/>
  <c r="J418" i="3"/>
  <c r="J422" i="3" s="1"/>
  <c r="I418" i="3"/>
  <c r="H418" i="3"/>
  <c r="G418" i="3"/>
  <c r="G422" i="3" s="1"/>
  <c r="G424" i="3" s="1"/>
  <c r="F418" i="3"/>
  <c r="F422" i="3" s="1"/>
  <c r="E418" i="3"/>
  <c r="D418" i="3"/>
  <c r="C418" i="3"/>
  <c r="C422" i="3" s="1"/>
  <c r="C424" i="3" s="1"/>
  <c r="B418" i="3"/>
  <c r="Y413" i="3"/>
  <c r="X413" i="3"/>
  <c r="W413" i="3"/>
  <c r="W414" i="3" s="1"/>
  <c r="V413" i="3"/>
  <c r="U413" i="3"/>
  <c r="T413" i="3"/>
  <c r="S413" i="3"/>
  <c r="S414" i="3" s="1"/>
  <c r="R413" i="3"/>
  <c r="R414" i="3" s="1"/>
  <c r="Q413" i="3"/>
  <c r="P413" i="3"/>
  <c r="O413" i="3"/>
  <c r="O414" i="3" s="1"/>
  <c r="N413" i="3"/>
  <c r="Z413" i="3" s="1"/>
  <c r="M413" i="3"/>
  <c r="L413" i="3"/>
  <c r="K413" i="3"/>
  <c r="K414" i="3" s="1"/>
  <c r="J413" i="3"/>
  <c r="J414" i="3" s="1"/>
  <c r="I413" i="3"/>
  <c r="H413" i="3"/>
  <c r="G413" i="3"/>
  <c r="G414" i="3" s="1"/>
  <c r="F413" i="3"/>
  <c r="E413" i="3"/>
  <c r="D413" i="3"/>
  <c r="C413" i="3"/>
  <c r="C414" i="3" s="1"/>
  <c r="B413" i="3"/>
  <c r="Y411" i="3"/>
  <c r="X411" i="3"/>
  <c r="W411" i="3"/>
  <c r="V411" i="3"/>
  <c r="U411" i="3"/>
  <c r="T411" i="3"/>
  <c r="S411" i="3"/>
  <c r="R411" i="3"/>
  <c r="Q411" i="3"/>
  <c r="P411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Y410" i="3"/>
  <c r="X410" i="3"/>
  <c r="W410" i="3"/>
  <c r="V410" i="3"/>
  <c r="V412" i="3" s="1"/>
  <c r="U410" i="3"/>
  <c r="U412" i="3" s="1"/>
  <c r="U414" i="3" s="1"/>
  <c r="T410" i="3"/>
  <c r="S410" i="3"/>
  <c r="R410" i="3"/>
  <c r="R412" i="3" s="1"/>
  <c r="Q410" i="3"/>
  <c r="P410" i="3"/>
  <c r="O410" i="3"/>
  <c r="N410" i="3"/>
  <c r="N412" i="3" s="1"/>
  <c r="M410" i="3"/>
  <c r="Z410" i="3" s="1"/>
  <c r="L410" i="3"/>
  <c r="K410" i="3"/>
  <c r="J410" i="3"/>
  <c r="J412" i="3" s="1"/>
  <c r="I410" i="3"/>
  <c r="H410" i="3"/>
  <c r="G410" i="3"/>
  <c r="F410" i="3"/>
  <c r="F412" i="3" s="1"/>
  <c r="E410" i="3"/>
  <c r="E412" i="3" s="1"/>
  <c r="E414" i="3" s="1"/>
  <c r="D410" i="3"/>
  <c r="C410" i="3"/>
  <c r="B410" i="3"/>
  <c r="AB409" i="3"/>
  <c r="Y409" i="3"/>
  <c r="X409" i="3"/>
  <c r="W409" i="3"/>
  <c r="V409" i="3"/>
  <c r="U409" i="3"/>
  <c r="T409" i="3"/>
  <c r="S409" i="3"/>
  <c r="R409" i="3"/>
  <c r="Q409" i="3"/>
  <c r="P409" i="3"/>
  <c r="O409" i="3"/>
  <c r="N409" i="3"/>
  <c r="M409" i="3"/>
  <c r="Z409" i="3" s="1"/>
  <c r="L409" i="3"/>
  <c r="K409" i="3"/>
  <c r="J409" i="3"/>
  <c r="I409" i="3"/>
  <c r="H409" i="3"/>
  <c r="G409" i="3"/>
  <c r="F409" i="3"/>
  <c r="E409" i="3"/>
  <c r="D409" i="3"/>
  <c r="C409" i="3"/>
  <c r="B409" i="3"/>
  <c r="AA409" i="3" s="1"/>
  <c r="Y408" i="3"/>
  <c r="X408" i="3"/>
  <c r="W408" i="3"/>
  <c r="W412" i="3" s="1"/>
  <c r="V408" i="3"/>
  <c r="U408" i="3"/>
  <c r="T408" i="3"/>
  <c r="S408" i="3"/>
  <c r="S412" i="3" s="1"/>
  <c r="R408" i="3"/>
  <c r="Q408" i="3"/>
  <c r="P408" i="3"/>
  <c r="O408" i="3"/>
  <c r="O412" i="3" s="1"/>
  <c r="N408" i="3"/>
  <c r="Z408" i="3" s="1"/>
  <c r="M408" i="3"/>
  <c r="L408" i="3"/>
  <c r="K408" i="3"/>
  <c r="K412" i="3" s="1"/>
  <c r="J408" i="3"/>
  <c r="I408" i="3"/>
  <c r="H408" i="3"/>
  <c r="G408" i="3"/>
  <c r="G412" i="3" s="1"/>
  <c r="F408" i="3"/>
  <c r="E408" i="3"/>
  <c r="D408" i="3"/>
  <c r="C408" i="3"/>
  <c r="C412" i="3" s="1"/>
  <c r="B408" i="3"/>
  <c r="Y403" i="3"/>
  <c r="X403" i="3"/>
  <c r="W403" i="3"/>
  <c r="V403" i="3"/>
  <c r="U403" i="3"/>
  <c r="T403" i="3"/>
  <c r="S403" i="3"/>
  <c r="R403" i="3"/>
  <c r="Q403" i="3"/>
  <c r="P403" i="3"/>
  <c r="O403" i="3"/>
  <c r="N403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Y401" i="3"/>
  <c r="X401" i="3"/>
  <c r="W401" i="3"/>
  <c r="V401" i="3"/>
  <c r="U401" i="3"/>
  <c r="T401" i="3"/>
  <c r="S401" i="3"/>
  <c r="R401" i="3"/>
  <c r="Q401" i="3"/>
  <c r="P401" i="3"/>
  <c r="O401" i="3"/>
  <c r="N401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Y400" i="3"/>
  <c r="X400" i="3"/>
  <c r="W400" i="3"/>
  <c r="W402" i="3" s="1"/>
  <c r="V400" i="3"/>
  <c r="V402" i="3" s="1"/>
  <c r="V404" i="3" s="1"/>
  <c r="U400" i="3"/>
  <c r="T400" i="3"/>
  <c r="S400" i="3"/>
  <c r="R400" i="3"/>
  <c r="Q400" i="3"/>
  <c r="P400" i="3"/>
  <c r="O400" i="3"/>
  <c r="O402" i="3" s="1"/>
  <c r="N400" i="3"/>
  <c r="Z400" i="3" s="1"/>
  <c r="M400" i="3"/>
  <c r="L400" i="3"/>
  <c r="K400" i="3"/>
  <c r="J400" i="3"/>
  <c r="I400" i="3"/>
  <c r="H400" i="3"/>
  <c r="G400" i="3"/>
  <c r="G402" i="3" s="1"/>
  <c r="F400" i="3"/>
  <c r="F402" i="3" s="1"/>
  <c r="F404" i="3" s="1"/>
  <c r="E400" i="3"/>
  <c r="D400" i="3"/>
  <c r="C400" i="3"/>
  <c r="B400" i="3"/>
  <c r="AA400" i="3" s="1"/>
  <c r="Y399" i="3"/>
  <c r="X399" i="3"/>
  <c r="W399" i="3"/>
  <c r="V399" i="3"/>
  <c r="U399" i="3"/>
  <c r="T399" i="3"/>
  <c r="S399" i="3"/>
  <c r="R399" i="3"/>
  <c r="R402" i="3" s="1"/>
  <c r="R404" i="3" s="1"/>
  <c r="Q399" i="3"/>
  <c r="P399" i="3"/>
  <c r="O399" i="3"/>
  <c r="N399" i="3"/>
  <c r="Z399" i="3" s="1"/>
  <c r="AB399" i="3" s="1"/>
  <c r="M399" i="3"/>
  <c r="L399" i="3"/>
  <c r="K399" i="3"/>
  <c r="J399" i="3"/>
  <c r="J402" i="3" s="1"/>
  <c r="J404" i="3" s="1"/>
  <c r="I399" i="3"/>
  <c r="H399" i="3"/>
  <c r="G399" i="3"/>
  <c r="F399" i="3"/>
  <c r="E399" i="3"/>
  <c r="D399" i="3"/>
  <c r="C399" i="3"/>
  <c r="B399" i="3"/>
  <c r="B402" i="3" s="1"/>
  <c r="B404" i="3" s="1"/>
  <c r="Y398" i="3"/>
  <c r="X398" i="3"/>
  <c r="W398" i="3"/>
  <c r="V398" i="3"/>
  <c r="U398" i="3"/>
  <c r="T398" i="3"/>
  <c r="S398" i="3"/>
  <c r="S402" i="3" s="1"/>
  <c r="R398" i="3"/>
  <c r="Q398" i="3"/>
  <c r="P398" i="3"/>
  <c r="O398" i="3"/>
  <c r="N398" i="3"/>
  <c r="M398" i="3"/>
  <c r="L398" i="3"/>
  <c r="K398" i="3"/>
  <c r="K402" i="3" s="1"/>
  <c r="J398" i="3"/>
  <c r="I398" i="3"/>
  <c r="H398" i="3"/>
  <c r="G398" i="3"/>
  <c r="F398" i="3"/>
  <c r="E398" i="3"/>
  <c r="D398" i="3"/>
  <c r="C398" i="3"/>
  <c r="C402" i="3" s="1"/>
  <c r="B398" i="3"/>
  <c r="Y393" i="3"/>
  <c r="X393" i="3"/>
  <c r="W393" i="3"/>
  <c r="V393" i="3"/>
  <c r="U393" i="3"/>
  <c r="T393" i="3"/>
  <c r="S393" i="3"/>
  <c r="R393" i="3"/>
  <c r="Q393" i="3"/>
  <c r="P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X392" i="3"/>
  <c r="P392" i="3"/>
  <c r="O392" i="3"/>
  <c r="O394" i="3" s="1"/>
  <c r="H392" i="3"/>
  <c r="Y391" i="3"/>
  <c r="X391" i="3"/>
  <c r="W391" i="3"/>
  <c r="V391" i="3"/>
  <c r="U391" i="3"/>
  <c r="T391" i="3"/>
  <c r="S391" i="3"/>
  <c r="R391" i="3"/>
  <c r="Q391" i="3"/>
  <c r="P391" i="3"/>
  <c r="O391" i="3"/>
  <c r="N391" i="3"/>
  <c r="M391" i="3"/>
  <c r="Z391" i="3" s="1"/>
  <c r="L391" i="3"/>
  <c r="K391" i="3"/>
  <c r="J391" i="3"/>
  <c r="I391" i="3"/>
  <c r="H391" i="3"/>
  <c r="G391" i="3"/>
  <c r="F391" i="3"/>
  <c r="E391" i="3"/>
  <c r="D391" i="3"/>
  <c r="C391" i="3"/>
  <c r="B391" i="3"/>
  <c r="Y390" i="3"/>
  <c r="X390" i="3"/>
  <c r="W390" i="3"/>
  <c r="W392" i="3" s="1"/>
  <c r="W394" i="3" s="1"/>
  <c r="V390" i="3"/>
  <c r="U390" i="3"/>
  <c r="T390" i="3"/>
  <c r="S390" i="3"/>
  <c r="R390" i="3"/>
  <c r="Q390" i="3"/>
  <c r="P390" i="3"/>
  <c r="O390" i="3"/>
  <c r="N390" i="3"/>
  <c r="M390" i="3"/>
  <c r="L390" i="3"/>
  <c r="K390" i="3"/>
  <c r="J390" i="3"/>
  <c r="I390" i="3"/>
  <c r="H390" i="3"/>
  <c r="G390" i="3"/>
  <c r="G392" i="3" s="1"/>
  <c r="G394" i="3" s="1"/>
  <c r="F390" i="3"/>
  <c r="E390" i="3"/>
  <c r="D390" i="3"/>
  <c r="C390" i="3"/>
  <c r="B390" i="3"/>
  <c r="Y389" i="3"/>
  <c r="X389" i="3"/>
  <c r="W389" i="3"/>
  <c r="V389" i="3"/>
  <c r="U389" i="3"/>
  <c r="T389" i="3"/>
  <c r="S389" i="3"/>
  <c r="S392" i="3" s="1"/>
  <c r="S394" i="3" s="1"/>
  <c r="R389" i="3"/>
  <c r="Q389" i="3"/>
  <c r="P389" i="3"/>
  <c r="O389" i="3"/>
  <c r="N389" i="3"/>
  <c r="Z389" i="3" s="1"/>
  <c r="M389" i="3"/>
  <c r="L389" i="3"/>
  <c r="K389" i="3"/>
  <c r="K392" i="3" s="1"/>
  <c r="K394" i="3" s="1"/>
  <c r="J389" i="3"/>
  <c r="I389" i="3"/>
  <c r="H389" i="3"/>
  <c r="G389" i="3"/>
  <c r="F389" i="3"/>
  <c r="E389" i="3"/>
  <c r="D389" i="3"/>
  <c r="C389" i="3"/>
  <c r="C392" i="3" s="1"/>
  <c r="C394" i="3" s="1"/>
  <c r="B389" i="3"/>
  <c r="Y388" i="3"/>
  <c r="X388" i="3"/>
  <c r="W388" i="3"/>
  <c r="V388" i="3"/>
  <c r="U388" i="3"/>
  <c r="T388" i="3"/>
  <c r="T392" i="3" s="1"/>
  <c r="S388" i="3"/>
  <c r="R388" i="3"/>
  <c r="Q388" i="3"/>
  <c r="P388" i="3"/>
  <c r="O388" i="3"/>
  <c r="N388" i="3"/>
  <c r="M388" i="3"/>
  <c r="L388" i="3"/>
  <c r="L392" i="3" s="1"/>
  <c r="K388" i="3"/>
  <c r="J388" i="3"/>
  <c r="I388" i="3"/>
  <c r="H388" i="3"/>
  <c r="G388" i="3"/>
  <c r="F388" i="3"/>
  <c r="E388" i="3"/>
  <c r="D388" i="3"/>
  <c r="D392" i="3" s="1"/>
  <c r="C388" i="3"/>
  <c r="B388" i="3"/>
  <c r="T384" i="3"/>
  <c r="L384" i="3"/>
  <c r="D384" i="3"/>
  <c r="Y383" i="3"/>
  <c r="X383" i="3"/>
  <c r="W383" i="3"/>
  <c r="V383" i="3"/>
  <c r="U383" i="3"/>
  <c r="T383" i="3"/>
  <c r="S383" i="3"/>
  <c r="R383" i="3"/>
  <c r="Q383" i="3"/>
  <c r="P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Y382" i="3"/>
  <c r="Q382" i="3"/>
  <c r="P382" i="3"/>
  <c r="P384" i="3" s="1"/>
  <c r="I382" i="3"/>
  <c r="Y381" i="3"/>
  <c r="X381" i="3"/>
  <c r="W381" i="3"/>
  <c r="V381" i="3"/>
  <c r="V331" i="3" s="1"/>
  <c r="U381" i="3"/>
  <c r="T381" i="3"/>
  <c r="S381" i="3"/>
  <c r="R381" i="3"/>
  <c r="R331" i="3" s="1"/>
  <c r="Q381" i="3"/>
  <c r="P381" i="3"/>
  <c r="O381" i="3"/>
  <c r="N381" i="3"/>
  <c r="N331" i="3" s="1"/>
  <c r="M381" i="3"/>
  <c r="L381" i="3"/>
  <c r="K381" i="3"/>
  <c r="J381" i="3"/>
  <c r="J331" i="3" s="1"/>
  <c r="I381" i="3"/>
  <c r="H381" i="3"/>
  <c r="G381" i="3"/>
  <c r="F381" i="3"/>
  <c r="F331" i="3" s="1"/>
  <c r="E381" i="3"/>
  <c r="D381" i="3"/>
  <c r="C381" i="3"/>
  <c r="B381" i="3"/>
  <c r="Y380" i="3"/>
  <c r="X380" i="3"/>
  <c r="W380" i="3"/>
  <c r="V380" i="3"/>
  <c r="U380" i="3"/>
  <c r="T380" i="3"/>
  <c r="S380" i="3"/>
  <c r="R380" i="3"/>
  <c r="Q380" i="3"/>
  <c r="P380" i="3"/>
  <c r="O380" i="3"/>
  <c r="N380" i="3"/>
  <c r="M380" i="3"/>
  <c r="Z380" i="3" s="1"/>
  <c r="L380" i="3"/>
  <c r="K380" i="3"/>
  <c r="J380" i="3"/>
  <c r="I380" i="3"/>
  <c r="H380" i="3"/>
  <c r="G380" i="3"/>
  <c r="F380" i="3"/>
  <c r="E380" i="3"/>
  <c r="D380" i="3"/>
  <c r="C380" i="3"/>
  <c r="B380" i="3"/>
  <c r="AA380" i="3" s="1"/>
  <c r="Y379" i="3"/>
  <c r="X379" i="3"/>
  <c r="X382" i="3" s="1"/>
  <c r="X384" i="3" s="1"/>
  <c r="W379" i="3"/>
  <c r="V379" i="3"/>
  <c r="U379" i="3"/>
  <c r="T379" i="3"/>
  <c r="T382" i="3" s="1"/>
  <c r="S379" i="3"/>
  <c r="R379" i="3"/>
  <c r="Q379" i="3"/>
  <c r="P379" i="3"/>
  <c r="O379" i="3"/>
  <c r="N379" i="3"/>
  <c r="M379" i="3"/>
  <c r="Z379" i="3" s="1"/>
  <c r="L379" i="3"/>
  <c r="L382" i="3" s="1"/>
  <c r="K379" i="3"/>
  <c r="J379" i="3"/>
  <c r="I379" i="3"/>
  <c r="H379" i="3"/>
  <c r="H382" i="3" s="1"/>
  <c r="H384" i="3" s="1"/>
  <c r="G379" i="3"/>
  <c r="F379" i="3"/>
  <c r="E379" i="3"/>
  <c r="D379" i="3"/>
  <c r="D382" i="3" s="1"/>
  <c r="C379" i="3"/>
  <c r="B379" i="3"/>
  <c r="Y378" i="3"/>
  <c r="X378" i="3"/>
  <c r="W378" i="3"/>
  <c r="V378" i="3"/>
  <c r="U378" i="3"/>
  <c r="U382" i="3" s="1"/>
  <c r="T378" i="3"/>
  <c r="S378" i="3"/>
  <c r="R378" i="3"/>
  <c r="Q378" i="3"/>
  <c r="P378" i="3"/>
  <c r="O378" i="3"/>
  <c r="N378" i="3"/>
  <c r="M378" i="3"/>
  <c r="M382" i="3" s="1"/>
  <c r="L378" i="3"/>
  <c r="K378" i="3"/>
  <c r="J378" i="3"/>
  <c r="I378" i="3"/>
  <c r="H378" i="3"/>
  <c r="G378" i="3"/>
  <c r="F378" i="3"/>
  <c r="E378" i="3"/>
  <c r="E382" i="3" s="1"/>
  <c r="D378" i="3"/>
  <c r="C378" i="3"/>
  <c r="B378" i="3"/>
  <c r="U374" i="3"/>
  <c r="E374" i="3"/>
  <c r="Y373" i="3"/>
  <c r="X373" i="3"/>
  <c r="W373" i="3"/>
  <c r="V373" i="3"/>
  <c r="U373" i="3"/>
  <c r="T373" i="3"/>
  <c r="S373" i="3"/>
  <c r="R373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R372" i="3"/>
  <c r="Q372" i="3"/>
  <c r="Q374" i="3" s="1"/>
  <c r="J372" i="3"/>
  <c r="B372" i="3"/>
  <c r="Y371" i="3"/>
  <c r="X371" i="3"/>
  <c r="W371" i="3"/>
  <c r="V371" i="3"/>
  <c r="U371" i="3"/>
  <c r="T371" i="3"/>
  <c r="S371" i="3"/>
  <c r="R371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Y370" i="3"/>
  <c r="X370" i="3"/>
  <c r="W370" i="3"/>
  <c r="V370" i="3"/>
  <c r="U370" i="3"/>
  <c r="T370" i="3"/>
  <c r="S370" i="3"/>
  <c r="R370" i="3"/>
  <c r="Q370" i="3"/>
  <c r="P370" i="3"/>
  <c r="O370" i="3"/>
  <c r="N370" i="3"/>
  <c r="Z370" i="3" s="1"/>
  <c r="M370" i="3"/>
  <c r="L370" i="3"/>
  <c r="K370" i="3"/>
  <c r="J370" i="3"/>
  <c r="I370" i="3"/>
  <c r="H370" i="3"/>
  <c r="G370" i="3"/>
  <c r="F370" i="3"/>
  <c r="E370" i="3"/>
  <c r="D370" i="3"/>
  <c r="C370" i="3"/>
  <c r="B370" i="3"/>
  <c r="Y369" i="3"/>
  <c r="Y372" i="3" s="1"/>
  <c r="Y374" i="3" s="1"/>
  <c r="X369" i="3"/>
  <c r="W369" i="3"/>
  <c r="V369" i="3"/>
  <c r="U369" i="3"/>
  <c r="U372" i="3" s="1"/>
  <c r="T369" i="3"/>
  <c r="S369" i="3"/>
  <c r="R369" i="3"/>
  <c r="Q369" i="3"/>
  <c r="P369" i="3"/>
  <c r="O369" i="3"/>
  <c r="N369" i="3"/>
  <c r="M369" i="3"/>
  <c r="L369" i="3"/>
  <c r="K369" i="3"/>
  <c r="J369" i="3"/>
  <c r="I369" i="3"/>
  <c r="I372" i="3" s="1"/>
  <c r="I374" i="3" s="1"/>
  <c r="H369" i="3"/>
  <c r="G369" i="3"/>
  <c r="F369" i="3"/>
  <c r="E369" i="3"/>
  <c r="E372" i="3" s="1"/>
  <c r="D369" i="3"/>
  <c r="C369" i="3"/>
  <c r="B369" i="3"/>
  <c r="Y368" i="3"/>
  <c r="X368" i="3"/>
  <c r="W368" i="3"/>
  <c r="V368" i="3"/>
  <c r="V372" i="3" s="1"/>
  <c r="U368" i="3"/>
  <c r="T368" i="3"/>
  <c r="S368" i="3"/>
  <c r="R368" i="3"/>
  <c r="Q368" i="3"/>
  <c r="P368" i="3"/>
  <c r="O368" i="3"/>
  <c r="N368" i="3"/>
  <c r="N372" i="3" s="1"/>
  <c r="M368" i="3"/>
  <c r="L368" i="3"/>
  <c r="K368" i="3"/>
  <c r="J368" i="3"/>
  <c r="I368" i="3"/>
  <c r="H368" i="3"/>
  <c r="G368" i="3"/>
  <c r="F368" i="3"/>
  <c r="F372" i="3" s="1"/>
  <c r="E368" i="3"/>
  <c r="D368" i="3"/>
  <c r="C368" i="3"/>
  <c r="B368" i="3"/>
  <c r="V364" i="3"/>
  <c r="F364" i="3"/>
  <c r="Y363" i="3"/>
  <c r="X363" i="3"/>
  <c r="X364" i="3" s="1"/>
  <c r="W363" i="3"/>
  <c r="V363" i="3"/>
  <c r="U363" i="3"/>
  <c r="T363" i="3"/>
  <c r="T364" i="3" s="1"/>
  <c r="S363" i="3"/>
  <c r="R363" i="3"/>
  <c r="Q363" i="3"/>
  <c r="P363" i="3"/>
  <c r="P364" i="3" s="1"/>
  <c r="O363" i="3"/>
  <c r="N363" i="3"/>
  <c r="M363" i="3"/>
  <c r="Z363" i="3" s="1"/>
  <c r="L363" i="3"/>
  <c r="L364" i="3" s="1"/>
  <c r="K363" i="3"/>
  <c r="J363" i="3"/>
  <c r="I363" i="3"/>
  <c r="H363" i="3"/>
  <c r="H364" i="3" s="1"/>
  <c r="G363" i="3"/>
  <c r="F363" i="3"/>
  <c r="E363" i="3"/>
  <c r="D363" i="3"/>
  <c r="D364" i="3" s="1"/>
  <c r="C363" i="3"/>
  <c r="B363" i="3"/>
  <c r="S362" i="3"/>
  <c r="R362" i="3"/>
  <c r="R364" i="3" s="1"/>
  <c r="C362" i="3"/>
  <c r="B362" i="3"/>
  <c r="B364" i="3" s="1"/>
  <c r="Y361" i="3"/>
  <c r="X361" i="3"/>
  <c r="W361" i="3"/>
  <c r="V361" i="3"/>
  <c r="U361" i="3"/>
  <c r="T361" i="3"/>
  <c r="S361" i="3"/>
  <c r="R361" i="3"/>
  <c r="Q361" i="3"/>
  <c r="P361" i="3"/>
  <c r="O361" i="3"/>
  <c r="N361" i="3"/>
  <c r="M361" i="3"/>
  <c r="Z361" i="3" s="1"/>
  <c r="L361" i="3"/>
  <c r="K361" i="3"/>
  <c r="J361" i="3"/>
  <c r="I361" i="3"/>
  <c r="H361" i="3"/>
  <c r="G361" i="3"/>
  <c r="F361" i="3"/>
  <c r="E361" i="3"/>
  <c r="D361" i="3"/>
  <c r="C361" i="3"/>
  <c r="B361" i="3"/>
  <c r="AA361" i="3" s="1"/>
  <c r="Y360" i="3"/>
  <c r="X360" i="3"/>
  <c r="W360" i="3"/>
  <c r="V360" i="3"/>
  <c r="U360" i="3"/>
  <c r="T360" i="3"/>
  <c r="S360" i="3"/>
  <c r="R360" i="3"/>
  <c r="Q360" i="3"/>
  <c r="P360" i="3"/>
  <c r="O360" i="3"/>
  <c r="N360" i="3"/>
  <c r="Z360" i="3" s="1"/>
  <c r="AA360" i="3" s="1"/>
  <c r="M360" i="3"/>
  <c r="L360" i="3"/>
  <c r="K360" i="3"/>
  <c r="J360" i="3"/>
  <c r="I360" i="3"/>
  <c r="H360" i="3"/>
  <c r="G360" i="3"/>
  <c r="F360" i="3"/>
  <c r="E360" i="3"/>
  <c r="D360" i="3"/>
  <c r="C360" i="3"/>
  <c r="B360" i="3"/>
  <c r="Y359" i="3"/>
  <c r="X359" i="3"/>
  <c r="W359" i="3"/>
  <c r="V359" i="3"/>
  <c r="V362" i="3" s="1"/>
  <c r="U359" i="3"/>
  <c r="T359" i="3"/>
  <c r="S359" i="3"/>
  <c r="R359" i="3"/>
  <c r="Q359" i="3"/>
  <c r="P359" i="3"/>
  <c r="O359" i="3"/>
  <c r="N359" i="3"/>
  <c r="N362" i="3" s="1"/>
  <c r="N364" i="3" s="1"/>
  <c r="M359" i="3"/>
  <c r="L359" i="3"/>
  <c r="K359" i="3"/>
  <c r="J359" i="3"/>
  <c r="J362" i="3" s="1"/>
  <c r="J364" i="3" s="1"/>
  <c r="I359" i="3"/>
  <c r="H359" i="3"/>
  <c r="G359" i="3"/>
  <c r="F359" i="3"/>
  <c r="F362" i="3" s="1"/>
  <c r="E359" i="3"/>
  <c r="D359" i="3"/>
  <c r="C359" i="3"/>
  <c r="B359" i="3"/>
  <c r="Y358" i="3"/>
  <c r="X358" i="3"/>
  <c r="X362" i="3" s="1"/>
  <c r="W358" i="3"/>
  <c r="W362" i="3" s="1"/>
  <c r="V358" i="3"/>
  <c r="U358" i="3"/>
  <c r="T358" i="3"/>
  <c r="T362" i="3" s="1"/>
  <c r="S358" i="3"/>
  <c r="R358" i="3"/>
  <c r="Q358" i="3"/>
  <c r="P358" i="3"/>
  <c r="P362" i="3" s="1"/>
  <c r="O358" i="3"/>
  <c r="O362" i="3" s="1"/>
  <c r="N358" i="3"/>
  <c r="M358" i="3"/>
  <c r="L358" i="3"/>
  <c r="L362" i="3" s="1"/>
  <c r="K358" i="3"/>
  <c r="K362" i="3" s="1"/>
  <c r="J358" i="3"/>
  <c r="I358" i="3"/>
  <c r="H358" i="3"/>
  <c r="H362" i="3" s="1"/>
  <c r="G358" i="3"/>
  <c r="G362" i="3" s="1"/>
  <c r="F358" i="3"/>
  <c r="E358" i="3"/>
  <c r="D358" i="3"/>
  <c r="D362" i="3" s="1"/>
  <c r="C358" i="3"/>
  <c r="B358" i="3"/>
  <c r="W354" i="3"/>
  <c r="V354" i="3"/>
  <c r="G354" i="3"/>
  <c r="F354" i="3"/>
  <c r="Y353" i="3"/>
  <c r="Y354" i="3" s="1"/>
  <c r="X353" i="3"/>
  <c r="W353" i="3"/>
  <c r="V353" i="3"/>
  <c r="U353" i="3"/>
  <c r="U354" i="3" s="1"/>
  <c r="T353" i="3"/>
  <c r="S353" i="3"/>
  <c r="R353" i="3"/>
  <c r="Q353" i="3"/>
  <c r="Q354" i="3" s="1"/>
  <c r="P353" i="3"/>
  <c r="O353" i="3"/>
  <c r="N353" i="3"/>
  <c r="M353" i="3"/>
  <c r="L353" i="3"/>
  <c r="K353" i="3"/>
  <c r="J353" i="3"/>
  <c r="I353" i="3"/>
  <c r="I354" i="3" s="1"/>
  <c r="H353" i="3"/>
  <c r="G353" i="3"/>
  <c r="F353" i="3"/>
  <c r="E353" i="3"/>
  <c r="E354" i="3" s="1"/>
  <c r="D353" i="3"/>
  <c r="C353" i="3"/>
  <c r="B353" i="3"/>
  <c r="T352" i="3"/>
  <c r="S352" i="3"/>
  <c r="S354" i="3" s="1"/>
  <c r="L352" i="3"/>
  <c r="D352" i="3"/>
  <c r="C352" i="3"/>
  <c r="C354" i="3" s="1"/>
  <c r="Y351" i="3"/>
  <c r="X351" i="3"/>
  <c r="W351" i="3"/>
  <c r="V351" i="3"/>
  <c r="U351" i="3"/>
  <c r="T351" i="3"/>
  <c r="S351" i="3"/>
  <c r="R351" i="3"/>
  <c r="Q351" i="3"/>
  <c r="P351" i="3"/>
  <c r="O351" i="3"/>
  <c r="N351" i="3"/>
  <c r="Z351" i="3" s="1"/>
  <c r="M351" i="3"/>
  <c r="L351" i="3"/>
  <c r="K351" i="3"/>
  <c r="J351" i="3"/>
  <c r="I351" i="3"/>
  <c r="H351" i="3"/>
  <c r="G351" i="3"/>
  <c r="F351" i="3"/>
  <c r="E351" i="3"/>
  <c r="D351" i="3"/>
  <c r="C351" i="3"/>
  <c r="B351" i="3"/>
  <c r="Y350" i="3"/>
  <c r="X350" i="3"/>
  <c r="X352" i="3" s="1"/>
  <c r="W350" i="3"/>
  <c r="V350" i="3"/>
  <c r="U350" i="3"/>
  <c r="T350" i="3"/>
  <c r="S350" i="3"/>
  <c r="R350" i="3"/>
  <c r="Q350" i="3"/>
  <c r="P350" i="3"/>
  <c r="P352" i="3" s="1"/>
  <c r="O350" i="3"/>
  <c r="N350" i="3"/>
  <c r="M350" i="3"/>
  <c r="Z350" i="3" s="1"/>
  <c r="AA350" i="3" s="1"/>
  <c r="L350" i="3"/>
  <c r="K350" i="3"/>
  <c r="J350" i="3"/>
  <c r="I350" i="3"/>
  <c r="H350" i="3"/>
  <c r="H352" i="3" s="1"/>
  <c r="G350" i="3"/>
  <c r="F350" i="3"/>
  <c r="E350" i="3"/>
  <c r="D350" i="3"/>
  <c r="C350" i="3"/>
  <c r="B350" i="3"/>
  <c r="Y349" i="3"/>
  <c r="X349" i="3"/>
  <c r="W349" i="3"/>
  <c r="V349" i="3"/>
  <c r="U349" i="3"/>
  <c r="T349" i="3"/>
  <c r="S349" i="3"/>
  <c r="R349" i="3"/>
  <c r="Q349" i="3"/>
  <c r="P349" i="3"/>
  <c r="O349" i="3"/>
  <c r="N349" i="3"/>
  <c r="Z349" i="3" s="1"/>
  <c r="M349" i="3"/>
  <c r="L349" i="3"/>
  <c r="K349" i="3"/>
  <c r="J349" i="3"/>
  <c r="I349" i="3"/>
  <c r="H349" i="3"/>
  <c r="G349" i="3"/>
  <c r="F349" i="3"/>
  <c r="E349" i="3"/>
  <c r="D349" i="3"/>
  <c r="C349" i="3"/>
  <c r="B349" i="3"/>
  <c r="Y348" i="3"/>
  <c r="Y352" i="3" s="1"/>
  <c r="X348" i="3"/>
  <c r="W348" i="3"/>
  <c r="W352" i="3" s="1"/>
  <c r="V348" i="3"/>
  <c r="V352" i="3" s="1"/>
  <c r="U348" i="3"/>
  <c r="U352" i="3" s="1"/>
  <c r="T348" i="3"/>
  <c r="S348" i="3"/>
  <c r="R348" i="3"/>
  <c r="R352" i="3" s="1"/>
  <c r="R354" i="3" s="1"/>
  <c r="Q348" i="3"/>
  <c r="Q352" i="3" s="1"/>
  <c r="P348" i="3"/>
  <c r="O348" i="3"/>
  <c r="O352" i="3" s="1"/>
  <c r="O354" i="3" s="1"/>
  <c r="N348" i="3"/>
  <c r="N352" i="3" s="1"/>
  <c r="N354" i="3" s="1"/>
  <c r="M348" i="3"/>
  <c r="L348" i="3"/>
  <c r="K348" i="3"/>
  <c r="K352" i="3" s="1"/>
  <c r="K354" i="3" s="1"/>
  <c r="J348" i="3"/>
  <c r="J352" i="3" s="1"/>
  <c r="J354" i="3" s="1"/>
  <c r="I348" i="3"/>
  <c r="I352" i="3" s="1"/>
  <c r="H348" i="3"/>
  <c r="G348" i="3"/>
  <c r="G352" i="3" s="1"/>
  <c r="F348" i="3"/>
  <c r="F352" i="3" s="1"/>
  <c r="E348" i="3"/>
  <c r="E352" i="3" s="1"/>
  <c r="D348" i="3"/>
  <c r="C348" i="3"/>
  <c r="B348" i="3"/>
  <c r="Y343" i="3"/>
  <c r="X343" i="3"/>
  <c r="W343" i="3"/>
  <c r="V343" i="3"/>
  <c r="V333" i="3" s="1"/>
  <c r="U343" i="3"/>
  <c r="T343" i="3"/>
  <c r="S343" i="3"/>
  <c r="R343" i="3"/>
  <c r="R333" i="3" s="1"/>
  <c r="Q343" i="3"/>
  <c r="P343" i="3"/>
  <c r="O343" i="3"/>
  <c r="N343" i="3"/>
  <c r="Z343" i="3" s="1"/>
  <c r="M343" i="3"/>
  <c r="L343" i="3"/>
  <c r="K343" i="3"/>
  <c r="J343" i="3"/>
  <c r="J333" i="3" s="1"/>
  <c r="I343" i="3"/>
  <c r="H343" i="3"/>
  <c r="G343" i="3"/>
  <c r="F343" i="3"/>
  <c r="F333" i="3" s="1"/>
  <c r="E343" i="3"/>
  <c r="D343" i="3"/>
  <c r="C343" i="3"/>
  <c r="B343" i="3"/>
  <c r="B333" i="3" s="1"/>
  <c r="Y341" i="3"/>
  <c r="X341" i="3"/>
  <c r="X331" i="3" s="1"/>
  <c r="W341" i="3"/>
  <c r="V341" i="3"/>
  <c r="U341" i="3"/>
  <c r="U331" i="3" s="1"/>
  <c r="T341" i="3"/>
  <c r="T331" i="3" s="1"/>
  <c r="S341" i="3"/>
  <c r="R341" i="3"/>
  <c r="Q341" i="3"/>
  <c r="P341" i="3"/>
  <c r="P331" i="3" s="1"/>
  <c r="O341" i="3"/>
  <c r="N341" i="3"/>
  <c r="M341" i="3"/>
  <c r="L341" i="3"/>
  <c r="L331" i="3" s="1"/>
  <c r="K341" i="3"/>
  <c r="J341" i="3"/>
  <c r="I341" i="3"/>
  <c r="H341" i="3"/>
  <c r="H331" i="3" s="1"/>
  <c r="G341" i="3"/>
  <c r="F341" i="3"/>
  <c r="E341" i="3"/>
  <c r="E331" i="3" s="1"/>
  <c r="D341" i="3"/>
  <c r="D331" i="3" s="1"/>
  <c r="C341" i="3"/>
  <c r="B341" i="3"/>
  <c r="Y340" i="3"/>
  <c r="X340" i="3"/>
  <c r="W340" i="3"/>
  <c r="W342" i="3" s="1"/>
  <c r="V340" i="3"/>
  <c r="V330" i="3" s="1"/>
  <c r="U340" i="3"/>
  <c r="T340" i="3"/>
  <c r="S340" i="3"/>
  <c r="R340" i="3"/>
  <c r="R330" i="3" s="1"/>
  <c r="Q340" i="3"/>
  <c r="P340" i="3"/>
  <c r="O340" i="3"/>
  <c r="O330" i="3" s="1"/>
  <c r="N340" i="3"/>
  <c r="N330" i="3" s="1"/>
  <c r="M340" i="3"/>
  <c r="L340" i="3"/>
  <c r="K340" i="3"/>
  <c r="J340" i="3"/>
  <c r="J330" i="3" s="1"/>
  <c r="I340" i="3"/>
  <c r="H340" i="3"/>
  <c r="G340" i="3"/>
  <c r="G330" i="3" s="1"/>
  <c r="F340" i="3"/>
  <c r="F330" i="3" s="1"/>
  <c r="E340" i="3"/>
  <c r="D340" i="3"/>
  <c r="C340" i="3"/>
  <c r="B340" i="3"/>
  <c r="B330" i="3" s="1"/>
  <c r="Y339" i="3"/>
  <c r="X339" i="3"/>
  <c r="W339" i="3"/>
  <c r="V339" i="3"/>
  <c r="U339" i="3"/>
  <c r="T339" i="3"/>
  <c r="S339" i="3"/>
  <c r="R339" i="3"/>
  <c r="R342" i="3" s="1"/>
  <c r="R344" i="3" s="1"/>
  <c r="Q339" i="3"/>
  <c r="P339" i="3"/>
  <c r="O339" i="3"/>
  <c r="N339" i="3"/>
  <c r="Z339" i="3" s="1"/>
  <c r="AB339" i="3" s="1"/>
  <c r="M339" i="3"/>
  <c r="L339" i="3"/>
  <c r="K339" i="3"/>
  <c r="J339" i="3"/>
  <c r="J342" i="3" s="1"/>
  <c r="J344" i="3" s="1"/>
  <c r="I339" i="3"/>
  <c r="H339" i="3"/>
  <c r="G339" i="3"/>
  <c r="F339" i="3"/>
  <c r="E339" i="3"/>
  <c r="D339" i="3"/>
  <c r="C339" i="3"/>
  <c r="B339" i="3"/>
  <c r="B342" i="3" s="1"/>
  <c r="B344" i="3" s="1"/>
  <c r="Y338" i="3"/>
  <c r="X338" i="3"/>
  <c r="X342" i="3" s="1"/>
  <c r="W338" i="3"/>
  <c r="V338" i="3"/>
  <c r="U338" i="3"/>
  <c r="T338" i="3"/>
  <c r="T342" i="3" s="1"/>
  <c r="S338" i="3"/>
  <c r="R338" i="3"/>
  <c r="Q338" i="3"/>
  <c r="P338" i="3"/>
  <c r="P342" i="3" s="1"/>
  <c r="O338" i="3"/>
  <c r="N338" i="3"/>
  <c r="M338" i="3"/>
  <c r="L338" i="3"/>
  <c r="L342" i="3" s="1"/>
  <c r="K338" i="3"/>
  <c r="J338" i="3"/>
  <c r="I338" i="3"/>
  <c r="H338" i="3"/>
  <c r="H342" i="3" s="1"/>
  <c r="G338" i="3"/>
  <c r="F338" i="3"/>
  <c r="E338" i="3"/>
  <c r="D338" i="3"/>
  <c r="D342" i="3" s="1"/>
  <c r="C338" i="3"/>
  <c r="B338" i="3"/>
  <c r="T333" i="3"/>
  <c r="L333" i="3"/>
  <c r="D333" i="3"/>
  <c r="Y331" i="3"/>
  <c r="Q331" i="3"/>
  <c r="I331" i="3"/>
  <c r="S330" i="3"/>
  <c r="K330" i="3"/>
  <c r="C330" i="3"/>
  <c r="W329" i="3"/>
  <c r="V329" i="3"/>
  <c r="O329" i="3"/>
  <c r="N329" i="3"/>
  <c r="G329" i="3"/>
  <c r="F329" i="3"/>
  <c r="X328" i="3"/>
  <c r="P328" i="3"/>
  <c r="H328" i="3"/>
  <c r="S324" i="3"/>
  <c r="K324" i="3"/>
  <c r="C324" i="3"/>
  <c r="Y323" i="3"/>
  <c r="X323" i="3"/>
  <c r="W323" i="3"/>
  <c r="V323" i="3"/>
  <c r="U323" i="3"/>
  <c r="T323" i="3"/>
  <c r="S323" i="3"/>
  <c r="R323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X322" i="3"/>
  <c r="X324" i="3" s="1"/>
  <c r="P322" i="3"/>
  <c r="P324" i="3" s="1"/>
  <c r="H322" i="3"/>
  <c r="H324" i="3" s="1"/>
  <c r="Y321" i="3"/>
  <c r="X321" i="3"/>
  <c r="W321" i="3"/>
  <c r="V321" i="3"/>
  <c r="U321" i="3"/>
  <c r="T321" i="3"/>
  <c r="S321" i="3"/>
  <c r="R321" i="3"/>
  <c r="Q321" i="3"/>
  <c r="P321" i="3"/>
  <c r="O321" i="3"/>
  <c r="N321" i="3"/>
  <c r="Z321" i="3" s="1"/>
  <c r="AA321" i="3" s="1"/>
  <c r="M321" i="3"/>
  <c r="L321" i="3"/>
  <c r="K321" i="3"/>
  <c r="J321" i="3"/>
  <c r="I321" i="3"/>
  <c r="H321" i="3"/>
  <c r="G321" i="3"/>
  <c r="F321" i="3"/>
  <c r="E321" i="3"/>
  <c r="D321" i="3"/>
  <c r="C321" i="3"/>
  <c r="B321" i="3"/>
  <c r="Y320" i="3"/>
  <c r="X320" i="3"/>
  <c r="W320" i="3"/>
  <c r="V320" i="3"/>
  <c r="U320" i="3"/>
  <c r="T320" i="3"/>
  <c r="S320" i="3"/>
  <c r="R320" i="3"/>
  <c r="Q320" i="3"/>
  <c r="P320" i="3"/>
  <c r="O320" i="3"/>
  <c r="N320" i="3"/>
  <c r="Z320" i="3" s="1"/>
  <c r="M320" i="3"/>
  <c r="L320" i="3"/>
  <c r="K320" i="3"/>
  <c r="J320" i="3"/>
  <c r="I320" i="3"/>
  <c r="H320" i="3"/>
  <c r="G320" i="3"/>
  <c r="F320" i="3"/>
  <c r="E320" i="3"/>
  <c r="D320" i="3"/>
  <c r="C320" i="3"/>
  <c r="B320" i="3"/>
  <c r="Y319" i="3"/>
  <c r="Y322" i="3" s="1"/>
  <c r="X319" i="3"/>
  <c r="W319" i="3"/>
  <c r="V319" i="3"/>
  <c r="U319" i="3"/>
  <c r="T319" i="3"/>
  <c r="S319" i="3"/>
  <c r="R319" i="3"/>
  <c r="Q319" i="3"/>
  <c r="Q322" i="3" s="1"/>
  <c r="P319" i="3"/>
  <c r="O319" i="3"/>
  <c r="N319" i="3"/>
  <c r="M319" i="3"/>
  <c r="Z319" i="3" s="1"/>
  <c r="AB319" i="3" s="1"/>
  <c r="L319" i="3"/>
  <c r="K319" i="3"/>
  <c r="J319" i="3"/>
  <c r="I319" i="3"/>
  <c r="I322" i="3" s="1"/>
  <c r="H319" i="3"/>
  <c r="G319" i="3"/>
  <c r="F319" i="3"/>
  <c r="E319" i="3"/>
  <c r="D319" i="3"/>
  <c r="C319" i="3"/>
  <c r="B319" i="3"/>
  <c r="AB318" i="3"/>
  <c r="Y318" i="3"/>
  <c r="X318" i="3"/>
  <c r="W318" i="3"/>
  <c r="W322" i="3" s="1"/>
  <c r="W324" i="3" s="1"/>
  <c r="V318" i="3"/>
  <c r="V322" i="3" s="1"/>
  <c r="U318" i="3"/>
  <c r="U322" i="3" s="1"/>
  <c r="T318" i="3"/>
  <c r="T322" i="3" s="1"/>
  <c r="T324" i="3" s="1"/>
  <c r="S318" i="3"/>
  <c r="S322" i="3" s="1"/>
  <c r="R318" i="3"/>
  <c r="R322" i="3" s="1"/>
  <c r="Q318" i="3"/>
  <c r="P318" i="3"/>
  <c r="O318" i="3"/>
  <c r="O322" i="3" s="1"/>
  <c r="O324" i="3" s="1"/>
  <c r="N318" i="3"/>
  <c r="N322" i="3" s="1"/>
  <c r="M318" i="3"/>
  <c r="Z318" i="3" s="1"/>
  <c r="L318" i="3"/>
  <c r="L322" i="3" s="1"/>
  <c r="L324" i="3" s="1"/>
  <c r="K318" i="3"/>
  <c r="K322" i="3" s="1"/>
  <c r="J318" i="3"/>
  <c r="J322" i="3" s="1"/>
  <c r="I318" i="3"/>
  <c r="H318" i="3"/>
  <c r="G318" i="3"/>
  <c r="G322" i="3" s="1"/>
  <c r="G324" i="3" s="1"/>
  <c r="F318" i="3"/>
  <c r="F322" i="3" s="1"/>
  <c r="E318" i="3"/>
  <c r="E322" i="3" s="1"/>
  <c r="D318" i="3"/>
  <c r="D322" i="3" s="1"/>
  <c r="D324" i="3" s="1"/>
  <c r="C318" i="3"/>
  <c r="C322" i="3" s="1"/>
  <c r="B318" i="3"/>
  <c r="B322" i="3" s="1"/>
  <c r="W314" i="3"/>
  <c r="O314" i="3"/>
  <c r="G314" i="3"/>
  <c r="Y313" i="3"/>
  <c r="X313" i="3"/>
  <c r="W313" i="3"/>
  <c r="V313" i="3"/>
  <c r="U313" i="3"/>
  <c r="T313" i="3"/>
  <c r="S313" i="3"/>
  <c r="S314" i="3" s="1"/>
  <c r="R313" i="3"/>
  <c r="Q313" i="3"/>
  <c r="P313" i="3"/>
  <c r="O313" i="3"/>
  <c r="N313" i="3"/>
  <c r="M313" i="3"/>
  <c r="L313" i="3"/>
  <c r="K313" i="3"/>
  <c r="K314" i="3" s="1"/>
  <c r="J313" i="3"/>
  <c r="I313" i="3"/>
  <c r="H313" i="3"/>
  <c r="G313" i="3"/>
  <c r="F313" i="3"/>
  <c r="E313" i="3"/>
  <c r="D313" i="3"/>
  <c r="C313" i="3"/>
  <c r="C314" i="3" s="1"/>
  <c r="B313" i="3"/>
  <c r="Y311" i="3"/>
  <c r="X311" i="3"/>
  <c r="W311" i="3"/>
  <c r="V311" i="3"/>
  <c r="U311" i="3"/>
  <c r="T311" i="3"/>
  <c r="S311" i="3"/>
  <c r="R311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Y310" i="3"/>
  <c r="X310" i="3"/>
  <c r="W310" i="3"/>
  <c r="V310" i="3"/>
  <c r="V312" i="3" s="1"/>
  <c r="U310" i="3"/>
  <c r="U312" i="3" s="1"/>
  <c r="T310" i="3"/>
  <c r="S310" i="3"/>
  <c r="R310" i="3"/>
  <c r="R312" i="3" s="1"/>
  <c r="Q310" i="3"/>
  <c r="P310" i="3"/>
  <c r="O310" i="3"/>
  <c r="N310" i="3"/>
  <c r="N312" i="3" s="1"/>
  <c r="M310" i="3"/>
  <c r="Z310" i="3" s="1"/>
  <c r="L310" i="3"/>
  <c r="K310" i="3"/>
  <c r="J310" i="3"/>
  <c r="J312" i="3" s="1"/>
  <c r="I310" i="3"/>
  <c r="H310" i="3"/>
  <c r="G310" i="3"/>
  <c r="F310" i="3"/>
  <c r="F312" i="3" s="1"/>
  <c r="E310" i="3"/>
  <c r="E312" i="3" s="1"/>
  <c r="D310" i="3"/>
  <c r="C310" i="3"/>
  <c r="B310" i="3"/>
  <c r="AB309" i="3"/>
  <c r="Y309" i="3"/>
  <c r="Y312" i="3" s="1"/>
  <c r="X309" i="3"/>
  <c r="W309" i="3"/>
  <c r="V309" i="3"/>
  <c r="U309" i="3"/>
  <c r="T309" i="3"/>
  <c r="S309" i="3"/>
  <c r="R309" i="3"/>
  <c r="Q309" i="3"/>
  <c r="Q312" i="3" s="1"/>
  <c r="P309" i="3"/>
  <c r="O309" i="3"/>
  <c r="N309" i="3"/>
  <c r="M309" i="3"/>
  <c r="Z309" i="3" s="1"/>
  <c r="AA309" i="3" s="1"/>
  <c r="L309" i="3"/>
  <c r="K309" i="3"/>
  <c r="J309" i="3"/>
  <c r="I309" i="3"/>
  <c r="I312" i="3" s="1"/>
  <c r="H309" i="3"/>
  <c r="G309" i="3"/>
  <c r="F309" i="3"/>
  <c r="E309" i="3"/>
  <c r="D309" i="3"/>
  <c r="C309" i="3"/>
  <c r="B309" i="3"/>
  <c r="Y308" i="3"/>
  <c r="X308" i="3"/>
  <c r="X312" i="3" s="1"/>
  <c r="X314" i="3" s="1"/>
  <c r="W308" i="3"/>
  <c r="W312" i="3" s="1"/>
  <c r="V308" i="3"/>
  <c r="U308" i="3"/>
  <c r="T308" i="3"/>
  <c r="T312" i="3" s="1"/>
  <c r="T314" i="3" s="1"/>
  <c r="S308" i="3"/>
  <c r="S312" i="3" s="1"/>
  <c r="R308" i="3"/>
  <c r="Q308" i="3"/>
  <c r="P308" i="3"/>
  <c r="P312" i="3" s="1"/>
  <c r="P314" i="3" s="1"/>
  <c r="O308" i="3"/>
  <c r="O312" i="3" s="1"/>
  <c r="N308" i="3"/>
  <c r="M308" i="3"/>
  <c r="L308" i="3"/>
  <c r="L312" i="3" s="1"/>
  <c r="L314" i="3" s="1"/>
  <c r="K308" i="3"/>
  <c r="K312" i="3" s="1"/>
  <c r="J308" i="3"/>
  <c r="I308" i="3"/>
  <c r="H308" i="3"/>
  <c r="H312" i="3" s="1"/>
  <c r="H314" i="3" s="1"/>
  <c r="G308" i="3"/>
  <c r="G312" i="3" s="1"/>
  <c r="F308" i="3"/>
  <c r="E308" i="3"/>
  <c r="D308" i="3"/>
  <c r="D312" i="3" s="1"/>
  <c r="D314" i="3" s="1"/>
  <c r="C308" i="3"/>
  <c r="C312" i="3" s="1"/>
  <c r="B308" i="3"/>
  <c r="Y303" i="3"/>
  <c r="X303" i="3"/>
  <c r="W303" i="3"/>
  <c r="V303" i="3"/>
  <c r="U303" i="3"/>
  <c r="T303" i="3"/>
  <c r="S303" i="3"/>
  <c r="R303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W302" i="3"/>
  <c r="W304" i="3" s="1"/>
  <c r="O302" i="3"/>
  <c r="O304" i="3" s="1"/>
  <c r="G302" i="3"/>
  <c r="G304" i="3" s="1"/>
  <c r="Y301" i="3"/>
  <c r="X301" i="3"/>
  <c r="W301" i="3"/>
  <c r="V301" i="3"/>
  <c r="U301" i="3"/>
  <c r="T301" i="3"/>
  <c r="S301" i="3"/>
  <c r="R301" i="3"/>
  <c r="Q301" i="3"/>
  <c r="P301" i="3"/>
  <c r="O301" i="3"/>
  <c r="N301" i="3"/>
  <c r="M301" i="3"/>
  <c r="Z301" i="3" s="1"/>
  <c r="L301" i="3"/>
  <c r="K301" i="3"/>
  <c r="J301" i="3"/>
  <c r="I301" i="3"/>
  <c r="H301" i="3"/>
  <c r="G301" i="3"/>
  <c r="F301" i="3"/>
  <c r="E301" i="3"/>
  <c r="D301" i="3"/>
  <c r="C301" i="3"/>
  <c r="B301" i="3"/>
  <c r="Y300" i="3"/>
  <c r="X300" i="3"/>
  <c r="W300" i="3"/>
  <c r="V300" i="3"/>
  <c r="U300" i="3"/>
  <c r="T300" i="3"/>
  <c r="S300" i="3"/>
  <c r="R300" i="3"/>
  <c r="Q300" i="3"/>
  <c r="P300" i="3"/>
  <c r="O300" i="3"/>
  <c r="N300" i="3"/>
  <c r="Z300" i="3" s="1"/>
  <c r="AA300" i="3" s="1"/>
  <c r="M300" i="3"/>
  <c r="L300" i="3"/>
  <c r="K300" i="3"/>
  <c r="J300" i="3"/>
  <c r="I300" i="3"/>
  <c r="H300" i="3"/>
  <c r="G300" i="3"/>
  <c r="F300" i="3"/>
  <c r="E300" i="3"/>
  <c r="D300" i="3"/>
  <c r="C300" i="3"/>
  <c r="B300" i="3"/>
  <c r="Y299" i="3"/>
  <c r="X299" i="3"/>
  <c r="W299" i="3"/>
  <c r="V299" i="3"/>
  <c r="U299" i="3"/>
  <c r="T299" i="3"/>
  <c r="S299" i="3"/>
  <c r="S302" i="3" s="1"/>
  <c r="S304" i="3" s="1"/>
  <c r="R299" i="3"/>
  <c r="Q299" i="3"/>
  <c r="P299" i="3"/>
  <c r="O299" i="3"/>
  <c r="N299" i="3"/>
  <c r="M299" i="3"/>
  <c r="L299" i="3"/>
  <c r="K299" i="3"/>
  <c r="K302" i="3" s="1"/>
  <c r="K304" i="3" s="1"/>
  <c r="J299" i="3"/>
  <c r="I299" i="3"/>
  <c r="H299" i="3"/>
  <c r="G299" i="3"/>
  <c r="F299" i="3"/>
  <c r="E299" i="3"/>
  <c r="D299" i="3"/>
  <c r="C299" i="3"/>
  <c r="C302" i="3" s="1"/>
  <c r="C304" i="3" s="1"/>
  <c r="B299" i="3"/>
  <c r="Y298" i="3"/>
  <c r="X298" i="3"/>
  <c r="X302" i="3" s="1"/>
  <c r="W298" i="3"/>
  <c r="V298" i="3"/>
  <c r="U298" i="3"/>
  <c r="T298" i="3"/>
  <c r="T302" i="3" s="1"/>
  <c r="S298" i="3"/>
  <c r="R298" i="3"/>
  <c r="Q298" i="3"/>
  <c r="P298" i="3"/>
  <c r="P302" i="3" s="1"/>
  <c r="O298" i="3"/>
  <c r="N298" i="3"/>
  <c r="M298" i="3"/>
  <c r="L298" i="3"/>
  <c r="L302" i="3" s="1"/>
  <c r="K298" i="3"/>
  <c r="J298" i="3"/>
  <c r="I298" i="3"/>
  <c r="H298" i="3"/>
  <c r="H302" i="3" s="1"/>
  <c r="G298" i="3"/>
  <c r="F298" i="3"/>
  <c r="E298" i="3"/>
  <c r="D298" i="3"/>
  <c r="D302" i="3" s="1"/>
  <c r="C298" i="3"/>
  <c r="B298" i="3"/>
  <c r="AA293" i="3"/>
  <c r="X292" i="3"/>
  <c r="X294" i="3" s="1"/>
  <c r="P292" i="3"/>
  <c r="P294" i="3" s="1"/>
  <c r="H292" i="3"/>
  <c r="H294" i="3" s="1"/>
  <c r="Y291" i="3"/>
  <c r="X291" i="3"/>
  <c r="W291" i="3"/>
  <c r="W292" i="3" s="1"/>
  <c r="W294" i="3" s="1"/>
  <c r="V291" i="3"/>
  <c r="U291" i="3"/>
  <c r="T291" i="3"/>
  <c r="S291" i="3"/>
  <c r="S292" i="3" s="1"/>
  <c r="S294" i="3" s="1"/>
  <c r="R291" i="3"/>
  <c r="Q291" i="3"/>
  <c r="P291" i="3"/>
  <c r="O291" i="3"/>
  <c r="O292" i="3" s="1"/>
  <c r="O294" i="3" s="1"/>
  <c r="N291" i="3"/>
  <c r="Z291" i="3" s="1"/>
  <c r="M291" i="3"/>
  <c r="L291" i="3"/>
  <c r="K291" i="3"/>
  <c r="K292" i="3" s="1"/>
  <c r="K294" i="3" s="1"/>
  <c r="J291" i="3"/>
  <c r="I291" i="3"/>
  <c r="H291" i="3"/>
  <c r="G291" i="3"/>
  <c r="G292" i="3" s="1"/>
  <c r="G294" i="3" s="1"/>
  <c r="F291" i="3"/>
  <c r="E291" i="3"/>
  <c r="D291" i="3"/>
  <c r="C291" i="3"/>
  <c r="C292" i="3" s="1"/>
  <c r="C294" i="3" s="1"/>
  <c r="B291" i="3"/>
  <c r="Y290" i="3"/>
  <c r="X290" i="3"/>
  <c r="W290" i="3"/>
  <c r="V290" i="3"/>
  <c r="U290" i="3"/>
  <c r="T290" i="3"/>
  <c r="S290" i="3"/>
  <c r="R290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Y289" i="3"/>
  <c r="X289" i="3"/>
  <c r="W289" i="3"/>
  <c r="V289" i="3"/>
  <c r="U289" i="3"/>
  <c r="T289" i="3"/>
  <c r="T292" i="3" s="1"/>
  <c r="T294" i="3" s="1"/>
  <c r="S289" i="3"/>
  <c r="R289" i="3"/>
  <c r="Q289" i="3"/>
  <c r="P289" i="3"/>
  <c r="O289" i="3"/>
  <c r="N289" i="3"/>
  <c r="Z289" i="3" s="1"/>
  <c r="AA289" i="3" s="1"/>
  <c r="M289" i="3"/>
  <c r="L289" i="3"/>
  <c r="L292" i="3" s="1"/>
  <c r="L294" i="3" s="1"/>
  <c r="K289" i="3"/>
  <c r="J289" i="3"/>
  <c r="I289" i="3"/>
  <c r="H289" i="3"/>
  <c r="G289" i="3"/>
  <c r="F289" i="3"/>
  <c r="E289" i="3"/>
  <c r="D289" i="3"/>
  <c r="D292" i="3" s="1"/>
  <c r="D294" i="3" s="1"/>
  <c r="C289" i="3"/>
  <c r="B289" i="3"/>
  <c r="Y288" i="3"/>
  <c r="Y292" i="3" s="1"/>
  <c r="Y294" i="3" s="1"/>
  <c r="X288" i="3"/>
  <c r="W288" i="3"/>
  <c r="V288" i="3"/>
  <c r="V292" i="3" s="1"/>
  <c r="V294" i="3" s="1"/>
  <c r="U288" i="3"/>
  <c r="U292" i="3" s="1"/>
  <c r="U294" i="3" s="1"/>
  <c r="T288" i="3"/>
  <c r="S288" i="3"/>
  <c r="R288" i="3"/>
  <c r="R292" i="3" s="1"/>
  <c r="R294" i="3" s="1"/>
  <c r="Q288" i="3"/>
  <c r="Q292" i="3" s="1"/>
  <c r="Q294" i="3" s="1"/>
  <c r="P288" i="3"/>
  <c r="O288" i="3"/>
  <c r="N288" i="3"/>
  <c r="N292" i="3" s="1"/>
  <c r="N294" i="3" s="1"/>
  <c r="M288" i="3"/>
  <c r="M292" i="3" s="1"/>
  <c r="M294" i="3" s="1"/>
  <c r="L288" i="3"/>
  <c r="K288" i="3"/>
  <c r="J288" i="3"/>
  <c r="J292" i="3" s="1"/>
  <c r="J294" i="3" s="1"/>
  <c r="I288" i="3"/>
  <c r="I292" i="3" s="1"/>
  <c r="I294" i="3" s="1"/>
  <c r="H288" i="3"/>
  <c r="G288" i="3"/>
  <c r="F288" i="3"/>
  <c r="F292" i="3" s="1"/>
  <c r="F294" i="3" s="1"/>
  <c r="E288" i="3"/>
  <c r="E292" i="3" s="1"/>
  <c r="E294" i="3" s="1"/>
  <c r="D288" i="3"/>
  <c r="C288" i="3"/>
  <c r="B288" i="3"/>
  <c r="Y283" i="3"/>
  <c r="X283" i="3"/>
  <c r="W283" i="3"/>
  <c r="V283" i="3"/>
  <c r="U283" i="3"/>
  <c r="T283" i="3"/>
  <c r="S283" i="3"/>
  <c r="R283" i="3"/>
  <c r="Q283" i="3"/>
  <c r="P283" i="3"/>
  <c r="O283" i="3"/>
  <c r="N283" i="3"/>
  <c r="Z283" i="3" s="1"/>
  <c r="M283" i="3"/>
  <c r="L283" i="3"/>
  <c r="K283" i="3"/>
  <c r="J283" i="3"/>
  <c r="I283" i="3"/>
  <c r="H283" i="3"/>
  <c r="G283" i="3"/>
  <c r="F283" i="3"/>
  <c r="E283" i="3"/>
  <c r="D283" i="3"/>
  <c r="C283" i="3"/>
  <c r="B283" i="3"/>
  <c r="R282" i="3"/>
  <c r="J282" i="3"/>
  <c r="B282" i="3"/>
  <c r="Y281" i="3"/>
  <c r="X281" i="3"/>
  <c r="W281" i="3"/>
  <c r="V281" i="3"/>
  <c r="U281" i="3"/>
  <c r="T281" i="3"/>
  <c r="S281" i="3"/>
  <c r="R281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Y280" i="3"/>
  <c r="X280" i="3"/>
  <c r="W280" i="3"/>
  <c r="V280" i="3"/>
  <c r="U280" i="3"/>
  <c r="T280" i="3"/>
  <c r="S280" i="3"/>
  <c r="R280" i="3"/>
  <c r="Q280" i="3"/>
  <c r="P280" i="3"/>
  <c r="O280" i="3"/>
  <c r="N280" i="3"/>
  <c r="M280" i="3"/>
  <c r="Z280" i="3" s="1"/>
  <c r="L280" i="3"/>
  <c r="K280" i="3"/>
  <c r="J280" i="3"/>
  <c r="I280" i="3"/>
  <c r="H280" i="3"/>
  <c r="G280" i="3"/>
  <c r="F280" i="3"/>
  <c r="E280" i="3"/>
  <c r="D280" i="3"/>
  <c r="C280" i="3"/>
  <c r="B280" i="3"/>
  <c r="Y279" i="3"/>
  <c r="Y282" i="3" s="1"/>
  <c r="Y284" i="3" s="1"/>
  <c r="X279" i="3"/>
  <c r="W279" i="3"/>
  <c r="V279" i="3"/>
  <c r="U279" i="3"/>
  <c r="U282" i="3" s="1"/>
  <c r="U284" i="3" s="1"/>
  <c r="T279" i="3"/>
  <c r="S279" i="3"/>
  <c r="R279" i="3"/>
  <c r="Q279" i="3"/>
  <c r="Q282" i="3" s="1"/>
  <c r="Q284" i="3" s="1"/>
  <c r="P279" i="3"/>
  <c r="O279" i="3"/>
  <c r="N279" i="3"/>
  <c r="M279" i="3"/>
  <c r="Z279" i="3" s="1"/>
  <c r="AA279" i="3" s="1"/>
  <c r="L279" i="3"/>
  <c r="K279" i="3"/>
  <c r="J279" i="3"/>
  <c r="I279" i="3"/>
  <c r="I282" i="3" s="1"/>
  <c r="I284" i="3" s="1"/>
  <c r="H279" i="3"/>
  <c r="G279" i="3"/>
  <c r="F279" i="3"/>
  <c r="E279" i="3"/>
  <c r="E282" i="3" s="1"/>
  <c r="E284" i="3" s="1"/>
  <c r="D279" i="3"/>
  <c r="C279" i="3"/>
  <c r="B279" i="3"/>
  <c r="AA278" i="3"/>
  <c r="Z278" i="3"/>
  <c r="Y278" i="3"/>
  <c r="X278" i="3"/>
  <c r="W278" i="3"/>
  <c r="W282" i="3" s="1"/>
  <c r="V278" i="3"/>
  <c r="V282" i="3" s="1"/>
  <c r="U278" i="3"/>
  <c r="T278" i="3"/>
  <c r="S278" i="3"/>
  <c r="S282" i="3" s="1"/>
  <c r="R278" i="3"/>
  <c r="Q278" i="3"/>
  <c r="P278" i="3"/>
  <c r="O278" i="3"/>
  <c r="O282" i="3" s="1"/>
  <c r="N278" i="3"/>
  <c r="N282" i="3" s="1"/>
  <c r="M278" i="3"/>
  <c r="L278" i="3"/>
  <c r="K278" i="3"/>
  <c r="K282" i="3" s="1"/>
  <c r="J278" i="3"/>
  <c r="I278" i="3"/>
  <c r="H278" i="3"/>
  <c r="G278" i="3"/>
  <c r="G282" i="3" s="1"/>
  <c r="F278" i="3"/>
  <c r="F282" i="3" s="1"/>
  <c r="E278" i="3"/>
  <c r="D278" i="3"/>
  <c r="C278" i="3"/>
  <c r="C282" i="3" s="1"/>
  <c r="B278" i="3"/>
  <c r="Y273" i="3"/>
  <c r="Y274" i="3" s="1"/>
  <c r="X273" i="3"/>
  <c r="W273" i="3"/>
  <c r="V273" i="3"/>
  <c r="U273" i="3"/>
  <c r="U274" i="3" s="1"/>
  <c r="T273" i="3"/>
  <c r="S273" i="3"/>
  <c r="R273" i="3"/>
  <c r="Q273" i="3"/>
  <c r="Q274" i="3" s="1"/>
  <c r="P273" i="3"/>
  <c r="O273" i="3"/>
  <c r="N273" i="3"/>
  <c r="M273" i="3"/>
  <c r="Z273" i="3" s="1"/>
  <c r="AA273" i="3" s="1"/>
  <c r="L273" i="3"/>
  <c r="K273" i="3"/>
  <c r="J273" i="3"/>
  <c r="I273" i="3"/>
  <c r="I274" i="3" s="1"/>
  <c r="H273" i="3"/>
  <c r="G273" i="3"/>
  <c r="F273" i="3"/>
  <c r="E273" i="3"/>
  <c r="E274" i="3" s="1"/>
  <c r="D273" i="3"/>
  <c r="C273" i="3"/>
  <c r="B273" i="3"/>
  <c r="T272" i="3"/>
  <c r="L272" i="3"/>
  <c r="D272" i="3"/>
  <c r="Y271" i="3"/>
  <c r="X271" i="3"/>
  <c r="W271" i="3"/>
  <c r="V271" i="3"/>
  <c r="U271" i="3"/>
  <c r="T271" i="3"/>
  <c r="S271" i="3"/>
  <c r="R271" i="3"/>
  <c r="Q271" i="3"/>
  <c r="P271" i="3"/>
  <c r="O271" i="3"/>
  <c r="N271" i="3"/>
  <c r="M271" i="3"/>
  <c r="Z271" i="3" s="1"/>
  <c r="L271" i="3"/>
  <c r="K271" i="3"/>
  <c r="J271" i="3"/>
  <c r="I271" i="3"/>
  <c r="H271" i="3"/>
  <c r="G271" i="3"/>
  <c r="F271" i="3"/>
  <c r="E271" i="3"/>
  <c r="D271" i="3"/>
  <c r="C271" i="3"/>
  <c r="B271" i="3"/>
  <c r="Y270" i="3"/>
  <c r="X270" i="3"/>
  <c r="X272" i="3" s="1"/>
  <c r="W270" i="3"/>
  <c r="V270" i="3"/>
  <c r="U270" i="3"/>
  <c r="T270" i="3"/>
  <c r="S270" i="3"/>
  <c r="R270" i="3"/>
  <c r="Q270" i="3"/>
  <c r="P270" i="3"/>
  <c r="P272" i="3" s="1"/>
  <c r="O270" i="3"/>
  <c r="N270" i="3"/>
  <c r="Z270" i="3" s="1"/>
  <c r="AA270" i="3" s="1"/>
  <c r="M270" i="3"/>
  <c r="L270" i="3"/>
  <c r="K270" i="3"/>
  <c r="J270" i="3"/>
  <c r="I270" i="3"/>
  <c r="H270" i="3"/>
  <c r="H272" i="3" s="1"/>
  <c r="G270" i="3"/>
  <c r="F270" i="3"/>
  <c r="E270" i="3"/>
  <c r="D270" i="3"/>
  <c r="C270" i="3"/>
  <c r="B270" i="3"/>
  <c r="Y269" i="3"/>
  <c r="X269" i="3"/>
  <c r="W269" i="3"/>
  <c r="W272" i="3" s="1"/>
  <c r="V269" i="3"/>
  <c r="U269" i="3"/>
  <c r="T269" i="3"/>
  <c r="S269" i="3"/>
  <c r="S272" i="3" s="1"/>
  <c r="R269" i="3"/>
  <c r="Q269" i="3"/>
  <c r="P269" i="3"/>
  <c r="O269" i="3"/>
  <c r="O272" i="3" s="1"/>
  <c r="N269" i="3"/>
  <c r="Z269" i="3" s="1"/>
  <c r="M269" i="3"/>
  <c r="L269" i="3"/>
  <c r="K269" i="3"/>
  <c r="K272" i="3" s="1"/>
  <c r="J269" i="3"/>
  <c r="I269" i="3"/>
  <c r="H269" i="3"/>
  <c r="G269" i="3"/>
  <c r="G272" i="3" s="1"/>
  <c r="F269" i="3"/>
  <c r="E269" i="3"/>
  <c r="D269" i="3"/>
  <c r="C269" i="3"/>
  <c r="C272" i="3" s="1"/>
  <c r="B269" i="3"/>
  <c r="Y268" i="3"/>
  <c r="Y272" i="3" s="1"/>
  <c r="X268" i="3"/>
  <c r="W268" i="3"/>
  <c r="V268" i="3"/>
  <c r="U268" i="3"/>
  <c r="U272" i="3" s="1"/>
  <c r="T268" i="3"/>
  <c r="S268" i="3"/>
  <c r="R268" i="3"/>
  <c r="Q268" i="3"/>
  <c r="Q272" i="3" s="1"/>
  <c r="P268" i="3"/>
  <c r="O268" i="3"/>
  <c r="N268" i="3"/>
  <c r="M268" i="3"/>
  <c r="M272" i="3" s="1"/>
  <c r="L268" i="3"/>
  <c r="K268" i="3"/>
  <c r="J268" i="3"/>
  <c r="I268" i="3"/>
  <c r="I272" i="3" s="1"/>
  <c r="H268" i="3"/>
  <c r="G268" i="3"/>
  <c r="F268" i="3"/>
  <c r="E268" i="3"/>
  <c r="E272" i="3" s="1"/>
  <c r="D268" i="3"/>
  <c r="C268" i="3"/>
  <c r="B268" i="3"/>
  <c r="Y263" i="3"/>
  <c r="X263" i="3"/>
  <c r="X264" i="3" s="1"/>
  <c r="W263" i="3"/>
  <c r="V263" i="3"/>
  <c r="U263" i="3"/>
  <c r="T263" i="3"/>
  <c r="T264" i="3" s="1"/>
  <c r="S263" i="3"/>
  <c r="R263" i="3"/>
  <c r="Q263" i="3"/>
  <c r="P263" i="3"/>
  <c r="P264" i="3" s="1"/>
  <c r="O263" i="3"/>
  <c r="N263" i="3"/>
  <c r="M263" i="3"/>
  <c r="L263" i="3"/>
  <c r="L264" i="3" s="1"/>
  <c r="K263" i="3"/>
  <c r="J263" i="3"/>
  <c r="I263" i="3"/>
  <c r="H263" i="3"/>
  <c r="H264" i="3" s="1"/>
  <c r="G263" i="3"/>
  <c r="F263" i="3"/>
  <c r="E263" i="3"/>
  <c r="D263" i="3"/>
  <c r="D264" i="3" s="1"/>
  <c r="C263" i="3"/>
  <c r="B263" i="3"/>
  <c r="R262" i="3"/>
  <c r="J262" i="3"/>
  <c r="B262" i="3"/>
  <c r="Y261" i="3"/>
  <c r="X261" i="3"/>
  <c r="W261" i="3"/>
  <c r="V261" i="3"/>
  <c r="U261" i="3"/>
  <c r="T261" i="3"/>
  <c r="S261" i="3"/>
  <c r="R261" i="3"/>
  <c r="Q261" i="3"/>
  <c r="P261" i="3"/>
  <c r="O261" i="3"/>
  <c r="N261" i="3"/>
  <c r="M261" i="3"/>
  <c r="Z261" i="3" s="1"/>
  <c r="AA261" i="3" s="1"/>
  <c r="L261" i="3"/>
  <c r="K261" i="3"/>
  <c r="J261" i="3"/>
  <c r="I261" i="3"/>
  <c r="H261" i="3"/>
  <c r="G261" i="3"/>
  <c r="F261" i="3"/>
  <c r="E261" i="3"/>
  <c r="D261" i="3"/>
  <c r="C261" i="3"/>
  <c r="B261" i="3"/>
  <c r="Y260" i="3"/>
  <c r="X260" i="3"/>
  <c r="W260" i="3"/>
  <c r="W262" i="3" s="1"/>
  <c r="V260" i="3"/>
  <c r="V262" i="3" s="1"/>
  <c r="U260" i="3"/>
  <c r="T260" i="3"/>
  <c r="S260" i="3"/>
  <c r="S262" i="3" s="1"/>
  <c r="R260" i="3"/>
  <c r="Q260" i="3"/>
  <c r="P260" i="3"/>
  <c r="O260" i="3"/>
  <c r="O262" i="3" s="1"/>
  <c r="N260" i="3"/>
  <c r="N262" i="3" s="1"/>
  <c r="M260" i="3"/>
  <c r="L260" i="3"/>
  <c r="K260" i="3"/>
  <c r="K262" i="3" s="1"/>
  <c r="J260" i="3"/>
  <c r="I260" i="3"/>
  <c r="H260" i="3"/>
  <c r="G260" i="3"/>
  <c r="G262" i="3" s="1"/>
  <c r="F260" i="3"/>
  <c r="F262" i="3" s="1"/>
  <c r="E260" i="3"/>
  <c r="D260" i="3"/>
  <c r="C260" i="3"/>
  <c r="C262" i="3" s="1"/>
  <c r="B260" i="3"/>
  <c r="Y259" i="3"/>
  <c r="X259" i="3"/>
  <c r="W259" i="3"/>
  <c r="V259" i="3"/>
  <c r="U259" i="3"/>
  <c r="T259" i="3"/>
  <c r="S259" i="3"/>
  <c r="R259" i="3"/>
  <c r="Q259" i="3"/>
  <c r="P259" i="3"/>
  <c r="O259" i="3"/>
  <c r="N259" i="3"/>
  <c r="M259" i="3"/>
  <c r="Z259" i="3" s="1"/>
  <c r="AB259" i="3" s="1"/>
  <c r="L259" i="3"/>
  <c r="K259" i="3"/>
  <c r="J259" i="3"/>
  <c r="I259" i="3"/>
  <c r="H259" i="3"/>
  <c r="G259" i="3"/>
  <c r="F259" i="3"/>
  <c r="E259" i="3"/>
  <c r="D259" i="3"/>
  <c r="C259" i="3"/>
  <c r="B259" i="3"/>
  <c r="Y258" i="3"/>
  <c r="Y262" i="3" s="1"/>
  <c r="Y264" i="3" s="1"/>
  <c r="X258" i="3"/>
  <c r="X262" i="3" s="1"/>
  <c r="W258" i="3"/>
  <c r="V258" i="3"/>
  <c r="U258" i="3"/>
  <c r="U262" i="3" s="1"/>
  <c r="U264" i="3" s="1"/>
  <c r="T258" i="3"/>
  <c r="T262" i="3" s="1"/>
  <c r="S258" i="3"/>
  <c r="R258" i="3"/>
  <c r="Q258" i="3"/>
  <c r="Q262" i="3" s="1"/>
  <c r="Q264" i="3" s="1"/>
  <c r="P258" i="3"/>
  <c r="P262" i="3" s="1"/>
  <c r="O258" i="3"/>
  <c r="N258" i="3"/>
  <c r="M258" i="3"/>
  <c r="L258" i="3"/>
  <c r="L262" i="3" s="1"/>
  <c r="K258" i="3"/>
  <c r="J258" i="3"/>
  <c r="I258" i="3"/>
  <c r="I262" i="3" s="1"/>
  <c r="I264" i="3" s="1"/>
  <c r="H258" i="3"/>
  <c r="H262" i="3" s="1"/>
  <c r="G258" i="3"/>
  <c r="F258" i="3"/>
  <c r="E258" i="3"/>
  <c r="E262" i="3" s="1"/>
  <c r="E264" i="3" s="1"/>
  <c r="D258" i="3"/>
  <c r="D262" i="3" s="1"/>
  <c r="C258" i="3"/>
  <c r="B258" i="3"/>
  <c r="T254" i="3"/>
  <c r="L254" i="3"/>
  <c r="D254" i="3"/>
  <c r="Y253" i="3"/>
  <c r="X253" i="3"/>
  <c r="W253" i="3"/>
  <c r="V253" i="3"/>
  <c r="U253" i="3"/>
  <c r="T253" i="3"/>
  <c r="S253" i="3"/>
  <c r="R253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R252" i="3"/>
  <c r="J252" i="3"/>
  <c r="B252" i="3"/>
  <c r="Y251" i="3"/>
  <c r="X251" i="3"/>
  <c r="W251" i="3"/>
  <c r="V251" i="3"/>
  <c r="U251" i="3"/>
  <c r="T251" i="3"/>
  <c r="S251" i="3"/>
  <c r="R251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Y250" i="3"/>
  <c r="X250" i="3"/>
  <c r="W250" i="3"/>
  <c r="V250" i="3"/>
  <c r="V252" i="3" s="1"/>
  <c r="U250" i="3"/>
  <c r="T250" i="3"/>
  <c r="S250" i="3"/>
  <c r="R250" i="3"/>
  <c r="Q250" i="3"/>
  <c r="P250" i="3"/>
  <c r="O250" i="3"/>
  <c r="N250" i="3"/>
  <c r="N252" i="3" s="1"/>
  <c r="M250" i="3"/>
  <c r="Z250" i="3" s="1"/>
  <c r="L250" i="3"/>
  <c r="K250" i="3"/>
  <c r="J250" i="3"/>
  <c r="I250" i="3"/>
  <c r="H250" i="3"/>
  <c r="G250" i="3"/>
  <c r="F250" i="3"/>
  <c r="F252" i="3" s="1"/>
  <c r="E250" i="3"/>
  <c r="D250" i="3"/>
  <c r="C250" i="3"/>
  <c r="B250" i="3"/>
  <c r="Y249" i="3"/>
  <c r="Y252" i="3" s="1"/>
  <c r="X249" i="3"/>
  <c r="W249" i="3"/>
  <c r="V249" i="3"/>
  <c r="U249" i="3"/>
  <c r="U252" i="3" s="1"/>
  <c r="T249" i="3"/>
  <c r="S249" i="3"/>
  <c r="R249" i="3"/>
  <c r="Q249" i="3"/>
  <c r="Q252" i="3" s="1"/>
  <c r="P249" i="3"/>
  <c r="O249" i="3"/>
  <c r="N249" i="3"/>
  <c r="M249" i="3"/>
  <c r="Z249" i="3" s="1"/>
  <c r="AA249" i="3" s="1"/>
  <c r="L249" i="3"/>
  <c r="K249" i="3"/>
  <c r="J249" i="3"/>
  <c r="I249" i="3"/>
  <c r="I252" i="3" s="1"/>
  <c r="H249" i="3"/>
  <c r="G249" i="3"/>
  <c r="F249" i="3"/>
  <c r="E249" i="3"/>
  <c r="E252" i="3" s="1"/>
  <c r="D249" i="3"/>
  <c r="C249" i="3"/>
  <c r="B249" i="3"/>
  <c r="Y248" i="3"/>
  <c r="X248" i="3"/>
  <c r="X252" i="3" s="1"/>
  <c r="X254" i="3" s="1"/>
  <c r="W248" i="3"/>
  <c r="W252" i="3" s="1"/>
  <c r="W254" i="3" s="1"/>
  <c r="V248" i="3"/>
  <c r="U248" i="3"/>
  <c r="T248" i="3"/>
  <c r="T252" i="3" s="1"/>
  <c r="S248" i="3"/>
  <c r="S252" i="3" s="1"/>
  <c r="S254" i="3" s="1"/>
  <c r="R248" i="3"/>
  <c r="Q248" i="3"/>
  <c r="P248" i="3"/>
  <c r="P252" i="3" s="1"/>
  <c r="P254" i="3" s="1"/>
  <c r="O248" i="3"/>
  <c r="O252" i="3" s="1"/>
  <c r="O254" i="3" s="1"/>
  <c r="N248" i="3"/>
  <c r="M248" i="3"/>
  <c r="L248" i="3"/>
  <c r="L252" i="3" s="1"/>
  <c r="K248" i="3"/>
  <c r="K252" i="3" s="1"/>
  <c r="K254" i="3" s="1"/>
  <c r="J248" i="3"/>
  <c r="I248" i="3"/>
  <c r="H248" i="3"/>
  <c r="H252" i="3" s="1"/>
  <c r="H254" i="3" s="1"/>
  <c r="G248" i="3"/>
  <c r="G252" i="3" s="1"/>
  <c r="G254" i="3" s="1"/>
  <c r="F248" i="3"/>
  <c r="E248" i="3"/>
  <c r="D248" i="3"/>
  <c r="D252" i="3" s="1"/>
  <c r="C248" i="3"/>
  <c r="C252" i="3" s="1"/>
  <c r="C254" i="3" s="1"/>
  <c r="B248" i="3"/>
  <c r="Y243" i="3"/>
  <c r="X243" i="3"/>
  <c r="W243" i="3"/>
  <c r="V243" i="3"/>
  <c r="V244" i="3" s="1"/>
  <c r="U243" i="3"/>
  <c r="T243" i="3"/>
  <c r="S243" i="3"/>
  <c r="R243" i="3"/>
  <c r="R244" i="3" s="1"/>
  <c r="Q243" i="3"/>
  <c r="P243" i="3"/>
  <c r="O243" i="3"/>
  <c r="N243" i="3"/>
  <c r="N244" i="3" s="1"/>
  <c r="M243" i="3"/>
  <c r="L243" i="3"/>
  <c r="K243" i="3"/>
  <c r="J243" i="3"/>
  <c r="J244" i="3" s="1"/>
  <c r="I243" i="3"/>
  <c r="H243" i="3"/>
  <c r="G243" i="3"/>
  <c r="F243" i="3"/>
  <c r="F244" i="3" s="1"/>
  <c r="E243" i="3"/>
  <c r="D243" i="3"/>
  <c r="C243" i="3"/>
  <c r="B243" i="3"/>
  <c r="B244" i="3" s="1"/>
  <c r="Y241" i="3"/>
  <c r="X241" i="3"/>
  <c r="W241" i="3"/>
  <c r="V241" i="3"/>
  <c r="U241" i="3"/>
  <c r="T241" i="3"/>
  <c r="S241" i="3"/>
  <c r="R241" i="3"/>
  <c r="Q241" i="3"/>
  <c r="P241" i="3"/>
  <c r="O241" i="3"/>
  <c r="N241" i="3"/>
  <c r="Z241" i="3" s="1"/>
  <c r="M241" i="3"/>
  <c r="L241" i="3"/>
  <c r="K241" i="3"/>
  <c r="J241" i="3"/>
  <c r="I241" i="3"/>
  <c r="H241" i="3"/>
  <c r="G241" i="3"/>
  <c r="F241" i="3"/>
  <c r="E241" i="3"/>
  <c r="D241" i="3"/>
  <c r="C241" i="3"/>
  <c r="B241" i="3"/>
  <c r="Y240" i="3"/>
  <c r="Y242" i="3" s="1"/>
  <c r="X240" i="3"/>
  <c r="W240" i="3"/>
  <c r="V240" i="3"/>
  <c r="U240" i="3"/>
  <c r="U242" i="3" s="1"/>
  <c r="T240" i="3"/>
  <c r="S240" i="3"/>
  <c r="R240" i="3"/>
  <c r="Q240" i="3"/>
  <c r="Q242" i="3" s="1"/>
  <c r="P240" i="3"/>
  <c r="O240" i="3"/>
  <c r="N240" i="3"/>
  <c r="M240" i="3"/>
  <c r="Z240" i="3" s="1"/>
  <c r="AA240" i="3" s="1"/>
  <c r="L240" i="3"/>
  <c r="K240" i="3"/>
  <c r="J240" i="3"/>
  <c r="I240" i="3"/>
  <c r="I242" i="3" s="1"/>
  <c r="H240" i="3"/>
  <c r="G240" i="3"/>
  <c r="F240" i="3"/>
  <c r="E240" i="3"/>
  <c r="E242" i="3" s="1"/>
  <c r="D240" i="3"/>
  <c r="C240" i="3"/>
  <c r="B240" i="3"/>
  <c r="Y239" i="3"/>
  <c r="X239" i="3"/>
  <c r="X242" i="3" s="1"/>
  <c r="W239" i="3"/>
  <c r="V239" i="3"/>
  <c r="U239" i="3"/>
  <c r="T239" i="3"/>
  <c r="T242" i="3" s="1"/>
  <c r="S239" i="3"/>
  <c r="R239" i="3"/>
  <c r="Q239" i="3"/>
  <c r="P239" i="3"/>
  <c r="P242" i="3" s="1"/>
  <c r="O239" i="3"/>
  <c r="N239" i="3"/>
  <c r="M239" i="3"/>
  <c r="L239" i="3"/>
  <c r="L242" i="3" s="1"/>
  <c r="K239" i="3"/>
  <c r="J239" i="3"/>
  <c r="I239" i="3"/>
  <c r="H239" i="3"/>
  <c r="H242" i="3" s="1"/>
  <c r="G239" i="3"/>
  <c r="F239" i="3"/>
  <c r="E239" i="3"/>
  <c r="D239" i="3"/>
  <c r="D242" i="3" s="1"/>
  <c r="C239" i="3"/>
  <c r="B239" i="3"/>
  <c r="Y238" i="3"/>
  <c r="X238" i="3"/>
  <c r="W238" i="3"/>
  <c r="V238" i="3"/>
  <c r="V242" i="3" s="1"/>
  <c r="U238" i="3"/>
  <c r="T238" i="3"/>
  <c r="S238" i="3"/>
  <c r="R238" i="3"/>
  <c r="R242" i="3" s="1"/>
  <c r="Q238" i="3"/>
  <c r="P238" i="3"/>
  <c r="O238" i="3"/>
  <c r="N238" i="3"/>
  <c r="N242" i="3" s="1"/>
  <c r="M238" i="3"/>
  <c r="L238" i="3"/>
  <c r="K238" i="3"/>
  <c r="J238" i="3"/>
  <c r="J242" i="3" s="1"/>
  <c r="I238" i="3"/>
  <c r="H238" i="3"/>
  <c r="G238" i="3"/>
  <c r="F238" i="3"/>
  <c r="F242" i="3" s="1"/>
  <c r="E238" i="3"/>
  <c r="D238" i="3"/>
  <c r="C238" i="3"/>
  <c r="B238" i="3"/>
  <c r="B242" i="3" s="1"/>
  <c r="U234" i="3"/>
  <c r="M234" i="3"/>
  <c r="E234" i="3"/>
  <c r="Y233" i="3"/>
  <c r="X233" i="3"/>
  <c r="W233" i="3"/>
  <c r="V233" i="3"/>
  <c r="U233" i="3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X232" i="3"/>
  <c r="P232" i="3"/>
  <c r="H232" i="3"/>
  <c r="Y231" i="3"/>
  <c r="X231" i="3"/>
  <c r="W231" i="3"/>
  <c r="V231" i="3"/>
  <c r="U231" i="3"/>
  <c r="T231" i="3"/>
  <c r="S231" i="3"/>
  <c r="R231" i="3"/>
  <c r="Q231" i="3"/>
  <c r="P231" i="3"/>
  <c r="O231" i="3"/>
  <c r="N231" i="3"/>
  <c r="Z231" i="3" s="1"/>
  <c r="M231" i="3"/>
  <c r="L231" i="3"/>
  <c r="K231" i="3"/>
  <c r="J231" i="3"/>
  <c r="I231" i="3"/>
  <c r="H231" i="3"/>
  <c r="G231" i="3"/>
  <c r="F231" i="3"/>
  <c r="E231" i="3"/>
  <c r="D231" i="3"/>
  <c r="C231" i="3"/>
  <c r="B231" i="3"/>
  <c r="Y230" i="3"/>
  <c r="X230" i="3"/>
  <c r="W230" i="3"/>
  <c r="W232" i="3" s="1"/>
  <c r="V230" i="3"/>
  <c r="U230" i="3"/>
  <c r="T230" i="3"/>
  <c r="T232" i="3" s="1"/>
  <c r="S230" i="3"/>
  <c r="S232" i="3" s="1"/>
  <c r="R230" i="3"/>
  <c r="Q230" i="3"/>
  <c r="P230" i="3"/>
  <c r="O230" i="3"/>
  <c r="O232" i="3" s="1"/>
  <c r="N230" i="3"/>
  <c r="M230" i="3"/>
  <c r="L230" i="3"/>
  <c r="L232" i="3" s="1"/>
  <c r="K230" i="3"/>
  <c r="K232" i="3" s="1"/>
  <c r="J230" i="3"/>
  <c r="I230" i="3"/>
  <c r="H230" i="3"/>
  <c r="G230" i="3"/>
  <c r="G232" i="3" s="1"/>
  <c r="F230" i="3"/>
  <c r="E230" i="3"/>
  <c r="D230" i="3"/>
  <c r="D232" i="3" s="1"/>
  <c r="C230" i="3"/>
  <c r="C232" i="3" s="1"/>
  <c r="B230" i="3"/>
  <c r="Y229" i="3"/>
  <c r="X229" i="3"/>
  <c r="W229" i="3"/>
  <c r="V229" i="3"/>
  <c r="U229" i="3"/>
  <c r="T229" i="3"/>
  <c r="S229" i="3"/>
  <c r="R229" i="3"/>
  <c r="Q229" i="3"/>
  <c r="P229" i="3"/>
  <c r="O229" i="3"/>
  <c r="N229" i="3"/>
  <c r="Z229" i="3" s="1"/>
  <c r="AB229" i="3" s="1"/>
  <c r="M229" i="3"/>
  <c r="L229" i="3"/>
  <c r="K229" i="3"/>
  <c r="J229" i="3"/>
  <c r="I229" i="3"/>
  <c r="H229" i="3"/>
  <c r="G229" i="3"/>
  <c r="F229" i="3"/>
  <c r="E229" i="3"/>
  <c r="D229" i="3"/>
  <c r="C229" i="3"/>
  <c r="B229" i="3"/>
  <c r="AA229" i="3" s="1"/>
  <c r="Y228" i="3"/>
  <c r="Y232" i="3" s="1"/>
  <c r="Y234" i="3" s="1"/>
  <c r="X228" i="3"/>
  <c r="W228" i="3"/>
  <c r="V228" i="3"/>
  <c r="V232" i="3" s="1"/>
  <c r="V234" i="3" s="1"/>
  <c r="U228" i="3"/>
  <c r="U232" i="3" s="1"/>
  <c r="T228" i="3"/>
  <c r="S228" i="3"/>
  <c r="R228" i="3"/>
  <c r="R232" i="3" s="1"/>
  <c r="R234" i="3" s="1"/>
  <c r="Q228" i="3"/>
  <c r="Q232" i="3" s="1"/>
  <c r="Q234" i="3" s="1"/>
  <c r="P228" i="3"/>
  <c r="O228" i="3"/>
  <c r="N228" i="3"/>
  <c r="N232" i="3" s="1"/>
  <c r="N234" i="3" s="1"/>
  <c r="M228" i="3"/>
  <c r="M232" i="3" s="1"/>
  <c r="L228" i="3"/>
  <c r="K228" i="3"/>
  <c r="J228" i="3"/>
  <c r="J232" i="3" s="1"/>
  <c r="J234" i="3" s="1"/>
  <c r="I228" i="3"/>
  <c r="I232" i="3" s="1"/>
  <c r="I234" i="3" s="1"/>
  <c r="H228" i="3"/>
  <c r="G228" i="3"/>
  <c r="F228" i="3"/>
  <c r="F232" i="3" s="1"/>
  <c r="F234" i="3" s="1"/>
  <c r="E228" i="3"/>
  <c r="E232" i="3" s="1"/>
  <c r="D228" i="3"/>
  <c r="C228" i="3"/>
  <c r="B228" i="3"/>
  <c r="Y223" i="3"/>
  <c r="X223" i="3"/>
  <c r="W223" i="3"/>
  <c r="V223" i="3"/>
  <c r="U223" i="3"/>
  <c r="T223" i="3"/>
  <c r="T224" i="3" s="1"/>
  <c r="S223" i="3"/>
  <c r="R223" i="3"/>
  <c r="Q223" i="3"/>
  <c r="P223" i="3"/>
  <c r="O223" i="3"/>
  <c r="N223" i="3"/>
  <c r="Z223" i="3" s="1"/>
  <c r="M223" i="3"/>
  <c r="L223" i="3"/>
  <c r="L224" i="3" s="1"/>
  <c r="K223" i="3"/>
  <c r="J223" i="3"/>
  <c r="I223" i="3"/>
  <c r="H223" i="3"/>
  <c r="G223" i="3"/>
  <c r="F223" i="3"/>
  <c r="E223" i="3"/>
  <c r="D223" i="3"/>
  <c r="D224" i="3" s="1"/>
  <c r="C223" i="3"/>
  <c r="B223" i="3"/>
  <c r="S222" i="3"/>
  <c r="K222" i="3"/>
  <c r="C222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Y220" i="3"/>
  <c r="X220" i="3"/>
  <c r="W220" i="3"/>
  <c r="W222" i="3" s="1"/>
  <c r="V220" i="3"/>
  <c r="U220" i="3"/>
  <c r="T220" i="3"/>
  <c r="S220" i="3"/>
  <c r="R220" i="3"/>
  <c r="Q220" i="3"/>
  <c r="P220" i="3"/>
  <c r="O220" i="3"/>
  <c r="O222" i="3" s="1"/>
  <c r="N220" i="3"/>
  <c r="Z220" i="3" s="1"/>
  <c r="M220" i="3"/>
  <c r="L220" i="3"/>
  <c r="K220" i="3"/>
  <c r="J220" i="3"/>
  <c r="I220" i="3"/>
  <c r="H220" i="3"/>
  <c r="G220" i="3"/>
  <c r="G222" i="3" s="1"/>
  <c r="F220" i="3"/>
  <c r="E220" i="3"/>
  <c r="D220" i="3"/>
  <c r="C220" i="3"/>
  <c r="B220" i="3"/>
  <c r="AA220" i="3" s="1"/>
  <c r="Y219" i="3"/>
  <c r="X219" i="3"/>
  <c r="W219" i="3"/>
  <c r="V219" i="3"/>
  <c r="V222" i="3" s="1"/>
  <c r="U219" i="3"/>
  <c r="T219" i="3"/>
  <c r="S219" i="3"/>
  <c r="R219" i="3"/>
  <c r="R222" i="3" s="1"/>
  <c r="Q219" i="3"/>
  <c r="P219" i="3"/>
  <c r="O219" i="3"/>
  <c r="N219" i="3"/>
  <c r="N222" i="3" s="1"/>
  <c r="M219" i="3"/>
  <c r="L219" i="3"/>
  <c r="K219" i="3"/>
  <c r="J219" i="3"/>
  <c r="J222" i="3" s="1"/>
  <c r="I219" i="3"/>
  <c r="H219" i="3"/>
  <c r="G219" i="3"/>
  <c r="F219" i="3"/>
  <c r="F222" i="3" s="1"/>
  <c r="E219" i="3"/>
  <c r="D219" i="3"/>
  <c r="C219" i="3"/>
  <c r="B219" i="3"/>
  <c r="Y218" i="3"/>
  <c r="X218" i="3"/>
  <c r="X222" i="3" s="1"/>
  <c r="X224" i="3" s="1"/>
  <c r="W218" i="3"/>
  <c r="V218" i="3"/>
  <c r="U218" i="3"/>
  <c r="T218" i="3"/>
  <c r="T222" i="3" s="1"/>
  <c r="S218" i="3"/>
  <c r="R218" i="3"/>
  <c r="Q218" i="3"/>
  <c r="P218" i="3"/>
  <c r="P222" i="3" s="1"/>
  <c r="P224" i="3" s="1"/>
  <c r="O218" i="3"/>
  <c r="N218" i="3"/>
  <c r="M218" i="3"/>
  <c r="L218" i="3"/>
  <c r="L222" i="3" s="1"/>
  <c r="K218" i="3"/>
  <c r="J218" i="3"/>
  <c r="I218" i="3"/>
  <c r="H218" i="3"/>
  <c r="H222" i="3" s="1"/>
  <c r="H224" i="3" s="1"/>
  <c r="G218" i="3"/>
  <c r="F218" i="3"/>
  <c r="E218" i="3"/>
  <c r="D218" i="3"/>
  <c r="D222" i="3" s="1"/>
  <c r="C218" i="3"/>
  <c r="B218" i="3"/>
  <c r="Y213" i="3"/>
  <c r="X213" i="3"/>
  <c r="W213" i="3"/>
  <c r="W214" i="3" s="1"/>
  <c r="V213" i="3"/>
  <c r="U213" i="3"/>
  <c r="T213" i="3"/>
  <c r="S213" i="3"/>
  <c r="S214" i="3" s="1"/>
  <c r="R213" i="3"/>
  <c r="Q213" i="3"/>
  <c r="P213" i="3"/>
  <c r="O213" i="3"/>
  <c r="O214" i="3" s="1"/>
  <c r="N213" i="3"/>
  <c r="M213" i="3"/>
  <c r="L213" i="3"/>
  <c r="K213" i="3"/>
  <c r="K214" i="3" s="1"/>
  <c r="J213" i="3"/>
  <c r="I213" i="3"/>
  <c r="H213" i="3"/>
  <c r="G213" i="3"/>
  <c r="G214" i="3" s="1"/>
  <c r="F213" i="3"/>
  <c r="E213" i="3"/>
  <c r="D213" i="3"/>
  <c r="C213" i="3"/>
  <c r="C214" i="3" s="1"/>
  <c r="B213" i="3"/>
  <c r="Y212" i="3"/>
  <c r="Q212" i="3"/>
  <c r="I212" i="3"/>
  <c r="Y211" i="3"/>
  <c r="X211" i="3"/>
  <c r="W211" i="3"/>
  <c r="V211" i="3"/>
  <c r="U211" i="3"/>
  <c r="T211" i="3"/>
  <c r="S211" i="3"/>
  <c r="R211" i="3"/>
  <c r="Q211" i="3"/>
  <c r="P211" i="3"/>
  <c r="O211" i="3"/>
  <c r="N211" i="3"/>
  <c r="Z211" i="3" s="1"/>
  <c r="AA211" i="3" s="1"/>
  <c r="M211" i="3"/>
  <c r="L211" i="3"/>
  <c r="K211" i="3"/>
  <c r="J211" i="3"/>
  <c r="I211" i="3"/>
  <c r="H211" i="3"/>
  <c r="G211" i="3"/>
  <c r="F211" i="3"/>
  <c r="E211" i="3"/>
  <c r="D211" i="3"/>
  <c r="C211" i="3"/>
  <c r="B211" i="3"/>
  <c r="Y210" i="3"/>
  <c r="X210" i="3"/>
  <c r="W210" i="3"/>
  <c r="V210" i="3"/>
  <c r="V212" i="3" s="1"/>
  <c r="U210" i="3"/>
  <c r="T210" i="3"/>
  <c r="S210" i="3"/>
  <c r="R210" i="3"/>
  <c r="R212" i="3" s="1"/>
  <c r="Q210" i="3"/>
  <c r="P210" i="3"/>
  <c r="O210" i="3"/>
  <c r="N210" i="3"/>
  <c r="N212" i="3" s="1"/>
  <c r="M210" i="3"/>
  <c r="L210" i="3"/>
  <c r="K210" i="3"/>
  <c r="J210" i="3"/>
  <c r="J212" i="3" s="1"/>
  <c r="I210" i="3"/>
  <c r="H210" i="3"/>
  <c r="G210" i="3"/>
  <c r="F210" i="3"/>
  <c r="F212" i="3" s="1"/>
  <c r="E210" i="3"/>
  <c r="D210" i="3"/>
  <c r="C210" i="3"/>
  <c r="B210" i="3"/>
  <c r="B212" i="3" s="1"/>
  <c r="Y209" i="3"/>
  <c r="X209" i="3"/>
  <c r="W209" i="3"/>
  <c r="V209" i="3"/>
  <c r="U209" i="3"/>
  <c r="U212" i="3" s="1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E212" i="3" s="1"/>
  <c r="D209" i="3"/>
  <c r="C209" i="3"/>
  <c r="B209" i="3"/>
  <c r="Y208" i="3"/>
  <c r="X208" i="3"/>
  <c r="W208" i="3"/>
  <c r="W212" i="3" s="1"/>
  <c r="V208" i="3"/>
  <c r="U208" i="3"/>
  <c r="T208" i="3"/>
  <c r="S208" i="3"/>
  <c r="S212" i="3" s="1"/>
  <c r="R208" i="3"/>
  <c r="Q208" i="3"/>
  <c r="P208" i="3"/>
  <c r="O208" i="3"/>
  <c r="O212" i="3" s="1"/>
  <c r="N208" i="3"/>
  <c r="M208" i="3"/>
  <c r="Z208" i="3" s="1"/>
  <c r="L208" i="3"/>
  <c r="K208" i="3"/>
  <c r="K212" i="3" s="1"/>
  <c r="J208" i="3"/>
  <c r="I208" i="3"/>
  <c r="H208" i="3"/>
  <c r="G208" i="3"/>
  <c r="G212" i="3" s="1"/>
  <c r="F208" i="3"/>
  <c r="E208" i="3"/>
  <c r="D208" i="3"/>
  <c r="C208" i="3"/>
  <c r="C212" i="3" s="1"/>
  <c r="B208" i="3"/>
  <c r="V204" i="3"/>
  <c r="N204" i="3"/>
  <c r="F204" i="3"/>
  <c r="Y203" i="3"/>
  <c r="X203" i="3"/>
  <c r="W203" i="3"/>
  <c r="V203" i="3"/>
  <c r="U203" i="3"/>
  <c r="T203" i="3"/>
  <c r="S203" i="3"/>
  <c r="R203" i="3"/>
  <c r="R204" i="3" s="1"/>
  <c r="Q203" i="3"/>
  <c r="P203" i="3"/>
  <c r="O203" i="3"/>
  <c r="N203" i="3"/>
  <c r="M203" i="3"/>
  <c r="L203" i="3"/>
  <c r="K203" i="3"/>
  <c r="J203" i="3"/>
  <c r="J204" i="3" s="1"/>
  <c r="I203" i="3"/>
  <c r="H203" i="3"/>
  <c r="G203" i="3"/>
  <c r="F203" i="3"/>
  <c r="E203" i="3"/>
  <c r="D203" i="3"/>
  <c r="C203" i="3"/>
  <c r="B203" i="3"/>
  <c r="Y202" i="3"/>
  <c r="Q202" i="3"/>
  <c r="I202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Z201" i="3" s="1"/>
  <c r="AA201" i="3" s="1"/>
  <c r="M201" i="3"/>
  <c r="L201" i="3"/>
  <c r="K201" i="3"/>
  <c r="J201" i="3"/>
  <c r="I201" i="3"/>
  <c r="H201" i="3"/>
  <c r="G201" i="3"/>
  <c r="F201" i="3"/>
  <c r="E201" i="3"/>
  <c r="D201" i="3"/>
  <c r="C201" i="3"/>
  <c r="B201" i="3"/>
  <c r="Y200" i="3"/>
  <c r="X200" i="3"/>
  <c r="W200" i="3"/>
  <c r="V200" i="3"/>
  <c r="U200" i="3"/>
  <c r="U202" i="3" s="1"/>
  <c r="T200" i="3"/>
  <c r="T202" i="3" s="1"/>
  <c r="S200" i="3"/>
  <c r="R200" i="3"/>
  <c r="Q200" i="3"/>
  <c r="P200" i="3"/>
  <c r="O200" i="3"/>
  <c r="N200" i="3"/>
  <c r="M200" i="3"/>
  <c r="L200" i="3"/>
  <c r="L202" i="3" s="1"/>
  <c r="K200" i="3"/>
  <c r="J200" i="3"/>
  <c r="I200" i="3"/>
  <c r="H200" i="3"/>
  <c r="G200" i="3"/>
  <c r="F200" i="3"/>
  <c r="E200" i="3"/>
  <c r="E202" i="3" s="1"/>
  <c r="D200" i="3"/>
  <c r="D202" i="3" s="1"/>
  <c r="C200" i="3"/>
  <c r="B200" i="3"/>
  <c r="Y199" i="3"/>
  <c r="X199" i="3"/>
  <c r="X202" i="3" s="1"/>
  <c r="W199" i="3"/>
  <c r="V199" i="3"/>
  <c r="U199" i="3"/>
  <c r="T199" i="3"/>
  <c r="S199" i="3"/>
  <c r="R199" i="3"/>
  <c r="Q199" i="3"/>
  <c r="P199" i="3"/>
  <c r="P202" i="3" s="1"/>
  <c r="O199" i="3"/>
  <c r="N199" i="3"/>
  <c r="M199" i="3"/>
  <c r="Z199" i="3" s="1"/>
  <c r="AB199" i="3" s="1"/>
  <c r="L199" i="3"/>
  <c r="K199" i="3"/>
  <c r="J199" i="3"/>
  <c r="I199" i="3"/>
  <c r="H199" i="3"/>
  <c r="H202" i="3" s="1"/>
  <c r="G199" i="3"/>
  <c r="F199" i="3"/>
  <c r="E199" i="3"/>
  <c r="D199" i="3"/>
  <c r="C199" i="3"/>
  <c r="B199" i="3"/>
  <c r="Y198" i="3"/>
  <c r="X198" i="3"/>
  <c r="W198" i="3"/>
  <c r="W202" i="3" s="1"/>
  <c r="W204" i="3" s="1"/>
  <c r="V198" i="3"/>
  <c r="V202" i="3" s="1"/>
  <c r="U198" i="3"/>
  <c r="T198" i="3"/>
  <c r="S198" i="3"/>
  <c r="S202" i="3" s="1"/>
  <c r="S204" i="3" s="1"/>
  <c r="R198" i="3"/>
  <c r="R202" i="3" s="1"/>
  <c r="Q198" i="3"/>
  <c r="P198" i="3"/>
  <c r="O198" i="3"/>
  <c r="O202" i="3" s="1"/>
  <c r="O204" i="3" s="1"/>
  <c r="N198" i="3"/>
  <c r="N202" i="3" s="1"/>
  <c r="M198" i="3"/>
  <c r="L198" i="3"/>
  <c r="K198" i="3"/>
  <c r="K202" i="3" s="1"/>
  <c r="K204" i="3" s="1"/>
  <c r="J198" i="3"/>
  <c r="J202" i="3" s="1"/>
  <c r="I198" i="3"/>
  <c r="H198" i="3"/>
  <c r="G198" i="3"/>
  <c r="G202" i="3" s="1"/>
  <c r="G204" i="3" s="1"/>
  <c r="F198" i="3"/>
  <c r="F202" i="3" s="1"/>
  <c r="E198" i="3"/>
  <c r="D198" i="3"/>
  <c r="C198" i="3"/>
  <c r="C202" i="3" s="1"/>
  <c r="C204" i="3" s="1"/>
  <c r="B198" i="3"/>
  <c r="B202" i="3" s="1"/>
  <c r="V194" i="3"/>
  <c r="N194" i="3"/>
  <c r="F194" i="3"/>
  <c r="Y193" i="3"/>
  <c r="Y194" i="3" s="1"/>
  <c r="X193" i="3"/>
  <c r="W193" i="3"/>
  <c r="V193" i="3"/>
  <c r="U193" i="3"/>
  <c r="U194" i="3" s="1"/>
  <c r="T193" i="3"/>
  <c r="S193" i="3"/>
  <c r="R193" i="3"/>
  <c r="Q193" i="3"/>
  <c r="Q194" i="3" s="1"/>
  <c r="P193" i="3"/>
  <c r="O193" i="3"/>
  <c r="N193" i="3"/>
  <c r="M193" i="3"/>
  <c r="Z193" i="3" s="1"/>
  <c r="AB193" i="3" s="1"/>
  <c r="L193" i="3"/>
  <c r="K193" i="3"/>
  <c r="J193" i="3"/>
  <c r="I193" i="3"/>
  <c r="I194" i="3" s="1"/>
  <c r="H193" i="3"/>
  <c r="G193" i="3"/>
  <c r="F193" i="3"/>
  <c r="E193" i="3"/>
  <c r="E194" i="3" s="1"/>
  <c r="D193" i="3"/>
  <c r="C193" i="3"/>
  <c r="B193" i="3"/>
  <c r="X192" i="3"/>
  <c r="T192" i="3"/>
  <c r="P192" i="3"/>
  <c r="L192" i="3"/>
  <c r="H192" i="3"/>
  <c r="D192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Z191" i="3" s="1"/>
  <c r="L191" i="3"/>
  <c r="K191" i="3"/>
  <c r="J191" i="3"/>
  <c r="I191" i="3"/>
  <c r="H191" i="3"/>
  <c r="G191" i="3"/>
  <c r="F191" i="3"/>
  <c r="E191" i="3"/>
  <c r="D191" i="3"/>
  <c r="C191" i="3"/>
  <c r="B191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Z190" i="3" s="1"/>
  <c r="AA190" i="3" s="1"/>
  <c r="L190" i="3"/>
  <c r="K190" i="3"/>
  <c r="J190" i="3"/>
  <c r="I190" i="3"/>
  <c r="H190" i="3"/>
  <c r="G190" i="3"/>
  <c r="F190" i="3"/>
  <c r="E190" i="3"/>
  <c r="D190" i="3"/>
  <c r="C190" i="3"/>
  <c r="B190" i="3"/>
  <c r="Y189" i="3"/>
  <c r="X189" i="3"/>
  <c r="W189" i="3"/>
  <c r="W192" i="3" s="1"/>
  <c r="V189" i="3"/>
  <c r="U189" i="3"/>
  <c r="T189" i="3"/>
  <c r="S189" i="3"/>
  <c r="S192" i="3" s="1"/>
  <c r="R189" i="3"/>
  <c r="Q189" i="3"/>
  <c r="P189" i="3"/>
  <c r="O189" i="3"/>
  <c r="O192" i="3" s="1"/>
  <c r="N189" i="3"/>
  <c r="Z189" i="3" s="1"/>
  <c r="M189" i="3"/>
  <c r="L189" i="3"/>
  <c r="K189" i="3"/>
  <c r="K192" i="3" s="1"/>
  <c r="J189" i="3"/>
  <c r="I189" i="3"/>
  <c r="H189" i="3"/>
  <c r="G189" i="3"/>
  <c r="G192" i="3" s="1"/>
  <c r="F189" i="3"/>
  <c r="E189" i="3"/>
  <c r="D189" i="3"/>
  <c r="C189" i="3"/>
  <c r="C192" i="3" s="1"/>
  <c r="B189" i="3"/>
  <c r="Y188" i="3"/>
  <c r="Y192" i="3" s="1"/>
  <c r="X188" i="3"/>
  <c r="W188" i="3"/>
  <c r="V188" i="3"/>
  <c r="V192" i="3" s="1"/>
  <c r="U188" i="3"/>
  <c r="U192" i="3" s="1"/>
  <c r="T188" i="3"/>
  <c r="S188" i="3"/>
  <c r="R188" i="3"/>
  <c r="R192" i="3" s="1"/>
  <c r="R194" i="3" s="1"/>
  <c r="Q188" i="3"/>
  <c r="Q192" i="3" s="1"/>
  <c r="P188" i="3"/>
  <c r="O188" i="3"/>
  <c r="N188" i="3"/>
  <c r="N192" i="3" s="1"/>
  <c r="M188" i="3"/>
  <c r="M192" i="3" s="1"/>
  <c r="L188" i="3"/>
  <c r="K188" i="3"/>
  <c r="J188" i="3"/>
  <c r="J192" i="3" s="1"/>
  <c r="J194" i="3" s="1"/>
  <c r="I188" i="3"/>
  <c r="I192" i="3" s="1"/>
  <c r="H188" i="3"/>
  <c r="G188" i="3"/>
  <c r="F188" i="3"/>
  <c r="F192" i="3" s="1"/>
  <c r="E188" i="3"/>
  <c r="E192" i="3" s="1"/>
  <c r="D188" i="3"/>
  <c r="C188" i="3"/>
  <c r="B188" i="3"/>
  <c r="Y183" i="3"/>
  <c r="X183" i="3"/>
  <c r="X184" i="3" s="1"/>
  <c r="W183" i="3"/>
  <c r="V183" i="3"/>
  <c r="U183" i="3"/>
  <c r="T183" i="3"/>
  <c r="T184" i="3" s="1"/>
  <c r="S183" i="3"/>
  <c r="R183" i="3"/>
  <c r="Q183" i="3"/>
  <c r="P183" i="3"/>
  <c r="P184" i="3" s="1"/>
  <c r="O183" i="3"/>
  <c r="N183" i="3"/>
  <c r="M183" i="3"/>
  <c r="L183" i="3"/>
  <c r="L184" i="3" s="1"/>
  <c r="K183" i="3"/>
  <c r="J183" i="3"/>
  <c r="I183" i="3"/>
  <c r="H183" i="3"/>
  <c r="H184" i="3" s="1"/>
  <c r="G183" i="3"/>
  <c r="F183" i="3"/>
  <c r="E183" i="3"/>
  <c r="D183" i="3"/>
  <c r="D184" i="3" s="1"/>
  <c r="C183" i="3"/>
  <c r="B183" i="3"/>
  <c r="R182" i="3"/>
  <c r="J182" i="3"/>
  <c r="B182" i="3"/>
  <c r="Y181" i="3"/>
  <c r="Y111" i="3" s="1"/>
  <c r="X181" i="3"/>
  <c r="W181" i="3"/>
  <c r="V181" i="3"/>
  <c r="U181" i="3"/>
  <c r="T181" i="3"/>
  <c r="S181" i="3"/>
  <c r="R181" i="3"/>
  <c r="Q181" i="3"/>
  <c r="Q111" i="3" s="1"/>
  <c r="P181" i="3"/>
  <c r="O181" i="3"/>
  <c r="N181" i="3"/>
  <c r="M181" i="3"/>
  <c r="Z181" i="3" s="1"/>
  <c r="L181" i="3"/>
  <c r="K181" i="3"/>
  <c r="J181" i="3"/>
  <c r="I181" i="3"/>
  <c r="I111" i="3" s="1"/>
  <c r="H181" i="3"/>
  <c r="G181" i="3"/>
  <c r="F181" i="3"/>
  <c r="E181" i="3"/>
  <c r="D181" i="3"/>
  <c r="C181" i="3"/>
  <c r="B181" i="3"/>
  <c r="Y180" i="3"/>
  <c r="X180" i="3"/>
  <c r="W180" i="3"/>
  <c r="W182" i="3" s="1"/>
  <c r="V180" i="3"/>
  <c r="U180" i="3"/>
  <c r="T180" i="3"/>
  <c r="S180" i="3"/>
  <c r="S182" i="3" s="1"/>
  <c r="R180" i="3"/>
  <c r="Q180" i="3"/>
  <c r="P180" i="3"/>
  <c r="O180" i="3"/>
  <c r="O182" i="3" s="1"/>
  <c r="N180" i="3"/>
  <c r="Z180" i="3" s="1"/>
  <c r="AA180" i="3" s="1"/>
  <c r="M180" i="3"/>
  <c r="L180" i="3"/>
  <c r="K180" i="3"/>
  <c r="K182" i="3" s="1"/>
  <c r="J180" i="3"/>
  <c r="I180" i="3"/>
  <c r="H180" i="3"/>
  <c r="G180" i="3"/>
  <c r="G182" i="3" s="1"/>
  <c r="F180" i="3"/>
  <c r="E180" i="3"/>
  <c r="D180" i="3"/>
  <c r="C180" i="3"/>
  <c r="C182" i="3" s="1"/>
  <c r="B180" i="3"/>
  <c r="Y179" i="3"/>
  <c r="X179" i="3"/>
  <c r="W179" i="3"/>
  <c r="V179" i="3"/>
  <c r="V182" i="3" s="1"/>
  <c r="U179" i="3"/>
  <c r="T179" i="3"/>
  <c r="S179" i="3"/>
  <c r="R179" i="3"/>
  <c r="Q179" i="3"/>
  <c r="P179" i="3"/>
  <c r="O179" i="3"/>
  <c r="N179" i="3"/>
  <c r="N182" i="3" s="1"/>
  <c r="M179" i="3"/>
  <c r="Z179" i="3" s="1"/>
  <c r="AB179" i="3" s="1"/>
  <c r="L179" i="3"/>
  <c r="K179" i="3"/>
  <c r="J179" i="3"/>
  <c r="I179" i="3"/>
  <c r="H179" i="3"/>
  <c r="G179" i="3"/>
  <c r="F179" i="3"/>
  <c r="F182" i="3" s="1"/>
  <c r="E179" i="3"/>
  <c r="D179" i="3"/>
  <c r="C179" i="3"/>
  <c r="B179" i="3"/>
  <c r="Y178" i="3"/>
  <c r="Y182" i="3" s="1"/>
  <c r="Y184" i="3" s="1"/>
  <c r="X178" i="3"/>
  <c r="X182" i="3" s="1"/>
  <c r="W178" i="3"/>
  <c r="V178" i="3"/>
  <c r="U178" i="3"/>
  <c r="U182" i="3" s="1"/>
  <c r="U184" i="3" s="1"/>
  <c r="T178" i="3"/>
  <c r="T182" i="3" s="1"/>
  <c r="S178" i="3"/>
  <c r="R178" i="3"/>
  <c r="Q178" i="3"/>
  <c r="Q182" i="3" s="1"/>
  <c r="Q184" i="3" s="1"/>
  <c r="P178" i="3"/>
  <c r="P182" i="3" s="1"/>
  <c r="O178" i="3"/>
  <c r="N178" i="3"/>
  <c r="M178" i="3"/>
  <c r="L178" i="3"/>
  <c r="L182" i="3" s="1"/>
  <c r="K178" i="3"/>
  <c r="J178" i="3"/>
  <c r="I178" i="3"/>
  <c r="I182" i="3" s="1"/>
  <c r="I184" i="3" s="1"/>
  <c r="H178" i="3"/>
  <c r="H182" i="3" s="1"/>
  <c r="G178" i="3"/>
  <c r="F178" i="3"/>
  <c r="E178" i="3"/>
  <c r="E182" i="3" s="1"/>
  <c r="E184" i="3" s="1"/>
  <c r="D178" i="3"/>
  <c r="D182" i="3" s="1"/>
  <c r="C178" i="3"/>
  <c r="B178" i="3"/>
  <c r="T174" i="3"/>
  <c r="L174" i="3"/>
  <c r="D174" i="3"/>
  <c r="Y173" i="3"/>
  <c r="X173" i="3"/>
  <c r="W173" i="3"/>
  <c r="V173" i="3"/>
  <c r="U173" i="3"/>
  <c r="T173" i="3"/>
  <c r="S173" i="3"/>
  <c r="S174" i="3" s="1"/>
  <c r="R173" i="3"/>
  <c r="Q173" i="3"/>
  <c r="P173" i="3"/>
  <c r="O173" i="3"/>
  <c r="N173" i="3"/>
  <c r="M173" i="3"/>
  <c r="L173" i="3"/>
  <c r="K173" i="3"/>
  <c r="K174" i="3" s="1"/>
  <c r="J173" i="3"/>
  <c r="I173" i="3"/>
  <c r="H173" i="3"/>
  <c r="G173" i="3"/>
  <c r="F173" i="3"/>
  <c r="E173" i="3"/>
  <c r="D173" i="3"/>
  <c r="C173" i="3"/>
  <c r="C174" i="3" s="1"/>
  <c r="B173" i="3"/>
  <c r="R172" i="3"/>
  <c r="J172" i="3"/>
  <c r="B172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Y170" i="3"/>
  <c r="X170" i="3"/>
  <c r="W170" i="3"/>
  <c r="V170" i="3"/>
  <c r="V172" i="3" s="1"/>
  <c r="U170" i="3"/>
  <c r="T170" i="3"/>
  <c r="S170" i="3"/>
  <c r="R170" i="3"/>
  <c r="Q170" i="3"/>
  <c r="P170" i="3"/>
  <c r="O170" i="3"/>
  <c r="N170" i="3"/>
  <c r="N172" i="3" s="1"/>
  <c r="M170" i="3"/>
  <c r="Z170" i="3" s="1"/>
  <c r="L170" i="3"/>
  <c r="K170" i="3"/>
  <c r="J170" i="3"/>
  <c r="I170" i="3"/>
  <c r="H170" i="3"/>
  <c r="G170" i="3"/>
  <c r="F170" i="3"/>
  <c r="F172" i="3" s="1"/>
  <c r="E170" i="3"/>
  <c r="D170" i="3"/>
  <c r="C170" i="3"/>
  <c r="B170" i="3"/>
  <c r="Y169" i="3"/>
  <c r="Y172" i="3" s="1"/>
  <c r="X169" i="3"/>
  <c r="W169" i="3"/>
  <c r="V169" i="3"/>
  <c r="U169" i="3"/>
  <c r="U172" i="3" s="1"/>
  <c r="T169" i="3"/>
  <c r="S169" i="3"/>
  <c r="R169" i="3"/>
  <c r="Q169" i="3"/>
  <c r="Q172" i="3" s="1"/>
  <c r="P169" i="3"/>
  <c r="O169" i="3"/>
  <c r="N169" i="3"/>
  <c r="M169" i="3"/>
  <c r="Z169" i="3" s="1"/>
  <c r="AB169" i="3" s="1"/>
  <c r="L169" i="3"/>
  <c r="K169" i="3"/>
  <c r="J169" i="3"/>
  <c r="I169" i="3"/>
  <c r="I172" i="3" s="1"/>
  <c r="H169" i="3"/>
  <c r="G169" i="3"/>
  <c r="F169" i="3"/>
  <c r="E169" i="3"/>
  <c r="E172" i="3" s="1"/>
  <c r="D169" i="3"/>
  <c r="C169" i="3"/>
  <c r="B169" i="3"/>
  <c r="Y168" i="3"/>
  <c r="X168" i="3"/>
  <c r="X172" i="3" s="1"/>
  <c r="X174" i="3" s="1"/>
  <c r="W168" i="3"/>
  <c r="W172" i="3" s="1"/>
  <c r="W174" i="3" s="1"/>
  <c r="V168" i="3"/>
  <c r="U168" i="3"/>
  <c r="T168" i="3"/>
  <c r="T172" i="3" s="1"/>
  <c r="S168" i="3"/>
  <c r="S172" i="3" s="1"/>
  <c r="R168" i="3"/>
  <c r="Q168" i="3"/>
  <c r="P168" i="3"/>
  <c r="P172" i="3" s="1"/>
  <c r="P174" i="3" s="1"/>
  <c r="O168" i="3"/>
  <c r="O172" i="3" s="1"/>
  <c r="O174" i="3" s="1"/>
  <c r="N168" i="3"/>
  <c r="M168" i="3"/>
  <c r="L168" i="3"/>
  <c r="L172" i="3" s="1"/>
  <c r="K168" i="3"/>
  <c r="K172" i="3" s="1"/>
  <c r="J168" i="3"/>
  <c r="I168" i="3"/>
  <c r="H168" i="3"/>
  <c r="H172" i="3" s="1"/>
  <c r="H174" i="3" s="1"/>
  <c r="G168" i="3"/>
  <c r="G172" i="3" s="1"/>
  <c r="G174" i="3" s="1"/>
  <c r="F168" i="3"/>
  <c r="E168" i="3"/>
  <c r="D168" i="3"/>
  <c r="D172" i="3" s="1"/>
  <c r="C168" i="3"/>
  <c r="C172" i="3" s="1"/>
  <c r="B168" i="3"/>
  <c r="Y163" i="3"/>
  <c r="X163" i="3"/>
  <c r="W163" i="3"/>
  <c r="V163" i="3"/>
  <c r="V164" i="3" s="1"/>
  <c r="U163" i="3"/>
  <c r="T163" i="3"/>
  <c r="S163" i="3"/>
  <c r="R163" i="3"/>
  <c r="R164" i="3" s="1"/>
  <c r="Q163" i="3"/>
  <c r="P163" i="3"/>
  <c r="O163" i="3"/>
  <c r="N163" i="3"/>
  <c r="N164" i="3" s="1"/>
  <c r="M163" i="3"/>
  <c r="L163" i="3"/>
  <c r="K163" i="3"/>
  <c r="J163" i="3"/>
  <c r="J164" i="3" s="1"/>
  <c r="I163" i="3"/>
  <c r="H163" i="3"/>
  <c r="G163" i="3"/>
  <c r="F163" i="3"/>
  <c r="F164" i="3" s="1"/>
  <c r="E163" i="3"/>
  <c r="D163" i="3"/>
  <c r="C163" i="3"/>
  <c r="B163" i="3"/>
  <c r="B164" i="3" s="1"/>
  <c r="Y161" i="3"/>
  <c r="X161" i="3"/>
  <c r="W161" i="3"/>
  <c r="V161" i="3"/>
  <c r="U161" i="3"/>
  <c r="T161" i="3"/>
  <c r="S161" i="3"/>
  <c r="R161" i="3"/>
  <c r="Q161" i="3"/>
  <c r="P161" i="3"/>
  <c r="O161" i="3"/>
  <c r="N161" i="3"/>
  <c r="Z161" i="3" s="1"/>
  <c r="M161" i="3"/>
  <c r="L161" i="3"/>
  <c r="K161" i="3"/>
  <c r="J161" i="3"/>
  <c r="I161" i="3"/>
  <c r="H161" i="3"/>
  <c r="G161" i="3"/>
  <c r="F161" i="3"/>
  <c r="E161" i="3"/>
  <c r="D161" i="3"/>
  <c r="C161" i="3"/>
  <c r="B161" i="3"/>
  <c r="Y160" i="3"/>
  <c r="Y162" i="3" s="1"/>
  <c r="X160" i="3"/>
  <c r="W160" i="3"/>
  <c r="V160" i="3"/>
  <c r="U160" i="3"/>
  <c r="U162" i="3" s="1"/>
  <c r="T160" i="3"/>
  <c r="S160" i="3"/>
  <c r="R160" i="3"/>
  <c r="Q160" i="3"/>
  <c r="Q162" i="3" s="1"/>
  <c r="P160" i="3"/>
  <c r="O160" i="3"/>
  <c r="N160" i="3"/>
  <c r="M160" i="3"/>
  <c r="Z160" i="3" s="1"/>
  <c r="L160" i="3"/>
  <c r="K160" i="3"/>
  <c r="J160" i="3"/>
  <c r="I160" i="3"/>
  <c r="I162" i="3" s="1"/>
  <c r="H160" i="3"/>
  <c r="G160" i="3"/>
  <c r="F160" i="3"/>
  <c r="E160" i="3"/>
  <c r="E162" i="3" s="1"/>
  <c r="D160" i="3"/>
  <c r="C160" i="3"/>
  <c r="B160" i="3"/>
  <c r="Y159" i="3"/>
  <c r="X159" i="3"/>
  <c r="X162" i="3" s="1"/>
  <c r="W159" i="3"/>
  <c r="W109" i="3" s="1"/>
  <c r="V159" i="3"/>
  <c r="U159" i="3"/>
  <c r="T159" i="3"/>
  <c r="T162" i="3" s="1"/>
  <c r="S159" i="3"/>
  <c r="S109" i="3" s="1"/>
  <c r="R159" i="3"/>
  <c r="Q159" i="3"/>
  <c r="P159" i="3"/>
  <c r="P162" i="3" s="1"/>
  <c r="O159" i="3"/>
  <c r="N159" i="3"/>
  <c r="M159" i="3"/>
  <c r="L159" i="3"/>
  <c r="L162" i="3" s="1"/>
  <c r="K159" i="3"/>
  <c r="J159" i="3"/>
  <c r="I159" i="3"/>
  <c r="H159" i="3"/>
  <c r="H162" i="3" s="1"/>
  <c r="G159" i="3"/>
  <c r="G109" i="3" s="1"/>
  <c r="F159" i="3"/>
  <c r="E159" i="3"/>
  <c r="D159" i="3"/>
  <c r="D162" i="3" s="1"/>
  <c r="C159" i="3"/>
  <c r="C109" i="3" s="1"/>
  <c r="B159" i="3"/>
  <c r="Y158" i="3"/>
  <c r="X158" i="3"/>
  <c r="W158" i="3"/>
  <c r="V158" i="3"/>
  <c r="V162" i="3" s="1"/>
  <c r="U158" i="3"/>
  <c r="T158" i="3"/>
  <c r="S158" i="3"/>
  <c r="R158" i="3"/>
  <c r="R162" i="3" s="1"/>
  <c r="Q158" i="3"/>
  <c r="P158" i="3"/>
  <c r="O158" i="3"/>
  <c r="N158" i="3"/>
  <c r="N162" i="3" s="1"/>
  <c r="M158" i="3"/>
  <c r="L158" i="3"/>
  <c r="K158" i="3"/>
  <c r="J158" i="3"/>
  <c r="J162" i="3" s="1"/>
  <c r="I158" i="3"/>
  <c r="H158" i="3"/>
  <c r="G158" i="3"/>
  <c r="F158" i="3"/>
  <c r="F162" i="3" s="1"/>
  <c r="E158" i="3"/>
  <c r="D158" i="3"/>
  <c r="C158" i="3"/>
  <c r="B158" i="3"/>
  <c r="B162" i="3" s="1"/>
  <c r="U154" i="3"/>
  <c r="M154" i="3"/>
  <c r="E154" i="3"/>
  <c r="Y153" i="3"/>
  <c r="Y154" i="3" s="1"/>
  <c r="X153" i="3"/>
  <c r="W153" i="3"/>
  <c r="V153" i="3"/>
  <c r="U153" i="3"/>
  <c r="T153" i="3"/>
  <c r="S153" i="3"/>
  <c r="R153" i="3"/>
  <c r="Q153" i="3"/>
  <c r="Q154" i="3" s="1"/>
  <c r="P153" i="3"/>
  <c r="O153" i="3"/>
  <c r="N153" i="3"/>
  <c r="M153" i="3"/>
  <c r="L153" i="3"/>
  <c r="K153" i="3"/>
  <c r="J153" i="3"/>
  <c r="I153" i="3"/>
  <c r="I154" i="3" s="1"/>
  <c r="H153" i="3"/>
  <c r="G153" i="3"/>
  <c r="F153" i="3"/>
  <c r="E153" i="3"/>
  <c r="D153" i="3"/>
  <c r="C153" i="3"/>
  <c r="B153" i="3"/>
  <c r="X152" i="3"/>
  <c r="P152" i="3"/>
  <c r="H152" i="3"/>
  <c r="Y151" i="3"/>
  <c r="X151" i="3"/>
  <c r="W151" i="3"/>
  <c r="V151" i="3"/>
  <c r="U151" i="3"/>
  <c r="T151" i="3"/>
  <c r="S151" i="3"/>
  <c r="R151" i="3"/>
  <c r="R111" i="3" s="1"/>
  <c r="Q151" i="3"/>
  <c r="P151" i="3"/>
  <c r="O151" i="3"/>
  <c r="N151" i="3"/>
  <c r="Z151" i="3" s="1"/>
  <c r="M151" i="3"/>
  <c r="L151" i="3"/>
  <c r="K151" i="3"/>
  <c r="J151" i="3"/>
  <c r="J111" i="3" s="1"/>
  <c r="I151" i="3"/>
  <c r="H151" i="3"/>
  <c r="G151" i="3"/>
  <c r="F151" i="3"/>
  <c r="E151" i="3"/>
  <c r="D151" i="3"/>
  <c r="C151" i="3"/>
  <c r="B151" i="3"/>
  <c r="Y150" i="3"/>
  <c r="X150" i="3"/>
  <c r="W150" i="3"/>
  <c r="V150" i="3"/>
  <c r="U150" i="3"/>
  <c r="T150" i="3"/>
  <c r="T152" i="3" s="1"/>
  <c r="S150" i="3"/>
  <c r="S152" i="3" s="1"/>
  <c r="R150" i="3"/>
  <c r="Q150" i="3"/>
  <c r="P150" i="3"/>
  <c r="O150" i="3"/>
  <c r="N150" i="3"/>
  <c r="M150" i="3"/>
  <c r="L150" i="3"/>
  <c r="L152" i="3" s="1"/>
  <c r="K150" i="3"/>
  <c r="K152" i="3" s="1"/>
  <c r="J150" i="3"/>
  <c r="I150" i="3"/>
  <c r="H150" i="3"/>
  <c r="G150" i="3"/>
  <c r="F150" i="3"/>
  <c r="E150" i="3"/>
  <c r="D150" i="3"/>
  <c r="D152" i="3" s="1"/>
  <c r="C150" i="3"/>
  <c r="C152" i="3" s="1"/>
  <c r="B150" i="3"/>
  <c r="Y149" i="3"/>
  <c r="X149" i="3"/>
  <c r="W149" i="3"/>
  <c r="W152" i="3" s="1"/>
  <c r="V149" i="3"/>
  <c r="U149" i="3"/>
  <c r="T149" i="3"/>
  <c r="S149" i="3"/>
  <c r="R149" i="3"/>
  <c r="Q149" i="3"/>
  <c r="P149" i="3"/>
  <c r="O149" i="3"/>
  <c r="O152" i="3" s="1"/>
  <c r="N149" i="3"/>
  <c r="Z149" i="3" s="1"/>
  <c r="AB149" i="3" s="1"/>
  <c r="M149" i="3"/>
  <c r="L149" i="3"/>
  <c r="K149" i="3"/>
  <c r="J149" i="3"/>
  <c r="I149" i="3"/>
  <c r="H149" i="3"/>
  <c r="G149" i="3"/>
  <c r="G152" i="3" s="1"/>
  <c r="F149" i="3"/>
  <c r="E149" i="3"/>
  <c r="D149" i="3"/>
  <c r="C149" i="3"/>
  <c r="B149" i="3"/>
  <c r="AA149" i="3" s="1"/>
  <c r="Y148" i="3"/>
  <c r="Y152" i="3" s="1"/>
  <c r="X148" i="3"/>
  <c r="W148" i="3"/>
  <c r="V148" i="3"/>
  <c r="V152" i="3" s="1"/>
  <c r="V154" i="3" s="1"/>
  <c r="U148" i="3"/>
  <c r="U152" i="3" s="1"/>
  <c r="T148" i="3"/>
  <c r="S148" i="3"/>
  <c r="R148" i="3"/>
  <c r="R152" i="3" s="1"/>
  <c r="R154" i="3" s="1"/>
  <c r="Q148" i="3"/>
  <c r="Q152" i="3" s="1"/>
  <c r="P148" i="3"/>
  <c r="O148" i="3"/>
  <c r="N148" i="3"/>
  <c r="N152" i="3" s="1"/>
  <c r="N154" i="3" s="1"/>
  <c r="M148" i="3"/>
  <c r="M152" i="3" s="1"/>
  <c r="L148" i="3"/>
  <c r="K148" i="3"/>
  <c r="J148" i="3"/>
  <c r="J152" i="3" s="1"/>
  <c r="J154" i="3" s="1"/>
  <c r="I148" i="3"/>
  <c r="I152" i="3" s="1"/>
  <c r="H148" i="3"/>
  <c r="G148" i="3"/>
  <c r="F148" i="3"/>
  <c r="F152" i="3" s="1"/>
  <c r="F154" i="3" s="1"/>
  <c r="E148" i="3"/>
  <c r="E152" i="3" s="1"/>
  <c r="D148" i="3"/>
  <c r="C148" i="3"/>
  <c r="B148" i="3"/>
  <c r="U144" i="3"/>
  <c r="E144" i="3"/>
  <c r="Y143" i="3"/>
  <c r="X143" i="3"/>
  <c r="W143" i="3"/>
  <c r="V143" i="3"/>
  <c r="U143" i="3"/>
  <c r="T143" i="3"/>
  <c r="T144" i="3" s="1"/>
  <c r="S143" i="3"/>
  <c r="R143" i="3"/>
  <c r="Q143" i="3"/>
  <c r="P143" i="3"/>
  <c r="O143" i="3"/>
  <c r="N143" i="3"/>
  <c r="M143" i="3"/>
  <c r="Z143" i="3" s="1"/>
  <c r="L143" i="3"/>
  <c r="L144" i="3" s="1"/>
  <c r="K143" i="3"/>
  <c r="J143" i="3"/>
  <c r="I143" i="3"/>
  <c r="H143" i="3"/>
  <c r="G143" i="3"/>
  <c r="F143" i="3"/>
  <c r="E143" i="3"/>
  <c r="D143" i="3"/>
  <c r="D144" i="3" s="1"/>
  <c r="C143" i="3"/>
  <c r="B143" i="3"/>
  <c r="S142" i="3"/>
  <c r="K142" i="3"/>
  <c r="C142" i="3"/>
  <c r="Y141" i="3"/>
  <c r="X141" i="3"/>
  <c r="W141" i="3"/>
  <c r="V141" i="3"/>
  <c r="U141" i="3"/>
  <c r="U111" i="3" s="1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E111" i="3" s="1"/>
  <c r="D141" i="3"/>
  <c r="C141" i="3"/>
  <c r="B141" i="3"/>
  <c r="Y140" i="3"/>
  <c r="X140" i="3"/>
  <c r="W140" i="3"/>
  <c r="W110" i="3" s="1"/>
  <c r="V140" i="3"/>
  <c r="U140" i="3"/>
  <c r="T140" i="3"/>
  <c r="S140" i="3"/>
  <c r="R140" i="3"/>
  <c r="Q140" i="3"/>
  <c r="P140" i="3"/>
  <c r="O140" i="3"/>
  <c r="O110" i="3" s="1"/>
  <c r="N140" i="3"/>
  <c r="Z140" i="3" s="1"/>
  <c r="M140" i="3"/>
  <c r="L140" i="3"/>
  <c r="K140" i="3"/>
  <c r="J140" i="3"/>
  <c r="I140" i="3"/>
  <c r="H140" i="3"/>
  <c r="G140" i="3"/>
  <c r="G110" i="3" s="1"/>
  <c r="F140" i="3"/>
  <c r="E140" i="3"/>
  <c r="D140" i="3"/>
  <c r="C140" i="3"/>
  <c r="B140" i="3"/>
  <c r="Y139" i="3"/>
  <c r="X139" i="3"/>
  <c r="W139" i="3"/>
  <c r="V139" i="3"/>
  <c r="V142" i="3" s="1"/>
  <c r="U139" i="3"/>
  <c r="T139" i="3"/>
  <c r="S139" i="3"/>
  <c r="R139" i="3"/>
  <c r="R142" i="3" s="1"/>
  <c r="Q139" i="3"/>
  <c r="P139" i="3"/>
  <c r="O139" i="3"/>
  <c r="N139" i="3"/>
  <c r="N142" i="3" s="1"/>
  <c r="M139" i="3"/>
  <c r="L139" i="3"/>
  <c r="K139" i="3"/>
  <c r="J139" i="3"/>
  <c r="J142" i="3" s="1"/>
  <c r="I139" i="3"/>
  <c r="H139" i="3"/>
  <c r="G139" i="3"/>
  <c r="F139" i="3"/>
  <c r="F142" i="3" s="1"/>
  <c r="E139" i="3"/>
  <c r="D139" i="3"/>
  <c r="C139" i="3"/>
  <c r="B139" i="3"/>
  <c r="Y138" i="3"/>
  <c r="Y142" i="3" s="1"/>
  <c r="Y144" i="3" s="1"/>
  <c r="X138" i="3"/>
  <c r="X142" i="3" s="1"/>
  <c r="X144" i="3" s="1"/>
  <c r="W138" i="3"/>
  <c r="V138" i="3"/>
  <c r="U138" i="3"/>
  <c r="U142" i="3" s="1"/>
  <c r="T138" i="3"/>
  <c r="T142" i="3" s="1"/>
  <c r="S138" i="3"/>
  <c r="R138" i="3"/>
  <c r="Q138" i="3"/>
  <c r="Q142" i="3" s="1"/>
  <c r="Q144" i="3" s="1"/>
  <c r="P138" i="3"/>
  <c r="P142" i="3" s="1"/>
  <c r="P144" i="3" s="1"/>
  <c r="O138" i="3"/>
  <c r="N138" i="3"/>
  <c r="M138" i="3"/>
  <c r="L138" i="3"/>
  <c r="L142" i="3" s="1"/>
  <c r="K138" i="3"/>
  <c r="J138" i="3"/>
  <c r="I138" i="3"/>
  <c r="I142" i="3" s="1"/>
  <c r="I144" i="3" s="1"/>
  <c r="H138" i="3"/>
  <c r="H142" i="3" s="1"/>
  <c r="H144" i="3" s="1"/>
  <c r="G138" i="3"/>
  <c r="F138" i="3"/>
  <c r="E138" i="3"/>
  <c r="E142" i="3" s="1"/>
  <c r="D138" i="3"/>
  <c r="D142" i="3" s="1"/>
  <c r="C138" i="3"/>
  <c r="B138" i="3"/>
  <c r="Y133" i="3"/>
  <c r="X133" i="3"/>
  <c r="W133" i="3"/>
  <c r="W113" i="3" s="1"/>
  <c r="V133" i="3"/>
  <c r="U133" i="3"/>
  <c r="T133" i="3"/>
  <c r="S133" i="3"/>
  <c r="S113" i="3" s="1"/>
  <c r="R133" i="3"/>
  <c r="Q133" i="3"/>
  <c r="P133" i="3"/>
  <c r="O133" i="3"/>
  <c r="O113" i="3" s="1"/>
  <c r="N133" i="3"/>
  <c r="M133" i="3"/>
  <c r="L133" i="3"/>
  <c r="K133" i="3"/>
  <c r="K113" i="3" s="1"/>
  <c r="J133" i="3"/>
  <c r="I133" i="3"/>
  <c r="H133" i="3"/>
  <c r="G133" i="3"/>
  <c r="G113" i="3" s="1"/>
  <c r="F133" i="3"/>
  <c r="E133" i="3"/>
  <c r="D133" i="3"/>
  <c r="C133" i="3"/>
  <c r="C113" i="3" s="1"/>
  <c r="B133" i="3"/>
  <c r="Y132" i="3"/>
  <c r="Q132" i="3"/>
  <c r="I132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Z131" i="3" s="1"/>
  <c r="AA131" i="3" s="1"/>
  <c r="L131" i="3"/>
  <c r="K131" i="3"/>
  <c r="J131" i="3"/>
  <c r="I131" i="3"/>
  <c r="H131" i="3"/>
  <c r="G131" i="3"/>
  <c r="F131" i="3"/>
  <c r="E131" i="3"/>
  <c r="D131" i="3"/>
  <c r="C131" i="3"/>
  <c r="B131" i="3"/>
  <c r="Y130" i="3"/>
  <c r="X130" i="3"/>
  <c r="W130" i="3"/>
  <c r="V130" i="3"/>
  <c r="V110" i="3" s="1"/>
  <c r="U130" i="3"/>
  <c r="T130" i="3"/>
  <c r="S130" i="3"/>
  <c r="R130" i="3"/>
  <c r="R110" i="3" s="1"/>
  <c r="Q130" i="3"/>
  <c r="P130" i="3"/>
  <c r="O130" i="3"/>
  <c r="N130" i="3"/>
  <c r="N110" i="3" s="1"/>
  <c r="M130" i="3"/>
  <c r="L130" i="3"/>
  <c r="K130" i="3"/>
  <c r="J130" i="3"/>
  <c r="J110" i="3" s="1"/>
  <c r="I130" i="3"/>
  <c r="H130" i="3"/>
  <c r="G130" i="3"/>
  <c r="F130" i="3"/>
  <c r="F110" i="3" s="1"/>
  <c r="E130" i="3"/>
  <c r="D130" i="3"/>
  <c r="C130" i="3"/>
  <c r="B130" i="3"/>
  <c r="B132" i="3" s="1"/>
  <c r="Y129" i="3"/>
  <c r="X129" i="3"/>
  <c r="W129" i="3"/>
  <c r="V129" i="3"/>
  <c r="U129" i="3"/>
  <c r="U132" i="3" s="1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E132" i="3" s="1"/>
  <c r="D129" i="3"/>
  <c r="C129" i="3"/>
  <c r="B129" i="3"/>
  <c r="Y128" i="3"/>
  <c r="X128" i="3"/>
  <c r="W128" i="3"/>
  <c r="W132" i="3" s="1"/>
  <c r="V128" i="3"/>
  <c r="U128" i="3"/>
  <c r="T128" i="3"/>
  <c r="S128" i="3"/>
  <c r="S132" i="3" s="1"/>
  <c r="R128" i="3"/>
  <c r="Q128" i="3"/>
  <c r="P128" i="3"/>
  <c r="O128" i="3"/>
  <c r="O132" i="3" s="1"/>
  <c r="N128" i="3"/>
  <c r="M128" i="3"/>
  <c r="Z128" i="3" s="1"/>
  <c r="L128" i="3"/>
  <c r="K128" i="3"/>
  <c r="K132" i="3" s="1"/>
  <c r="J128" i="3"/>
  <c r="I128" i="3"/>
  <c r="H128" i="3"/>
  <c r="G128" i="3"/>
  <c r="G132" i="3" s="1"/>
  <c r="F128" i="3"/>
  <c r="E128" i="3"/>
  <c r="D128" i="3"/>
  <c r="C128" i="3"/>
  <c r="C132" i="3" s="1"/>
  <c r="B128" i="3"/>
  <c r="V124" i="3"/>
  <c r="N124" i="3"/>
  <c r="F124" i="3"/>
  <c r="Y123" i="3"/>
  <c r="X123" i="3"/>
  <c r="W123" i="3"/>
  <c r="V123" i="3"/>
  <c r="U123" i="3"/>
  <c r="U113" i="3" s="1"/>
  <c r="T123" i="3"/>
  <c r="S123" i="3"/>
  <c r="R123" i="3"/>
  <c r="Q123" i="3"/>
  <c r="P123" i="3"/>
  <c r="O123" i="3"/>
  <c r="N123" i="3"/>
  <c r="M123" i="3"/>
  <c r="Z123" i="3" s="1"/>
  <c r="L123" i="3"/>
  <c r="K123" i="3"/>
  <c r="J123" i="3"/>
  <c r="I123" i="3"/>
  <c r="H123" i="3"/>
  <c r="G123" i="3"/>
  <c r="F123" i="3"/>
  <c r="E123" i="3"/>
  <c r="E113" i="3" s="1"/>
  <c r="D123" i="3"/>
  <c r="C123" i="3"/>
  <c r="B123" i="3"/>
  <c r="Y122" i="3"/>
  <c r="Q122" i="3"/>
  <c r="I122" i="3"/>
  <c r="Y121" i="3"/>
  <c r="X121" i="3"/>
  <c r="W121" i="3"/>
  <c r="W111" i="3" s="1"/>
  <c r="V121" i="3"/>
  <c r="U121" i="3"/>
  <c r="T121" i="3"/>
  <c r="S121" i="3"/>
  <c r="S111" i="3" s="1"/>
  <c r="R121" i="3"/>
  <c r="Q121" i="3"/>
  <c r="P121" i="3"/>
  <c r="O121" i="3"/>
  <c r="O111" i="3" s="1"/>
  <c r="N121" i="3"/>
  <c r="Z121" i="3" s="1"/>
  <c r="AA121" i="3" s="1"/>
  <c r="M121" i="3"/>
  <c r="L121" i="3"/>
  <c r="K121" i="3"/>
  <c r="K111" i="3" s="1"/>
  <c r="J121" i="3"/>
  <c r="I121" i="3"/>
  <c r="H121" i="3"/>
  <c r="G121" i="3"/>
  <c r="G111" i="3" s="1"/>
  <c r="F121" i="3"/>
  <c r="E121" i="3"/>
  <c r="D121" i="3"/>
  <c r="C121" i="3"/>
  <c r="C111" i="3" s="1"/>
  <c r="B121" i="3"/>
  <c r="Y120" i="3"/>
  <c r="X120" i="3"/>
  <c r="W120" i="3"/>
  <c r="V120" i="3"/>
  <c r="U120" i="3"/>
  <c r="T120" i="3"/>
  <c r="T122" i="3" s="1"/>
  <c r="S120" i="3"/>
  <c r="R120" i="3"/>
  <c r="Q120" i="3"/>
  <c r="P120" i="3"/>
  <c r="O120" i="3"/>
  <c r="N120" i="3"/>
  <c r="M120" i="3"/>
  <c r="L120" i="3"/>
  <c r="L110" i="3" s="1"/>
  <c r="K120" i="3"/>
  <c r="J120" i="3"/>
  <c r="I120" i="3"/>
  <c r="H120" i="3"/>
  <c r="G120" i="3"/>
  <c r="F120" i="3"/>
  <c r="E120" i="3"/>
  <c r="D120" i="3"/>
  <c r="D122" i="3" s="1"/>
  <c r="C120" i="3"/>
  <c r="B120" i="3"/>
  <c r="Y119" i="3"/>
  <c r="X119" i="3"/>
  <c r="W119" i="3"/>
  <c r="V119" i="3"/>
  <c r="U119" i="3"/>
  <c r="T119" i="3"/>
  <c r="S119" i="3"/>
  <c r="R119" i="3"/>
  <c r="Q119" i="3"/>
  <c r="P119" i="3"/>
  <c r="O119" i="3"/>
  <c r="O109" i="3" s="1"/>
  <c r="N119" i="3"/>
  <c r="M119" i="3"/>
  <c r="Z119" i="3" s="1"/>
  <c r="AA119" i="3" s="1"/>
  <c r="L119" i="3"/>
  <c r="K119" i="3"/>
  <c r="J119" i="3"/>
  <c r="I119" i="3"/>
  <c r="H119" i="3"/>
  <c r="G119" i="3"/>
  <c r="F119" i="3"/>
  <c r="E119" i="3"/>
  <c r="D119" i="3"/>
  <c r="C119" i="3"/>
  <c r="B119" i="3"/>
  <c r="Y118" i="3"/>
  <c r="X118" i="3"/>
  <c r="W118" i="3"/>
  <c r="W122" i="3" s="1"/>
  <c r="W124" i="3" s="1"/>
  <c r="V118" i="3"/>
  <c r="V122" i="3" s="1"/>
  <c r="U118" i="3"/>
  <c r="T118" i="3"/>
  <c r="S118" i="3"/>
  <c r="S122" i="3" s="1"/>
  <c r="S124" i="3" s="1"/>
  <c r="R118" i="3"/>
  <c r="R122" i="3" s="1"/>
  <c r="Q118" i="3"/>
  <c r="P118" i="3"/>
  <c r="O118" i="3"/>
  <c r="O122" i="3" s="1"/>
  <c r="O124" i="3" s="1"/>
  <c r="N118" i="3"/>
  <c r="N122" i="3" s="1"/>
  <c r="M118" i="3"/>
  <c r="L118" i="3"/>
  <c r="K118" i="3"/>
  <c r="K122" i="3" s="1"/>
  <c r="K124" i="3" s="1"/>
  <c r="J118" i="3"/>
  <c r="J122" i="3" s="1"/>
  <c r="I118" i="3"/>
  <c r="H118" i="3"/>
  <c r="G118" i="3"/>
  <c r="G122" i="3" s="1"/>
  <c r="G124" i="3" s="1"/>
  <c r="F118" i="3"/>
  <c r="F122" i="3" s="1"/>
  <c r="E118" i="3"/>
  <c r="D118" i="3"/>
  <c r="C118" i="3"/>
  <c r="C122" i="3" s="1"/>
  <c r="C124" i="3" s="1"/>
  <c r="B118" i="3"/>
  <c r="B122" i="3" s="1"/>
  <c r="Y113" i="3"/>
  <c r="T113" i="3"/>
  <c r="Q113" i="3"/>
  <c r="L113" i="3"/>
  <c r="I113" i="3"/>
  <c r="D113" i="3"/>
  <c r="V111" i="3"/>
  <c r="N111" i="3"/>
  <c r="F111" i="3"/>
  <c r="X110" i="3"/>
  <c r="P110" i="3"/>
  <c r="H110" i="3"/>
  <c r="V109" i="3"/>
  <c r="Q109" i="3"/>
  <c r="K109" i="3"/>
  <c r="F109" i="3"/>
  <c r="X108" i="3"/>
  <c r="W108" i="3"/>
  <c r="T108" i="3"/>
  <c r="S108" i="3"/>
  <c r="P108" i="3"/>
  <c r="O108" i="3"/>
  <c r="L108" i="3"/>
  <c r="K108" i="3"/>
  <c r="H108" i="3"/>
  <c r="G108" i="3"/>
  <c r="D108" i="3"/>
  <c r="C108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Z91" i="3" s="1"/>
  <c r="AA91" i="3" s="1"/>
  <c r="L91" i="3"/>
  <c r="K91" i="3"/>
  <c r="J91" i="3"/>
  <c r="I91" i="3"/>
  <c r="H91" i="3"/>
  <c r="G91" i="3"/>
  <c r="F91" i="3"/>
  <c r="E91" i="3"/>
  <c r="D91" i="3"/>
  <c r="C91" i="3"/>
  <c r="B91" i="3"/>
  <c r="Y90" i="3"/>
  <c r="Y92" i="3" s="1"/>
  <c r="Y94" i="3" s="1"/>
  <c r="X90" i="3"/>
  <c r="W90" i="3"/>
  <c r="V90" i="3"/>
  <c r="V92" i="3" s="1"/>
  <c r="U90" i="3"/>
  <c r="U92" i="3" s="1"/>
  <c r="U94" i="3" s="1"/>
  <c r="T90" i="3"/>
  <c r="S90" i="3"/>
  <c r="R90" i="3"/>
  <c r="R92" i="3" s="1"/>
  <c r="Q90" i="3"/>
  <c r="Q92" i="3" s="1"/>
  <c r="Q94" i="3" s="1"/>
  <c r="P90" i="3"/>
  <c r="O90" i="3"/>
  <c r="N90" i="3"/>
  <c r="N92" i="3" s="1"/>
  <c r="M90" i="3"/>
  <c r="Z90" i="3" s="1"/>
  <c r="L90" i="3"/>
  <c r="K90" i="3"/>
  <c r="J90" i="3"/>
  <c r="J92" i="3" s="1"/>
  <c r="I90" i="3"/>
  <c r="I92" i="3" s="1"/>
  <c r="I94" i="3" s="1"/>
  <c r="H90" i="3"/>
  <c r="G90" i="3"/>
  <c r="F90" i="3"/>
  <c r="F92" i="3" s="1"/>
  <c r="E90" i="3"/>
  <c r="E92" i="3" s="1"/>
  <c r="E94" i="3" s="1"/>
  <c r="D90" i="3"/>
  <c r="C90" i="3"/>
  <c r="B90" i="3"/>
  <c r="B92" i="3" s="1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Z89" i="3" s="1"/>
  <c r="AB89" i="3" s="1"/>
  <c r="L89" i="3"/>
  <c r="K89" i="3"/>
  <c r="J89" i="3"/>
  <c r="I89" i="3"/>
  <c r="H89" i="3"/>
  <c r="G89" i="3"/>
  <c r="F89" i="3"/>
  <c r="E89" i="3"/>
  <c r="D89" i="3"/>
  <c r="C89" i="3"/>
  <c r="B89" i="3"/>
  <c r="AA89" i="3" s="1"/>
  <c r="Y88" i="3"/>
  <c r="X88" i="3"/>
  <c r="X92" i="3" s="1"/>
  <c r="X94" i="3" s="1"/>
  <c r="W88" i="3"/>
  <c r="W92" i="3" s="1"/>
  <c r="W94" i="3" s="1"/>
  <c r="V88" i="3"/>
  <c r="U88" i="3"/>
  <c r="T88" i="3"/>
  <c r="T92" i="3" s="1"/>
  <c r="T94" i="3" s="1"/>
  <c r="S88" i="3"/>
  <c r="S92" i="3" s="1"/>
  <c r="S94" i="3" s="1"/>
  <c r="R88" i="3"/>
  <c r="Q88" i="3"/>
  <c r="P88" i="3"/>
  <c r="P92" i="3" s="1"/>
  <c r="P94" i="3" s="1"/>
  <c r="O88" i="3"/>
  <c r="O92" i="3" s="1"/>
  <c r="O94" i="3" s="1"/>
  <c r="N88" i="3"/>
  <c r="M88" i="3"/>
  <c r="Z88" i="3" s="1"/>
  <c r="L88" i="3"/>
  <c r="L92" i="3" s="1"/>
  <c r="L94" i="3" s="1"/>
  <c r="K88" i="3"/>
  <c r="K92" i="3" s="1"/>
  <c r="K94" i="3" s="1"/>
  <c r="J88" i="3"/>
  <c r="I88" i="3"/>
  <c r="H88" i="3"/>
  <c r="H92" i="3" s="1"/>
  <c r="H94" i="3" s="1"/>
  <c r="G88" i="3"/>
  <c r="G92" i="3" s="1"/>
  <c r="G94" i="3" s="1"/>
  <c r="F88" i="3"/>
  <c r="E88" i="3"/>
  <c r="D88" i="3"/>
  <c r="D92" i="3" s="1"/>
  <c r="D94" i="3" s="1"/>
  <c r="C88" i="3"/>
  <c r="C92" i="3" s="1"/>
  <c r="C94" i="3" s="1"/>
  <c r="B88" i="3"/>
  <c r="Y83" i="3"/>
  <c r="X83" i="3"/>
  <c r="W83" i="3"/>
  <c r="W73" i="3" s="1"/>
  <c r="V83" i="3"/>
  <c r="V73" i="3" s="1"/>
  <c r="U83" i="3"/>
  <c r="T83" i="3"/>
  <c r="S83" i="3"/>
  <c r="S73" i="3" s="1"/>
  <c r="R83" i="3"/>
  <c r="R73" i="3" s="1"/>
  <c r="Q83" i="3"/>
  <c r="P83" i="3"/>
  <c r="O83" i="3"/>
  <c r="O73" i="3" s="1"/>
  <c r="N83" i="3"/>
  <c r="N73" i="3" s="1"/>
  <c r="M83" i="3"/>
  <c r="L83" i="3"/>
  <c r="K83" i="3"/>
  <c r="K73" i="3" s="1"/>
  <c r="J83" i="3"/>
  <c r="J73" i="3" s="1"/>
  <c r="I83" i="3"/>
  <c r="H83" i="3"/>
  <c r="G83" i="3"/>
  <c r="G73" i="3" s="1"/>
  <c r="F83" i="3"/>
  <c r="F73" i="3" s="1"/>
  <c r="E83" i="3"/>
  <c r="D83" i="3"/>
  <c r="C83" i="3"/>
  <c r="C73" i="3" s="1"/>
  <c r="B83" i="3"/>
  <c r="Y81" i="3"/>
  <c r="X81" i="3"/>
  <c r="X71" i="3" s="1"/>
  <c r="W81" i="3"/>
  <c r="W71" i="3" s="1"/>
  <c r="V81" i="3"/>
  <c r="V71" i="3" s="1"/>
  <c r="U81" i="3"/>
  <c r="T81" i="3"/>
  <c r="T71" i="3" s="1"/>
  <c r="S81" i="3"/>
  <c r="S71" i="3" s="1"/>
  <c r="R81" i="3"/>
  <c r="R71" i="3" s="1"/>
  <c r="Q81" i="3"/>
  <c r="P81" i="3"/>
  <c r="P71" i="3" s="1"/>
  <c r="O81" i="3"/>
  <c r="O71" i="3" s="1"/>
  <c r="N81" i="3"/>
  <c r="N71" i="3" s="1"/>
  <c r="M81" i="3"/>
  <c r="L81" i="3"/>
  <c r="L71" i="3" s="1"/>
  <c r="K81" i="3"/>
  <c r="K71" i="3" s="1"/>
  <c r="J81" i="3"/>
  <c r="J71" i="3" s="1"/>
  <c r="I81" i="3"/>
  <c r="H81" i="3"/>
  <c r="H71" i="3" s="1"/>
  <c r="G81" i="3"/>
  <c r="G71" i="3" s="1"/>
  <c r="F81" i="3"/>
  <c r="F71" i="3" s="1"/>
  <c r="E81" i="3"/>
  <c r="D81" i="3"/>
  <c r="D71" i="3" s="1"/>
  <c r="C81" i="3"/>
  <c r="C71" i="3" s="1"/>
  <c r="B81" i="3"/>
  <c r="Y80" i="3"/>
  <c r="Y70" i="3" s="1"/>
  <c r="X80" i="3"/>
  <c r="X70" i="3" s="1"/>
  <c r="W80" i="3"/>
  <c r="V80" i="3"/>
  <c r="V70" i="3" s="1"/>
  <c r="U80" i="3"/>
  <c r="U82" i="3" s="1"/>
  <c r="T80" i="3"/>
  <c r="T70" i="3" s="1"/>
  <c r="S80" i="3"/>
  <c r="R80" i="3"/>
  <c r="R70" i="3" s="1"/>
  <c r="Q80" i="3"/>
  <c r="Q82" i="3" s="1"/>
  <c r="P80" i="3"/>
  <c r="P70" i="3" s="1"/>
  <c r="O80" i="3"/>
  <c r="N80" i="3"/>
  <c r="N70" i="3" s="1"/>
  <c r="M80" i="3"/>
  <c r="Z80" i="3" s="1"/>
  <c r="L80" i="3"/>
  <c r="L70" i="3" s="1"/>
  <c r="K80" i="3"/>
  <c r="J80" i="3"/>
  <c r="J70" i="3" s="1"/>
  <c r="I80" i="3"/>
  <c r="I82" i="3" s="1"/>
  <c r="H80" i="3"/>
  <c r="H82" i="3" s="1"/>
  <c r="H84" i="3" s="1"/>
  <c r="G80" i="3"/>
  <c r="F80" i="3"/>
  <c r="F70" i="3" s="1"/>
  <c r="E80" i="3"/>
  <c r="E70" i="3" s="1"/>
  <c r="D80" i="3"/>
  <c r="D70" i="3" s="1"/>
  <c r="C80" i="3"/>
  <c r="B80" i="3"/>
  <c r="AA80" i="3" s="1"/>
  <c r="Y79" i="3"/>
  <c r="Y69" i="3" s="1"/>
  <c r="X79" i="3"/>
  <c r="X69" i="3" s="1"/>
  <c r="W79" i="3"/>
  <c r="W69" i="3" s="1"/>
  <c r="V79" i="3"/>
  <c r="U79" i="3"/>
  <c r="U69" i="3" s="1"/>
  <c r="T79" i="3"/>
  <c r="T69" i="3" s="1"/>
  <c r="S79" i="3"/>
  <c r="S69" i="3" s="1"/>
  <c r="R79" i="3"/>
  <c r="Q79" i="3"/>
  <c r="Q69" i="3" s="1"/>
  <c r="P79" i="3"/>
  <c r="P69" i="3" s="1"/>
  <c r="O79" i="3"/>
  <c r="O69" i="3" s="1"/>
  <c r="N79" i="3"/>
  <c r="M79" i="3"/>
  <c r="Z79" i="3" s="1"/>
  <c r="L79" i="3"/>
  <c r="L69" i="3" s="1"/>
  <c r="K79" i="3"/>
  <c r="K69" i="3" s="1"/>
  <c r="J79" i="3"/>
  <c r="I79" i="3"/>
  <c r="I69" i="3" s="1"/>
  <c r="H79" i="3"/>
  <c r="H69" i="3" s="1"/>
  <c r="G79" i="3"/>
  <c r="G69" i="3" s="1"/>
  <c r="F79" i="3"/>
  <c r="E79" i="3"/>
  <c r="E69" i="3" s="1"/>
  <c r="D79" i="3"/>
  <c r="D69" i="3" s="1"/>
  <c r="C79" i="3"/>
  <c r="C69" i="3" s="1"/>
  <c r="B79" i="3"/>
  <c r="Y78" i="3"/>
  <c r="X78" i="3"/>
  <c r="X68" i="3" s="1"/>
  <c r="X72" i="3" s="1"/>
  <c r="W78" i="3"/>
  <c r="W82" i="3" s="1"/>
  <c r="W84" i="3" s="1"/>
  <c r="V78" i="3"/>
  <c r="V68" i="3" s="1"/>
  <c r="V72" i="3" s="1"/>
  <c r="U78" i="3"/>
  <c r="T78" i="3"/>
  <c r="T68" i="3" s="1"/>
  <c r="T72" i="3" s="1"/>
  <c r="S78" i="3"/>
  <c r="S82" i="3" s="1"/>
  <c r="S84" i="3" s="1"/>
  <c r="R78" i="3"/>
  <c r="R68" i="3" s="1"/>
  <c r="R72" i="3" s="1"/>
  <c r="Q78" i="3"/>
  <c r="P78" i="3"/>
  <c r="P68" i="3" s="1"/>
  <c r="P72" i="3" s="1"/>
  <c r="O78" i="3"/>
  <c r="O82" i="3" s="1"/>
  <c r="O84" i="3" s="1"/>
  <c r="N78" i="3"/>
  <c r="N82" i="3" s="1"/>
  <c r="N84" i="3" s="1"/>
  <c r="M78" i="3"/>
  <c r="L78" i="3"/>
  <c r="L68" i="3" s="1"/>
  <c r="L72" i="3" s="1"/>
  <c r="K78" i="3"/>
  <c r="K82" i="3" s="1"/>
  <c r="K84" i="3" s="1"/>
  <c r="J78" i="3"/>
  <c r="J68" i="3" s="1"/>
  <c r="J72" i="3" s="1"/>
  <c r="I78" i="3"/>
  <c r="H78" i="3"/>
  <c r="H68" i="3" s="1"/>
  <c r="G78" i="3"/>
  <c r="G82" i="3" s="1"/>
  <c r="G84" i="3" s="1"/>
  <c r="F78" i="3"/>
  <c r="F68" i="3" s="1"/>
  <c r="F72" i="3" s="1"/>
  <c r="E78" i="3"/>
  <c r="D78" i="3"/>
  <c r="D68" i="3" s="1"/>
  <c r="D72" i="3" s="1"/>
  <c r="C78" i="3"/>
  <c r="C82" i="3" s="1"/>
  <c r="C84" i="3" s="1"/>
  <c r="B78" i="3"/>
  <c r="X73" i="3"/>
  <c r="T73" i="3"/>
  <c r="T74" i="3" s="1"/>
  <c r="P73" i="3"/>
  <c r="P74" i="3" s="1"/>
  <c r="L73" i="3"/>
  <c r="L74" i="3" s="1"/>
  <c r="H73" i="3"/>
  <c r="D73" i="3"/>
  <c r="D74" i="3" s="1"/>
  <c r="Y71" i="3"/>
  <c r="U71" i="3"/>
  <c r="Q71" i="3"/>
  <c r="M71" i="3"/>
  <c r="I71" i="3"/>
  <c r="E71" i="3"/>
  <c r="W70" i="3"/>
  <c r="S70" i="3"/>
  <c r="O70" i="3"/>
  <c r="K70" i="3"/>
  <c r="G70" i="3"/>
  <c r="C70" i="3"/>
  <c r="V69" i="3"/>
  <c r="R69" i="3"/>
  <c r="N69" i="3"/>
  <c r="J69" i="3"/>
  <c r="F69" i="3"/>
  <c r="B69" i="3"/>
  <c r="Y68" i="3"/>
  <c r="Y72" i="3" s="1"/>
  <c r="U68" i="3"/>
  <c r="Q68" i="3"/>
  <c r="M68" i="3"/>
  <c r="I68" i="3"/>
  <c r="E68" i="3"/>
  <c r="E72" i="3" s="1"/>
  <c r="Y51" i="3"/>
  <c r="X51" i="3"/>
  <c r="W51" i="3"/>
  <c r="V51" i="3"/>
  <c r="V61" i="3" s="1"/>
  <c r="U51" i="3"/>
  <c r="T51" i="3"/>
  <c r="S51" i="3"/>
  <c r="R51" i="3"/>
  <c r="R61" i="3" s="1"/>
  <c r="Q51" i="3"/>
  <c r="P51" i="3"/>
  <c r="O51" i="3"/>
  <c r="N51" i="3"/>
  <c r="N61" i="3" s="1"/>
  <c r="M51" i="3"/>
  <c r="L51" i="3"/>
  <c r="K51" i="3"/>
  <c r="J51" i="3"/>
  <c r="J61" i="3" s="1"/>
  <c r="I51" i="3"/>
  <c r="H51" i="3"/>
  <c r="G51" i="3"/>
  <c r="F51" i="3"/>
  <c r="F61" i="3" s="1"/>
  <c r="E51" i="3"/>
  <c r="D51" i="3"/>
  <c r="C51" i="3"/>
  <c r="B51" i="3"/>
  <c r="B61" i="3" s="1"/>
  <c r="Y49" i="3"/>
  <c r="X49" i="3"/>
  <c r="X59" i="3" s="1"/>
  <c r="W49" i="3"/>
  <c r="W59" i="3" s="1"/>
  <c r="V49" i="3"/>
  <c r="U49" i="3"/>
  <c r="T49" i="3"/>
  <c r="T59" i="3" s="1"/>
  <c r="S49" i="3"/>
  <c r="S59" i="3" s="1"/>
  <c r="R49" i="3"/>
  <c r="Q49" i="3"/>
  <c r="P49" i="3"/>
  <c r="P59" i="3" s="1"/>
  <c r="O49" i="3"/>
  <c r="O59" i="3" s="1"/>
  <c r="N49" i="3"/>
  <c r="M49" i="3"/>
  <c r="Z49" i="3" s="1"/>
  <c r="AA49" i="3" s="1"/>
  <c r="L49" i="3"/>
  <c r="L59" i="3" s="1"/>
  <c r="K49" i="3"/>
  <c r="K59" i="3" s="1"/>
  <c r="J49" i="3"/>
  <c r="I49" i="3"/>
  <c r="H49" i="3"/>
  <c r="H59" i="3" s="1"/>
  <c r="G49" i="3"/>
  <c r="G59" i="3" s="1"/>
  <c r="F49" i="3"/>
  <c r="E49" i="3"/>
  <c r="D49" i="3"/>
  <c r="D59" i="3" s="1"/>
  <c r="C49" i="3"/>
  <c r="C59" i="3" s="1"/>
  <c r="B49" i="3"/>
  <c r="Y48" i="3"/>
  <c r="Y58" i="3" s="1"/>
  <c r="X48" i="3"/>
  <c r="W48" i="3"/>
  <c r="V48" i="3"/>
  <c r="V58" i="3" s="1"/>
  <c r="U48" i="3"/>
  <c r="U50" i="3" s="1"/>
  <c r="U52" i="3" s="1"/>
  <c r="T48" i="3"/>
  <c r="S48" i="3"/>
  <c r="R48" i="3"/>
  <c r="R58" i="3" s="1"/>
  <c r="Q48" i="3"/>
  <c r="Q58" i="3" s="1"/>
  <c r="P48" i="3"/>
  <c r="O48" i="3"/>
  <c r="N48" i="3"/>
  <c r="N58" i="3" s="1"/>
  <c r="M48" i="3"/>
  <c r="M50" i="3" s="1"/>
  <c r="M52" i="3" s="1"/>
  <c r="L48" i="3"/>
  <c r="K48" i="3"/>
  <c r="J48" i="3"/>
  <c r="J58" i="3" s="1"/>
  <c r="I48" i="3"/>
  <c r="I58" i="3" s="1"/>
  <c r="H48" i="3"/>
  <c r="G48" i="3"/>
  <c r="F48" i="3"/>
  <c r="F58" i="3" s="1"/>
  <c r="E48" i="3"/>
  <c r="E50" i="3" s="1"/>
  <c r="E52" i="3" s="1"/>
  <c r="D48" i="3"/>
  <c r="C48" i="3"/>
  <c r="B48" i="3"/>
  <c r="B58" i="3" s="1"/>
  <c r="Y47" i="3"/>
  <c r="Y57" i="3" s="1"/>
  <c r="X47" i="3"/>
  <c r="X57" i="3" s="1"/>
  <c r="W47" i="3"/>
  <c r="V47" i="3"/>
  <c r="U47" i="3"/>
  <c r="U57" i="3" s="1"/>
  <c r="T47" i="3"/>
  <c r="T57" i="3" s="1"/>
  <c r="S47" i="3"/>
  <c r="R47" i="3"/>
  <c r="Q47" i="3"/>
  <c r="Q57" i="3" s="1"/>
  <c r="P47" i="3"/>
  <c r="P57" i="3" s="1"/>
  <c r="O47" i="3"/>
  <c r="N47" i="3"/>
  <c r="M47" i="3"/>
  <c r="M57" i="3" s="1"/>
  <c r="L47" i="3"/>
  <c r="L57" i="3" s="1"/>
  <c r="K47" i="3"/>
  <c r="J47" i="3"/>
  <c r="I47" i="3"/>
  <c r="I57" i="3" s="1"/>
  <c r="H47" i="3"/>
  <c r="H57" i="3" s="1"/>
  <c r="G47" i="3"/>
  <c r="F47" i="3"/>
  <c r="E47" i="3"/>
  <c r="E57" i="3" s="1"/>
  <c r="D47" i="3"/>
  <c r="D57" i="3" s="1"/>
  <c r="C47" i="3"/>
  <c r="B47" i="3"/>
  <c r="Y46" i="3"/>
  <c r="X46" i="3"/>
  <c r="X56" i="3" s="1"/>
  <c r="W46" i="3"/>
  <c r="W56" i="3" s="1"/>
  <c r="V46" i="3"/>
  <c r="V56" i="3" s="1"/>
  <c r="U46" i="3"/>
  <c r="T46" i="3"/>
  <c r="T56" i="3" s="1"/>
  <c r="S46" i="3"/>
  <c r="S56" i="3" s="1"/>
  <c r="R46" i="3"/>
  <c r="R56" i="3" s="1"/>
  <c r="Q46" i="3"/>
  <c r="P46" i="3"/>
  <c r="P56" i="3" s="1"/>
  <c r="O46" i="3"/>
  <c r="O56" i="3" s="1"/>
  <c r="N46" i="3"/>
  <c r="N56" i="3" s="1"/>
  <c r="M46" i="3"/>
  <c r="L46" i="3"/>
  <c r="L56" i="3" s="1"/>
  <c r="K46" i="3"/>
  <c r="K56" i="3" s="1"/>
  <c r="J46" i="3"/>
  <c r="J56" i="3" s="1"/>
  <c r="I46" i="3"/>
  <c r="H46" i="3"/>
  <c r="H56" i="3" s="1"/>
  <c r="G46" i="3"/>
  <c r="G56" i="3" s="1"/>
  <c r="F46" i="3"/>
  <c r="F56" i="3" s="1"/>
  <c r="E46" i="3"/>
  <c r="D46" i="3"/>
  <c r="D56" i="3" s="1"/>
  <c r="C46" i="3"/>
  <c r="C56" i="3" s="1"/>
  <c r="B46" i="3"/>
  <c r="B56" i="3" s="1"/>
  <c r="Y41" i="3"/>
  <c r="Y61" i="3" s="1"/>
  <c r="X41" i="3"/>
  <c r="W41" i="3"/>
  <c r="V41" i="3"/>
  <c r="U41" i="3"/>
  <c r="U61" i="3" s="1"/>
  <c r="T41" i="3"/>
  <c r="S41" i="3"/>
  <c r="R41" i="3"/>
  <c r="Q41" i="3"/>
  <c r="Q61" i="3" s="1"/>
  <c r="P41" i="3"/>
  <c r="O41" i="3"/>
  <c r="N41" i="3"/>
  <c r="M41" i="3"/>
  <c r="M61" i="3" s="1"/>
  <c r="L41" i="3"/>
  <c r="K41" i="3"/>
  <c r="J41" i="3"/>
  <c r="I41" i="3"/>
  <c r="I61" i="3" s="1"/>
  <c r="H41" i="3"/>
  <c r="G41" i="3"/>
  <c r="F41" i="3"/>
  <c r="E41" i="3"/>
  <c r="E61" i="3" s="1"/>
  <c r="D41" i="3"/>
  <c r="C41" i="3"/>
  <c r="B41" i="3"/>
  <c r="Y39" i="3"/>
  <c r="Y59" i="3" s="1"/>
  <c r="X39" i="3"/>
  <c r="W39" i="3"/>
  <c r="V39" i="3"/>
  <c r="V59" i="3" s="1"/>
  <c r="U39" i="3"/>
  <c r="U59" i="3" s="1"/>
  <c r="T39" i="3"/>
  <c r="S39" i="3"/>
  <c r="R39" i="3"/>
  <c r="R59" i="3" s="1"/>
  <c r="Q39" i="3"/>
  <c r="Q59" i="3" s="1"/>
  <c r="P39" i="3"/>
  <c r="O39" i="3"/>
  <c r="N39" i="3"/>
  <c r="N59" i="3" s="1"/>
  <c r="M39" i="3"/>
  <c r="M59" i="3" s="1"/>
  <c r="L39" i="3"/>
  <c r="K39" i="3"/>
  <c r="J39" i="3"/>
  <c r="J59" i="3" s="1"/>
  <c r="I39" i="3"/>
  <c r="I59" i="3" s="1"/>
  <c r="H39" i="3"/>
  <c r="G39" i="3"/>
  <c r="F39" i="3"/>
  <c r="F59" i="3" s="1"/>
  <c r="E39" i="3"/>
  <c r="E59" i="3" s="1"/>
  <c r="D39" i="3"/>
  <c r="C39" i="3"/>
  <c r="B39" i="3"/>
  <c r="B59" i="3" s="1"/>
  <c r="Y38" i="3"/>
  <c r="X38" i="3"/>
  <c r="X40" i="3" s="1"/>
  <c r="W38" i="3"/>
  <c r="W58" i="3" s="1"/>
  <c r="V38" i="3"/>
  <c r="U38" i="3"/>
  <c r="T38" i="3"/>
  <c r="T58" i="3" s="1"/>
  <c r="S38" i="3"/>
  <c r="S58" i="3" s="1"/>
  <c r="R38" i="3"/>
  <c r="Q38" i="3"/>
  <c r="P38" i="3"/>
  <c r="P58" i="3" s="1"/>
  <c r="O38" i="3"/>
  <c r="O58" i="3" s="1"/>
  <c r="N38" i="3"/>
  <c r="M38" i="3"/>
  <c r="Z38" i="3" s="1"/>
  <c r="AA38" i="3" s="1"/>
  <c r="L38" i="3"/>
  <c r="L58" i="3" s="1"/>
  <c r="K38" i="3"/>
  <c r="K40" i="3" s="1"/>
  <c r="K42" i="3" s="1"/>
  <c r="J38" i="3"/>
  <c r="I38" i="3"/>
  <c r="H38" i="3"/>
  <c r="H58" i="3" s="1"/>
  <c r="G38" i="3"/>
  <c r="G58" i="3" s="1"/>
  <c r="F38" i="3"/>
  <c r="E38" i="3"/>
  <c r="D38" i="3"/>
  <c r="D58" i="3" s="1"/>
  <c r="C38" i="3"/>
  <c r="C40" i="3" s="1"/>
  <c r="C42" i="3" s="1"/>
  <c r="B38" i="3"/>
  <c r="Y37" i="3"/>
  <c r="X37" i="3"/>
  <c r="W37" i="3"/>
  <c r="W57" i="3" s="1"/>
  <c r="V37" i="3"/>
  <c r="V57" i="3" s="1"/>
  <c r="U37" i="3"/>
  <c r="T37" i="3"/>
  <c r="S37" i="3"/>
  <c r="S57" i="3" s="1"/>
  <c r="R37" i="3"/>
  <c r="R57" i="3" s="1"/>
  <c r="Q37" i="3"/>
  <c r="P37" i="3"/>
  <c r="O37" i="3"/>
  <c r="O57" i="3" s="1"/>
  <c r="N37" i="3"/>
  <c r="N57" i="3" s="1"/>
  <c r="M37" i="3"/>
  <c r="L37" i="3"/>
  <c r="K37" i="3"/>
  <c r="K57" i="3" s="1"/>
  <c r="J37" i="3"/>
  <c r="J57" i="3" s="1"/>
  <c r="I37" i="3"/>
  <c r="H37" i="3"/>
  <c r="G37" i="3"/>
  <c r="G57" i="3" s="1"/>
  <c r="F37" i="3"/>
  <c r="F57" i="3" s="1"/>
  <c r="E37" i="3"/>
  <c r="D37" i="3"/>
  <c r="C37" i="3"/>
  <c r="C57" i="3" s="1"/>
  <c r="B37" i="3"/>
  <c r="Y36" i="3"/>
  <c r="Y56" i="3" s="1"/>
  <c r="Y60" i="3" s="1"/>
  <c r="X36" i="3"/>
  <c r="W36" i="3"/>
  <c r="V36" i="3"/>
  <c r="V40" i="3" s="1"/>
  <c r="V42" i="3" s="1"/>
  <c r="U36" i="3"/>
  <c r="U40" i="3" s="1"/>
  <c r="U42" i="3" s="1"/>
  <c r="T36" i="3"/>
  <c r="S36" i="3"/>
  <c r="R36" i="3"/>
  <c r="R40" i="3" s="1"/>
  <c r="R42" i="3" s="1"/>
  <c r="Q36" i="3"/>
  <c r="Q56" i="3" s="1"/>
  <c r="Q60" i="3" s="1"/>
  <c r="P36" i="3"/>
  <c r="O36" i="3"/>
  <c r="N36" i="3"/>
  <c r="N40" i="3" s="1"/>
  <c r="N42" i="3" s="1"/>
  <c r="M36" i="3"/>
  <c r="Z36" i="3" s="1"/>
  <c r="L36" i="3"/>
  <c r="K36" i="3"/>
  <c r="J36" i="3"/>
  <c r="J40" i="3" s="1"/>
  <c r="J42" i="3" s="1"/>
  <c r="I36" i="3"/>
  <c r="I56" i="3" s="1"/>
  <c r="I60" i="3" s="1"/>
  <c r="H36" i="3"/>
  <c r="G36" i="3"/>
  <c r="F36" i="3"/>
  <c r="F40" i="3" s="1"/>
  <c r="F42" i="3" s="1"/>
  <c r="E36" i="3"/>
  <c r="E40" i="3" s="1"/>
  <c r="E42" i="3" s="1"/>
  <c r="D36" i="3"/>
  <c r="C36" i="3"/>
  <c r="B36" i="3"/>
  <c r="B40" i="3" s="1"/>
  <c r="B42" i="3" s="1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Z31" i="3" s="1"/>
  <c r="L31" i="3"/>
  <c r="K31" i="3"/>
  <c r="J31" i="3"/>
  <c r="I31" i="3"/>
  <c r="H31" i="3"/>
  <c r="G31" i="3"/>
  <c r="F31" i="3"/>
  <c r="E31" i="3"/>
  <c r="D31" i="3"/>
  <c r="C31" i="3"/>
  <c r="B31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Z29" i="3" s="1"/>
  <c r="AB29" i="3" s="1"/>
  <c r="L29" i="3"/>
  <c r="K29" i="3"/>
  <c r="J29" i="3"/>
  <c r="I29" i="3"/>
  <c r="H29" i="3"/>
  <c r="G29" i="3"/>
  <c r="F29" i="3"/>
  <c r="E29" i="3"/>
  <c r="D29" i="3"/>
  <c r="C29" i="3"/>
  <c r="B29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Z28" i="3" s="1"/>
  <c r="AA28" i="3" s="1"/>
  <c r="L28" i="3"/>
  <c r="K28" i="3"/>
  <c r="J28" i="3"/>
  <c r="I28" i="3"/>
  <c r="H28" i="3"/>
  <c r="G28" i="3"/>
  <c r="F28" i="3"/>
  <c r="E28" i="3"/>
  <c r="D28" i="3"/>
  <c r="C28" i="3"/>
  <c r="B28" i="3"/>
  <c r="Y27" i="3"/>
  <c r="X27" i="3"/>
  <c r="W27" i="3"/>
  <c r="W30" i="3" s="1"/>
  <c r="V27" i="3"/>
  <c r="V30" i="3" s="1"/>
  <c r="V32" i="3" s="1"/>
  <c r="U27" i="3"/>
  <c r="T27" i="3"/>
  <c r="S27" i="3"/>
  <c r="S30" i="3" s="1"/>
  <c r="R27" i="3"/>
  <c r="R30" i="3" s="1"/>
  <c r="R32" i="3" s="1"/>
  <c r="Q27" i="3"/>
  <c r="P27" i="3"/>
  <c r="O27" i="3"/>
  <c r="O30" i="3" s="1"/>
  <c r="N27" i="3"/>
  <c r="N30" i="3" s="1"/>
  <c r="N32" i="3" s="1"/>
  <c r="M27" i="3"/>
  <c r="L27" i="3"/>
  <c r="K27" i="3"/>
  <c r="K30" i="3" s="1"/>
  <c r="J27" i="3"/>
  <c r="J30" i="3" s="1"/>
  <c r="J32" i="3" s="1"/>
  <c r="I27" i="3"/>
  <c r="H27" i="3"/>
  <c r="G27" i="3"/>
  <c r="G30" i="3" s="1"/>
  <c r="F27" i="3"/>
  <c r="F30" i="3" s="1"/>
  <c r="F32" i="3" s="1"/>
  <c r="E27" i="3"/>
  <c r="D27" i="3"/>
  <c r="C27" i="3"/>
  <c r="C30" i="3" s="1"/>
  <c r="B27" i="3"/>
  <c r="Y26" i="3"/>
  <c r="Y30" i="3" s="1"/>
  <c r="Y32" i="3" s="1"/>
  <c r="X26" i="3"/>
  <c r="X30" i="3" s="1"/>
  <c r="X32" i="3" s="1"/>
  <c r="W26" i="3"/>
  <c r="V26" i="3"/>
  <c r="U26" i="3"/>
  <c r="U30" i="3" s="1"/>
  <c r="U32" i="3" s="1"/>
  <c r="T26" i="3"/>
  <c r="T30" i="3" s="1"/>
  <c r="T32" i="3" s="1"/>
  <c r="S26" i="3"/>
  <c r="R26" i="3"/>
  <c r="Q26" i="3"/>
  <c r="Q30" i="3" s="1"/>
  <c r="Q32" i="3" s="1"/>
  <c r="P26" i="3"/>
  <c r="P30" i="3" s="1"/>
  <c r="P32" i="3" s="1"/>
  <c r="O26" i="3"/>
  <c r="N26" i="3"/>
  <c r="M26" i="3"/>
  <c r="M30" i="3" s="1"/>
  <c r="M32" i="3" s="1"/>
  <c r="L26" i="3"/>
  <c r="L30" i="3" s="1"/>
  <c r="L32" i="3" s="1"/>
  <c r="K26" i="3"/>
  <c r="J26" i="3"/>
  <c r="I26" i="3"/>
  <c r="I30" i="3" s="1"/>
  <c r="I32" i="3" s="1"/>
  <c r="H26" i="3"/>
  <c r="H30" i="3" s="1"/>
  <c r="H32" i="3" s="1"/>
  <c r="G26" i="3"/>
  <c r="F26" i="3"/>
  <c r="E26" i="3"/>
  <c r="E30" i="3" s="1"/>
  <c r="E32" i="3" s="1"/>
  <c r="D26" i="3"/>
  <c r="D30" i="3" s="1"/>
  <c r="D32" i="3" s="1"/>
  <c r="C26" i="3"/>
  <c r="B26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Z20" i="3" s="1"/>
  <c r="L20" i="3"/>
  <c r="K20" i="3"/>
  <c r="J20" i="3"/>
  <c r="I20" i="3"/>
  <c r="H20" i="3"/>
  <c r="G20" i="3"/>
  <c r="F20" i="3"/>
  <c r="E20" i="3"/>
  <c r="D20" i="3"/>
  <c r="C20" i="3"/>
  <c r="B20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Z18" i="3" s="1"/>
  <c r="L18" i="3"/>
  <c r="K18" i="3"/>
  <c r="J18" i="3"/>
  <c r="I18" i="3"/>
  <c r="H18" i="3"/>
  <c r="G18" i="3"/>
  <c r="F18" i="3"/>
  <c r="E18" i="3"/>
  <c r="D18" i="3"/>
  <c r="C18" i="3"/>
  <c r="B18" i="3"/>
  <c r="Y17" i="3"/>
  <c r="X17" i="3"/>
  <c r="W17" i="3"/>
  <c r="W19" i="3" s="1"/>
  <c r="V17" i="3"/>
  <c r="V19" i="3" s="1"/>
  <c r="U17" i="3"/>
  <c r="T17" i="3"/>
  <c r="S17" i="3"/>
  <c r="S19" i="3" s="1"/>
  <c r="R17" i="3"/>
  <c r="R19" i="3" s="1"/>
  <c r="Q17" i="3"/>
  <c r="P17" i="3"/>
  <c r="O17" i="3"/>
  <c r="O19" i="3" s="1"/>
  <c r="N17" i="3"/>
  <c r="N19" i="3" s="1"/>
  <c r="M17" i="3"/>
  <c r="L17" i="3"/>
  <c r="K17" i="3"/>
  <c r="K19" i="3" s="1"/>
  <c r="J17" i="3"/>
  <c r="J19" i="3" s="1"/>
  <c r="I17" i="3"/>
  <c r="H17" i="3"/>
  <c r="G17" i="3"/>
  <c r="G19" i="3" s="1"/>
  <c r="F17" i="3"/>
  <c r="F19" i="3" s="1"/>
  <c r="E17" i="3"/>
  <c r="D17" i="3"/>
  <c r="C17" i="3"/>
  <c r="C19" i="3" s="1"/>
  <c r="B17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Z16" i="3" s="1"/>
  <c r="AB16" i="3" s="1"/>
  <c r="L16" i="3"/>
  <c r="K16" i="3"/>
  <c r="J16" i="3"/>
  <c r="I16" i="3"/>
  <c r="H16" i="3"/>
  <c r="G16" i="3"/>
  <c r="F16" i="3"/>
  <c r="E16" i="3"/>
  <c r="D16" i="3"/>
  <c r="C16" i="3"/>
  <c r="B16" i="3"/>
  <c r="Y15" i="3"/>
  <c r="Y19" i="3" s="1"/>
  <c r="Y21" i="3" s="1"/>
  <c r="X15" i="3"/>
  <c r="X19" i="3" s="1"/>
  <c r="X21" i="3" s="1"/>
  <c r="W15" i="3"/>
  <c r="V15" i="3"/>
  <c r="U15" i="3"/>
  <c r="U19" i="3" s="1"/>
  <c r="U21" i="3" s="1"/>
  <c r="T15" i="3"/>
  <c r="T19" i="3" s="1"/>
  <c r="T21" i="3" s="1"/>
  <c r="S15" i="3"/>
  <c r="R15" i="3"/>
  <c r="Q15" i="3"/>
  <c r="Q19" i="3" s="1"/>
  <c r="Q21" i="3" s="1"/>
  <c r="P15" i="3"/>
  <c r="P19" i="3" s="1"/>
  <c r="P21" i="3" s="1"/>
  <c r="O15" i="3"/>
  <c r="N15" i="3"/>
  <c r="M15" i="3"/>
  <c r="M19" i="3" s="1"/>
  <c r="M21" i="3" s="1"/>
  <c r="L15" i="3"/>
  <c r="L19" i="3" s="1"/>
  <c r="L21" i="3" s="1"/>
  <c r="K15" i="3"/>
  <c r="J15" i="3"/>
  <c r="I15" i="3"/>
  <c r="I19" i="3" s="1"/>
  <c r="I21" i="3" s="1"/>
  <c r="H15" i="3"/>
  <c r="H19" i="3" s="1"/>
  <c r="H21" i="3" s="1"/>
  <c r="G15" i="3"/>
  <c r="F15" i="3"/>
  <c r="E15" i="3"/>
  <c r="E19" i="3" s="1"/>
  <c r="E21" i="3" s="1"/>
  <c r="D15" i="3"/>
  <c r="D19" i="3" s="1"/>
  <c r="D21" i="3" s="1"/>
  <c r="C15" i="3"/>
  <c r="B15" i="3"/>
  <c r="Y1519" i="1"/>
  <c r="X1519" i="1"/>
  <c r="W1519" i="1"/>
  <c r="W1499" i="1" s="1"/>
  <c r="V1519" i="1"/>
  <c r="U1519" i="1"/>
  <c r="T1519" i="1"/>
  <c r="S1519" i="1"/>
  <c r="R1519" i="1"/>
  <c r="Q1519" i="1"/>
  <c r="P1519" i="1"/>
  <c r="O1519" i="1"/>
  <c r="N1519" i="1"/>
  <c r="M1519" i="1"/>
  <c r="M1499" i="1" s="1"/>
  <c r="L1519" i="1"/>
  <c r="K1519" i="1"/>
  <c r="J1519" i="1"/>
  <c r="I1519" i="1"/>
  <c r="H1519" i="1"/>
  <c r="G1519" i="1"/>
  <c r="F1519" i="1"/>
  <c r="E1519" i="1"/>
  <c r="D1519" i="1"/>
  <c r="C1519" i="1"/>
  <c r="B1519" i="1"/>
  <c r="Y1517" i="1"/>
  <c r="Y1497" i="1" s="1"/>
  <c r="X1517" i="1"/>
  <c r="W1517" i="1"/>
  <c r="V1517" i="1"/>
  <c r="U1517" i="1"/>
  <c r="U1497" i="1" s="1"/>
  <c r="T1517" i="1"/>
  <c r="T1497" i="1" s="1"/>
  <c r="S1517" i="1"/>
  <c r="R1517" i="1"/>
  <c r="Q1517" i="1"/>
  <c r="P1517" i="1"/>
  <c r="O1517" i="1"/>
  <c r="N1517" i="1"/>
  <c r="M1517" i="1"/>
  <c r="L1517" i="1"/>
  <c r="L1497" i="1" s="1"/>
  <c r="K1517" i="1"/>
  <c r="J1517" i="1"/>
  <c r="I1517" i="1"/>
  <c r="I1497" i="1" s="1"/>
  <c r="H1517" i="1"/>
  <c r="G1517" i="1"/>
  <c r="F1517" i="1"/>
  <c r="E1517" i="1"/>
  <c r="E1497" i="1" s="1"/>
  <c r="D1517" i="1"/>
  <c r="D1497" i="1" s="1"/>
  <c r="C1517" i="1"/>
  <c r="B1517" i="1"/>
  <c r="Y1516" i="1"/>
  <c r="X1516" i="1"/>
  <c r="W1516" i="1"/>
  <c r="V1516" i="1"/>
  <c r="U1516" i="1"/>
  <c r="T1516" i="1"/>
  <c r="T1496" i="1" s="1"/>
  <c r="S1516" i="1"/>
  <c r="R1516" i="1"/>
  <c r="Q1516" i="1"/>
  <c r="P1516" i="1"/>
  <c r="O1516" i="1"/>
  <c r="N1516" i="1"/>
  <c r="M1516" i="1"/>
  <c r="L1516" i="1"/>
  <c r="L1496" i="1" s="1"/>
  <c r="K1516" i="1"/>
  <c r="J1516" i="1"/>
  <c r="I1516" i="1"/>
  <c r="H1516" i="1"/>
  <c r="G1516" i="1"/>
  <c r="F1516" i="1"/>
  <c r="E1516" i="1"/>
  <c r="D1516" i="1"/>
  <c r="C1516" i="1"/>
  <c r="B1516" i="1"/>
  <c r="Y1515" i="1"/>
  <c r="Y1495" i="1" s="1"/>
  <c r="X1515" i="1"/>
  <c r="W1515" i="1"/>
  <c r="V1515" i="1"/>
  <c r="U1515" i="1"/>
  <c r="U1495" i="1" s="1"/>
  <c r="T1515" i="1"/>
  <c r="S1515" i="1"/>
  <c r="R1515" i="1"/>
  <c r="Q1515" i="1"/>
  <c r="Q1495" i="1" s="1"/>
  <c r="P1515" i="1"/>
  <c r="O1515" i="1"/>
  <c r="N1515" i="1"/>
  <c r="M1515" i="1"/>
  <c r="L1515" i="1"/>
  <c r="K1515" i="1"/>
  <c r="J1515" i="1"/>
  <c r="I1515" i="1"/>
  <c r="I1495" i="1" s="1"/>
  <c r="H1515" i="1"/>
  <c r="G1515" i="1"/>
  <c r="F1515" i="1"/>
  <c r="E1515" i="1"/>
  <c r="E1495" i="1" s="1"/>
  <c r="D1515" i="1"/>
  <c r="C1515" i="1"/>
  <c r="B1515" i="1"/>
  <c r="Y1514" i="1"/>
  <c r="X1514" i="1"/>
  <c r="W1514" i="1"/>
  <c r="V1514" i="1"/>
  <c r="U1514" i="1"/>
  <c r="T1514" i="1"/>
  <c r="S1514" i="1"/>
  <c r="R1514" i="1"/>
  <c r="Q1514" i="1"/>
  <c r="P1514" i="1"/>
  <c r="O1514" i="1"/>
  <c r="N1514" i="1"/>
  <c r="M1514" i="1"/>
  <c r="Z1514" i="1" s="1"/>
  <c r="L1514" i="1"/>
  <c r="K1514" i="1"/>
  <c r="J1514" i="1"/>
  <c r="I1514" i="1"/>
  <c r="H1514" i="1"/>
  <c r="G1514" i="1"/>
  <c r="F1514" i="1"/>
  <c r="E1514" i="1"/>
  <c r="E1494" i="1" s="1"/>
  <c r="D1514" i="1"/>
  <c r="C1514" i="1"/>
  <c r="B1514" i="1"/>
  <c r="AA1514" i="1" s="1"/>
  <c r="Y1510" i="1"/>
  <c r="Y1509" i="1"/>
  <c r="X1509" i="1"/>
  <c r="X1499" i="1" s="1"/>
  <c r="W1509" i="1"/>
  <c r="V1509" i="1"/>
  <c r="U1509" i="1"/>
  <c r="T1509" i="1"/>
  <c r="T1499" i="1" s="1"/>
  <c r="S1509" i="1"/>
  <c r="R1509" i="1"/>
  <c r="Q1509" i="1"/>
  <c r="P1509" i="1"/>
  <c r="P1499" i="1" s="1"/>
  <c r="O1509" i="1"/>
  <c r="N1509" i="1"/>
  <c r="M1509" i="1"/>
  <c r="L1509" i="1"/>
  <c r="L1499" i="1" s="1"/>
  <c r="K1509" i="1"/>
  <c r="J1509" i="1"/>
  <c r="I1509" i="1"/>
  <c r="H1509" i="1"/>
  <c r="H1499" i="1" s="1"/>
  <c r="G1509" i="1"/>
  <c r="F1509" i="1"/>
  <c r="E1509" i="1"/>
  <c r="D1509" i="1"/>
  <c r="D1499" i="1" s="1"/>
  <c r="C1509" i="1"/>
  <c r="B1509" i="1"/>
  <c r="Y1508" i="1"/>
  <c r="Q1508" i="1"/>
  <c r="Q1510" i="1" s="1"/>
  <c r="I1508" i="1"/>
  <c r="I1510" i="1" s="1"/>
  <c r="F1508" i="1"/>
  <c r="F1510" i="1" s="1"/>
  <c r="Y1507" i="1"/>
  <c r="X1507" i="1"/>
  <c r="W1507" i="1"/>
  <c r="W1497" i="1" s="1"/>
  <c r="V1507" i="1"/>
  <c r="U1507" i="1"/>
  <c r="T1507" i="1"/>
  <c r="S1507" i="1"/>
  <c r="S1497" i="1" s="1"/>
  <c r="R1507" i="1"/>
  <c r="Q1507" i="1"/>
  <c r="P1507" i="1"/>
  <c r="O1507" i="1"/>
  <c r="O1497" i="1" s="1"/>
  <c r="N1507" i="1"/>
  <c r="M1507" i="1"/>
  <c r="L1507" i="1"/>
  <c r="K1507" i="1"/>
  <c r="K1497" i="1" s="1"/>
  <c r="J1507" i="1"/>
  <c r="I1507" i="1"/>
  <c r="H1507" i="1"/>
  <c r="G1507" i="1"/>
  <c r="G1497" i="1" s="1"/>
  <c r="F1507" i="1"/>
  <c r="E1507" i="1"/>
  <c r="D1507" i="1"/>
  <c r="C1507" i="1"/>
  <c r="C1497" i="1" s="1"/>
  <c r="B1507" i="1"/>
  <c r="Y1506" i="1"/>
  <c r="X1506" i="1"/>
  <c r="W1506" i="1"/>
  <c r="W1496" i="1" s="1"/>
  <c r="V1506" i="1"/>
  <c r="V1496" i="1" s="1"/>
  <c r="U1506" i="1"/>
  <c r="T1506" i="1"/>
  <c r="S1506" i="1"/>
  <c r="S1496" i="1" s="1"/>
  <c r="R1506" i="1"/>
  <c r="R1496" i="1" s="1"/>
  <c r="Q1506" i="1"/>
  <c r="P1506" i="1"/>
  <c r="O1506" i="1"/>
  <c r="O1496" i="1" s="1"/>
  <c r="N1506" i="1"/>
  <c r="M1506" i="1"/>
  <c r="L1506" i="1"/>
  <c r="K1506" i="1"/>
  <c r="K1496" i="1" s="1"/>
  <c r="J1506" i="1"/>
  <c r="J1496" i="1" s="1"/>
  <c r="I1506" i="1"/>
  <c r="H1506" i="1"/>
  <c r="G1506" i="1"/>
  <c r="G1496" i="1" s="1"/>
  <c r="F1506" i="1"/>
  <c r="F1496" i="1" s="1"/>
  <c r="E1506" i="1"/>
  <c r="D1506" i="1"/>
  <c r="C1506" i="1"/>
  <c r="C1496" i="1" s="1"/>
  <c r="B1506" i="1"/>
  <c r="Y1505" i="1"/>
  <c r="X1505" i="1"/>
  <c r="W1505" i="1"/>
  <c r="V1505" i="1"/>
  <c r="U1505" i="1"/>
  <c r="U1508" i="1" s="1"/>
  <c r="U1510" i="1" s="1"/>
  <c r="T1505" i="1"/>
  <c r="S1505" i="1"/>
  <c r="R1505" i="1"/>
  <c r="R1495" i="1" s="1"/>
  <c r="Q1505" i="1"/>
  <c r="P1505" i="1"/>
  <c r="O1505" i="1"/>
  <c r="N1505" i="1"/>
  <c r="N1495" i="1" s="1"/>
  <c r="M1505" i="1"/>
  <c r="L1505" i="1"/>
  <c r="K1505" i="1"/>
  <c r="K1495" i="1" s="1"/>
  <c r="J1505" i="1"/>
  <c r="J1495" i="1" s="1"/>
  <c r="I1505" i="1"/>
  <c r="H1505" i="1"/>
  <c r="G1505" i="1"/>
  <c r="F1505" i="1"/>
  <c r="F1495" i="1" s="1"/>
  <c r="E1505" i="1"/>
  <c r="E1508" i="1" s="1"/>
  <c r="E1510" i="1" s="1"/>
  <c r="D1505" i="1"/>
  <c r="C1505" i="1"/>
  <c r="B1505" i="1"/>
  <c r="Y1504" i="1"/>
  <c r="X1504" i="1"/>
  <c r="W1504" i="1"/>
  <c r="V1504" i="1"/>
  <c r="V1494" i="1" s="1"/>
  <c r="U1504" i="1"/>
  <c r="T1504" i="1"/>
  <c r="S1504" i="1"/>
  <c r="R1504" i="1"/>
  <c r="Q1504" i="1"/>
  <c r="P1504" i="1"/>
  <c r="O1504" i="1"/>
  <c r="O1508" i="1" s="1"/>
  <c r="N1504" i="1"/>
  <c r="N1494" i="1" s="1"/>
  <c r="M1504" i="1"/>
  <c r="L1504" i="1"/>
  <c r="K1504" i="1"/>
  <c r="K1508" i="1" s="1"/>
  <c r="J1504" i="1"/>
  <c r="I1504" i="1"/>
  <c r="H1504" i="1"/>
  <c r="G1504" i="1"/>
  <c r="F1504" i="1"/>
  <c r="F1494" i="1" s="1"/>
  <c r="E1504" i="1"/>
  <c r="D1504" i="1"/>
  <c r="C1504" i="1"/>
  <c r="B1504" i="1"/>
  <c r="Y1499" i="1"/>
  <c r="U1499" i="1"/>
  <c r="Q1499" i="1"/>
  <c r="I1499" i="1"/>
  <c r="E1499" i="1"/>
  <c r="Q1497" i="1"/>
  <c r="M1497" i="1"/>
  <c r="X1496" i="1"/>
  <c r="P1496" i="1"/>
  <c r="H1496" i="1"/>
  <c r="D1496" i="1"/>
  <c r="X1494" i="1"/>
  <c r="P1494" i="1"/>
  <c r="K1494" i="1"/>
  <c r="H1494" i="1"/>
  <c r="Y1489" i="1"/>
  <c r="X1489" i="1"/>
  <c r="W1489" i="1"/>
  <c r="V1489" i="1"/>
  <c r="U1489" i="1"/>
  <c r="T1489" i="1"/>
  <c r="S1489" i="1"/>
  <c r="R1489" i="1"/>
  <c r="Q1489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Y1487" i="1"/>
  <c r="X1487" i="1"/>
  <c r="W1487" i="1"/>
  <c r="V1487" i="1"/>
  <c r="U1487" i="1"/>
  <c r="T1487" i="1"/>
  <c r="S1487" i="1"/>
  <c r="R1487" i="1"/>
  <c r="Q1487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Y1486" i="1"/>
  <c r="X1486" i="1"/>
  <c r="W1486" i="1"/>
  <c r="V1486" i="1"/>
  <c r="U1486" i="1"/>
  <c r="T1486" i="1"/>
  <c r="S1486" i="1"/>
  <c r="R1486" i="1"/>
  <c r="Q1486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Y1485" i="1"/>
  <c r="X1485" i="1"/>
  <c r="W1485" i="1"/>
  <c r="V1485" i="1"/>
  <c r="U1485" i="1"/>
  <c r="T1485" i="1"/>
  <c r="S1485" i="1"/>
  <c r="R1485" i="1"/>
  <c r="Q1485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Y1484" i="1"/>
  <c r="X1484" i="1"/>
  <c r="X1488" i="1" s="1"/>
  <c r="W1484" i="1"/>
  <c r="V1484" i="1"/>
  <c r="U1484" i="1"/>
  <c r="T1484" i="1"/>
  <c r="T1488" i="1" s="1"/>
  <c r="S1484" i="1"/>
  <c r="R1484" i="1"/>
  <c r="Q1484" i="1"/>
  <c r="P1484" i="1"/>
  <c r="O1484" i="1"/>
  <c r="N1484" i="1"/>
  <c r="M1484" i="1"/>
  <c r="L1484" i="1"/>
  <c r="L1488" i="1" s="1"/>
  <c r="K1484" i="1"/>
  <c r="J1484" i="1"/>
  <c r="I1484" i="1"/>
  <c r="H1484" i="1"/>
  <c r="H1488" i="1" s="1"/>
  <c r="G1484" i="1"/>
  <c r="F1484" i="1"/>
  <c r="E1484" i="1"/>
  <c r="D1484" i="1"/>
  <c r="D1488" i="1" s="1"/>
  <c r="C1484" i="1"/>
  <c r="B1484" i="1"/>
  <c r="Y1479" i="1"/>
  <c r="X1479" i="1"/>
  <c r="W1479" i="1"/>
  <c r="V1479" i="1"/>
  <c r="U1479" i="1"/>
  <c r="T1479" i="1"/>
  <c r="S1479" i="1"/>
  <c r="R1479" i="1"/>
  <c r="Q1479" i="1"/>
  <c r="Q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Y1478" i="1"/>
  <c r="Y1480" i="1" s="1"/>
  <c r="Q1478" i="1"/>
  <c r="N1478" i="1"/>
  <c r="I1478" i="1"/>
  <c r="Y1477" i="1"/>
  <c r="X1477" i="1"/>
  <c r="W1477" i="1"/>
  <c r="V1477" i="1"/>
  <c r="U1477" i="1"/>
  <c r="T1477" i="1"/>
  <c r="S1477" i="1"/>
  <c r="R1477" i="1"/>
  <c r="Q1477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Y1476" i="1"/>
  <c r="X1476" i="1"/>
  <c r="W1476" i="1"/>
  <c r="V1476" i="1"/>
  <c r="V1478" i="1" s="1"/>
  <c r="U1476" i="1"/>
  <c r="T1476" i="1"/>
  <c r="S1476" i="1"/>
  <c r="R1476" i="1"/>
  <c r="Q1476" i="1"/>
  <c r="P1476" i="1"/>
  <c r="O1476" i="1"/>
  <c r="N1476" i="1"/>
  <c r="M1476" i="1"/>
  <c r="M1478" i="1" s="1"/>
  <c r="L1476" i="1"/>
  <c r="K1476" i="1"/>
  <c r="J1476" i="1"/>
  <c r="I1476" i="1"/>
  <c r="H1476" i="1"/>
  <c r="G1476" i="1"/>
  <c r="F1476" i="1"/>
  <c r="F1478" i="1" s="1"/>
  <c r="E1476" i="1"/>
  <c r="D1476" i="1"/>
  <c r="C1476" i="1"/>
  <c r="B1476" i="1"/>
  <c r="Y1475" i="1"/>
  <c r="X1475" i="1"/>
  <c r="W1475" i="1"/>
  <c r="V1475" i="1"/>
  <c r="U1475" i="1"/>
  <c r="U1478" i="1" s="1"/>
  <c r="T1475" i="1"/>
  <c r="S1475" i="1"/>
  <c r="R1475" i="1"/>
  <c r="Q1475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E1478" i="1" s="1"/>
  <c r="D1475" i="1"/>
  <c r="C1475" i="1"/>
  <c r="B1475" i="1"/>
  <c r="Y1474" i="1"/>
  <c r="X1474" i="1"/>
  <c r="W1474" i="1"/>
  <c r="V1474" i="1"/>
  <c r="U1474" i="1"/>
  <c r="T1474" i="1"/>
  <c r="T1478" i="1" s="1"/>
  <c r="T1480" i="1" s="1"/>
  <c r="S1474" i="1"/>
  <c r="R1474" i="1"/>
  <c r="R1478" i="1" s="1"/>
  <c r="Q1474" i="1"/>
  <c r="P1474" i="1"/>
  <c r="P1478" i="1" s="1"/>
  <c r="P1480" i="1" s="1"/>
  <c r="O1474" i="1"/>
  <c r="N1474" i="1"/>
  <c r="M1474" i="1"/>
  <c r="L1474" i="1"/>
  <c r="K1474" i="1"/>
  <c r="J1474" i="1"/>
  <c r="J1478" i="1" s="1"/>
  <c r="I1474" i="1"/>
  <c r="H1474" i="1"/>
  <c r="G1474" i="1"/>
  <c r="F1474" i="1"/>
  <c r="E1474" i="1"/>
  <c r="D1474" i="1"/>
  <c r="D1478" i="1" s="1"/>
  <c r="D1480" i="1" s="1"/>
  <c r="C1474" i="1"/>
  <c r="B1474" i="1"/>
  <c r="B1478" i="1" s="1"/>
  <c r="C1470" i="1"/>
  <c r="Y1469" i="1"/>
  <c r="X1469" i="1"/>
  <c r="W1469" i="1"/>
  <c r="V1469" i="1"/>
  <c r="U1469" i="1"/>
  <c r="T1469" i="1"/>
  <c r="S1469" i="1"/>
  <c r="R1469" i="1"/>
  <c r="Q1469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S1468" i="1"/>
  <c r="S1470" i="1" s="1"/>
  <c r="K1468" i="1"/>
  <c r="K1470" i="1" s="1"/>
  <c r="C1468" i="1"/>
  <c r="Y1467" i="1"/>
  <c r="X1467" i="1"/>
  <c r="W1467" i="1"/>
  <c r="V1467" i="1"/>
  <c r="U1467" i="1"/>
  <c r="T1467" i="1"/>
  <c r="S1467" i="1"/>
  <c r="R1467" i="1"/>
  <c r="Q1467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Y1466" i="1"/>
  <c r="X1466" i="1"/>
  <c r="W1466" i="1"/>
  <c r="V1466" i="1"/>
  <c r="U1466" i="1"/>
  <c r="T1466" i="1"/>
  <c r="S1466" i="1"/>
  <c r="R1466" i="1"/>
  <c r="Q1466" i="1"/>
  <c r="P1466" i="1"/>
  <c r="O1466" i="1"/>
  <c r="O1468" i="1" s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Y1465" i="1"/>
  <c r="X1465" i="1"/>
  <c r="W1465" i="1"/>
  <c r="W1468" i="1" s="1"/>
  <c r="V1465" i="1"/>
  <c r="V1468" i="1" s="1"/>
  <c r="U1465" i="1"/>
  <c r="T1465" i="1"/>
  <c r="S1465" i="1"/>
  <c r="R1465" i="1"/>
  <c r="Q1465" i="1"/>
  <c r="P1465" i="1"/>
  <c r="O1465" i="1"/>
  <c r="N1465" i="1"/>
  <c r="M1465" i="1"/>
  <c r="L1465" i="1"/>
  <c r="K1465" i="1"/>
  <c r="J1465" i="1"/>
  <c r="I1465" i="1"/>
  <c r="H1465" i="1"/>
  <c r="G1465" i="1"/>
  <c r="G1468" i="1" s="1"/>
  <c r="F1465" i="1"/>
  <c r="F1468" i="1" s="1"/>
  <c r="E1465" i="1"/>
  <c r="D1465" i="1"/>
  <c r="C1465" i="1"/>
  <c r="B1465" i="1"/>
  <c r="Y1464" i="1"/>
  <c r="X1464" i="1"/>
  <c r="W1464" i="1"/>
  <c r="V1464" i="1"/>
  <c r="U1464" i="1"/>
  <c r="T1464" i="1"/>
  <c r="S1464" i="1"/>
  <c r="R1464" i="1"/>
  <c r="Q1464" i="1"/>
  <c r="P1464" i="1"/>
  <c r="O1464" i="1"/>
  <c r="N1464" i="1"/>
  <c r="N1468" i="1" s="1"/>
  <c r="M1464" i="1"/>
  <c r="L1464" i="1"/>
  <c r="K1464" i="1"/>
  <c r="J1464" i="1"/>
  <c r="I1464" i="1"/>
  <c r="H1464" i="1"/>
  <c r="H1468" i="1" s="1"/>
  <c r="G1464" i="1"/>
  <c r="F1464" i="1"/>
  <c r="E1464" i="1"/>
  <c r="D1464" i="1"/>
  <c r="C1464" i="1"/>
  <c r="B1464" i="1"/>
  <c r="Y1459" i="1"/>
  <c r="X1459" i="1"/>
  <c r="W1459" i="1"/>
  <c r="V1459" i="1"/>
  <c r="U1459" i="1"/>
  <c r="T1459" i="1"/>
  <c r="S1459" i="1"/>
  <c r="R1459" i="1"/>
  <c r="Q1459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R1458" i="1"/>
  <c r="Y1457" i="1"/>
  <c r="X1457" i="1"/>
  <c r="W1457" i="1"/>
  <c r="V1457" i="1"/>
  <c r="U1457" i="1"/>
  <c r="T1457" i="1"/>
  <c r="S1457" i="1"/>
  <c r="R1457" i="1"/>
  <c r="Q1457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Y1456" i="1"/>
  <c r="X1456" i="1"/>
  <c r="W1456" i="1"/>
  <c r="V1456" i="1"/>
  <c r="U1456" i="1"/>
  <c r="T1456" i="1"/>
  <c r="S1456" i="1"/>
  <c r="R1456" i="1"/>
  <c r="Q1456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Y1454" i="1"/>
  <c r="X1454" i="1"/>
  <c r="X1458" i="1" s="1"/>
  <c r="X1460" i="1" s="1"/>
  <c r="W1454" i="1"/>
  <c r="V1454" i="1"/>
  <c r="U1454" i="1"/>
  <c r="T1454" i="1"/>
  <c r="T1458" i="1" s="1"/>
  <c r="T1460" i="1" s="1"/>
  <c r="S1454" i="1"/>
  <c r="R1454" i="1"/>
  <c r="Q1454" i="1"/>
  <c r="P1454" i="1"/>
  <c r="P1458" i="1" s="1"/>
  <c r="P1460" i="1" s="1"/>
  <c r="O1454" i="1"/>
  <c r="N1454" i="1"/>
  <c r="M1454" i="1"/>
  <c r="L1454" i="1"/>
  <c r="L1458" i="1" s="1"/>
  <c r="L1460" i="1" s="1"/>
  <c r="K1454" i="1"/>
  <c r="J1454" i="1"/>
  <c r="I1454" i="1"/>
  <c r="H1454" i="1"/>
  <c r="H1458" i="1" s="1"/>
  <c r="H1460" i="1" s="1"/>
  <c r="G1454" i="1"/>
  <c r="F1454" i="1"/>
  <c r="E1454" i="1"/>
  <c r="D1454" i="1"/>
  <c r="D1458" i="1" s="1"/>
  <c r="D1460" i="1" s="1"/>
  <c r="C1454" i="1"/>
  <c r="B1454" i="1"/>
  <c r="Y1449" i="1"/>
  <c r="X1449" i="1"/>
  <c r="W1449" i="1"/>
  <c r="W1450" i="1" s="1"/>
  <c r="V1449" i="1"/>
  <c r="U1449" i="1"/>
  <c r="T1449" i="1"/>
  <c r="S1449" i="1"/>
  <c r="R1449" i="1"/>
  <c r="R1450" i="1" s="1"/>
  <c r="Q1449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B1450" i="1" s="1"/>
  <c r="T1448" i="1"/>
  <c r="O1448" i="1"/>
  <c r="L1448" i="1"/>
  <c r="D1448" i="1"/>
  <c r="Y1447" i="1"/>
  <c r="X1447" i="1"/>
  <c r="X1448" i="1" s="1"/>
  <c r="W1447" i="1"/>
  <c r="V1447" i="1"/>
  <c r="U1447" i="1"/>
  <c r="T1447" i="1"/>
  <c r="S1447" i="1"/>
  <c r="R1447" i="1"/>
  <c r="Q1447" i="1"/>
  <c r="P1447" i="1"/>
  <c r="O1447" i="1"/>
  <c r="N1447" i="1"/>
  <c r="M1447" i="1"/>
  <c r="L1447" i="1"/>
  <c r="K1447" i="1"/>
  <c r="J1447" i="1"/>
  <c r="I1447" i="1"/>
  <c r="H1447" i="1"/>
  <c r="H1448" i="1" s="1"/>
  <c r="G1447" i="1"/>
  <c r="F1447" i="1"/>
  <c r="E1447" i="1"/>
  <c r="D1447" i="1"/>
  <c r="C1447" i="1"/>
  <c r="B1447" i="1"/>
  <c r="Y1446" i="1"/>
  <c r="X1446" i="1"/>
  <c r="W1446" i="1"/>
  <c r="V1446" i="1"/>
  <c r="U1446" i="1"/>
  <c r="T1446" i="1"/>
  <c r="S1446" i="1"/>
  <c r="R1446" i="1"/>
  <c r="Q1446" i="1"/>
  <c r="P1446" i="1"/>
  <c r="O1446" i="1"/>
  <c r="N1446" i="1"/>
  <c r="Z1446" i="1" s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Y1445" i="1"/>
  <c r="X1445" i="1"/>
  <c r="W1445" i="1"/>
  <c r="W1448" i="1" s="1"/>
  <c r="V1445" i="1"/>
  <c r="U1445" i="1"/>
  <c r="T1445" i="1"/>
  <c r="S1445" i="1"/>
  <c r="S1448" i="1" s="1"/>
  <c r="R1445" i="1"/>
  <c r="Q1445" i="1"/>
  <c r="P1445" i="1"/>
  <c r="O1445" i="1"/>
  <c r="N1445" i="1"/>
  <c r="M1445" i="1"/>
  <c r="L1445" i="1"/>
  <c r="K1445" i="1"/>
  <c r="K1448" i="1" s="1"/>
  <c r="J1445" i="1"/>
  <c r="I1445" i="1"/>
  <c r="H1445" i="1"/>
  <c r="G1445" i="1"/>
  <c r="G1448" i="1" s="1"/>
  <c r="F1445" i="1"/>
  <c r="E1445" i="1"/>
  <c r="D1445" i="1"/>
  <c r="C1445" i="1"/>
  <c r="C1448" i="1" s="1"/>
  <c r="B1445" i="1"/>
  <c r="Y1444" i="1"/>
  <c r="X1444" i="1"/>
  <c r="W1444" i="1"/>
  <c r="V1444" i="1"/>
  <c r="V1448" i="1" s="1"/>
  <c r="U1444" i="1"/>
  <c r="T1444" i="1"/>
  <c r="S1444" i="1"/>
  <c r="R1444" i="1"/>
  <c r="R1448" i="1" s="1"/>
  <c r="Q1444" i="1"/>
  <c r="P1444" i="1"/>
  <c r="P1448" i="1" s="1"/>
  <c r="O1444" i="1"/>
  <c r="N1444" i="1"/>
  <c r="N1448" i="1" s="1"/>
  <c r="M1444" i="1"/>
  <c r="L1444" i="1"/>
  <c r="K1444" i="1"/>
  <c r="J1444" i="1"/>
  <c r="J1448" i="1" s="1"/>
  <c r="I1444" i="1"/>
  <c r="H1444" i="1"/>
  <c r="G1444" i="1"/>
  <c r="F1444" i="1"/>
  <c r="F1448" i="1" s="1"/>
  <c r="E1444" i="1"/>
  <c r="D1444" i="1"/>
  <c r="C1444" i="1"/>
  <c r="B1444" i="1"/>
  <c r="B1448" i="1" s="1"/>
  <c r="Y1439" i="1"/>
  <c r="X1439" i="1"/>
  <c r="W1439" i="1"/>
  <c r="W1440" i="1" s="1"/>
  <c r="V1439" i="1"/>
  <c r="U1439" i="1"/>
  <c r="T1439" i="1"/>
  <c r="S1439" i="1"/>
  <c r="S1440" i="1" s="1"/>
  <c r="R1439" i="1"/>
  <c r="Q1439" i="1"/>
  <c r="P1439" i="1"/>
  <c r="O1439" i="1"/>
  <c r="O1440" i="1" s="1"/>
  <c r="N1439" i="1"/>
  <c r="M1439" i="1"/>
  <c r="L1439" i="1"/>
  <c r="K1439" i="1"/>
  <c r="K1440" i="1" s="1"/>
  <c r="J1439" i="1"/>
  <c r="I1439" i="1"/>
  <c r="H1439" i="1"/>
  <c r="G1439" i="1"/>
  <c r="G1440" i="1" s="1"/>
  <c r="F1439" i="1"/>
  <c r="E1439" i="1"/>
  <c r="D1439" i="1"/>
  <c r="C1439" i="1"/>
  <c r="C1440" i="1" s="1"/>
  <c r="B1439" i="1"/>
  <c r="V1438" i="1"/>
  <c r="Q1438" i="1"/>
  <c r="F1438" i="1"/>
  <c r="Y1437" i="1"/>
  <c r="X1437" i="1"/>
  <c r="W1437" i="1"/>
  <c r="V1437" i="1"/>
  <c r="U1437" i="1"/>
  <c r="T1437" i="1"/>
  <c r="S1437" i="1"/>
  <c r="R1437" i="1"/>
  <c r="Q1437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Y1436" i="1"/>
  <c r="X1436" i="1"/>
  <c r="W1436" i="1"/>
  <c r="V1436" i="1"/>
  <c r="U1436" i="1"/>
  <c r="T1436" i="1"/>
  <c r="S1436" i="1"/>
  <c r="R1436" i="1"/>
  <c r="Q1436" i="1"/>
  <c r="P1436" i="1"/>
  <c r="O1436" i="1"/>
  <c r="N1436" i="1"/>
  <c r="N1438" i="1" s="1"/>
  <c r="M1436" i="1"/>
  <c r="L1436" i="1"/>
  <c r="K1436" i="1"/>
  <c r="J1436" i="1"/>
  <c r="J1438" i="1" s="1"/>
  <c r="I1436" i="1"/>
  <c r="H1436" i="1"/>
  <c r="G1436" i="1"/>
  <c r="F1436" i="1"/>
  <c r="E1436" i="1"/>
  <c r="D1436" i="1"/>
  <c r="C1436" i="1"/>
  <c r="B1436" i="1"/>
  <c r="Y1435" i="1"/>
  <c r="X1435" i="1"/>
  <c r="W1435" i="1"/>
  <c r="V1435" i="1"/>
  <c r="U1435" i="1"/>
  <c r="T1435" i="1"/>
  <c r="S1435" i="1"/>
  <c r="R1435" i="1"/>
  <c r="Q1435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Y1434" i="1"/>
  <c r="Y1438" i="1" s="1"/>
  <c r="X1434" i="1"/>
  <c r="W1434" i="1"/>
  <c r="W1438" i="1" s="1"/>
  <c r="V1434" i="1"/>
  <c r="U1434" i="1"/>
  <c r="T1434" i="1"/>
  <c r="S1434" i="1"/>
  <c r="S1438" i="1" s="1"/>
  <c r="R1434" i="1"/>
  <c r="Q1434" i="1"/>
  <c r="P1434" i="1"/>
  <c r="O1434" i="1"/>
  <c r="O1438" i="1" s="1"/>
  <c r="N1434" i="1"/>
  <c r="M1434" i="1"/>
  <c r="L1434" i="1"/>
  <c r="L1438" i="1" s="1"/>
  <c r="L1440" i="1" s="1"/>
  <c r="K1434" i="1"/>
  <c r="K1438" i="1" s="1"/>
  <c r="J1434" i="1"/>
  <c r="I1434" i="1"/>
  <c r="I1438" i="1" s="1"/>
  <c r="H1434" i="1"/>
  <c r="G1434" i="1"/>
  <c r="G1438" i="1" s="1"/>
  <c r="F1434" i="1"/>
  <c r="E1434" i="1"/>
  <c r="D1434" i="1"/>
  <c r="C1434" i="1"/>
  <c r="C1438" i="1" s="1"/>
  <c r="B1434" i="1"/>
  <c r="Q1430" i="1"/>
  <c r="Y1429" i="1"/>
  <c r="Y1430" i="1" s="1"/>
  <c r="X1429" i="1"/>
  <c r="W1429" i="1"/>
  <c r="V1429" i="1"/>
  <c r="U1429" i="1"/>
  <c r="U1430" i="1" s="1"/>
  <c r="T1429" i="1"/>
  <c r="S1429" i="1"/>
  <c r="R1429" i="1"/>
  <c r="Q1429" i="1"/>
  <c r="P1429" i="1"/>
  <c r="O1429" i="1"/>
  <c r="N1429" i="1"/>
  <c r="M1429" i="1"/>
  <c r="L1429" i="1"/>
  <c r="K1429" i="1"/>
  <c r="J1429" i="1"/>
  <c r="I1429" i="1"/>
  <c r="I1430" i="1" s="1"/>
  <c r="H1429" i="1"/>
  <c r="G1429" i="1"/>
  <c r="F1429" i="1"/>
  <c r="E1429" i="1"/>
  <c r="E1430" i="1" s="1"/>
  <c r="D1429" i="1"/>
  <c r="C1429" i="1"/>
  <c r="B1429" i="1"/>
  <c r="Y1427" i="1"/>
  <c r="X1427" i="1"/>
  <c r="W1427" i="1"/>
  <c r="V1427" i="1"/>
  <c r="U1427" i="1"/>
  <c r="T1427" i="1"/>
  <c r="S1427" i="1"/>
  <c r="R1427" i="1"/>
  <c r="Q1427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Y1426" i="1"/>
  <c r="X1426" i="1"/>
  <c r="W1426" i="1"/>
  <c r="V1426" i="1"/>
  <c r="U1426" i="1"/>
  <c r="T1426" i="1"/>
  <c r="S1426" i="1"/>
  <c r="R1426" i="1"/>
  <c r="Q1426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4" i="1"/>
  <c r="Y1428" i="1" s="1"/>
  <c r="X1424" i="1"/>
  <c r="X1428" i="1" s="1"/>
  <c r="W1424" i="1"/>
  <c r="V1424" i="1"/>
  <c r="U1424" i="1"/>
  <c r="U1428" i="1" s="1"/>
  <c r="T1424" i="1"/>
  <c r="T1428" i="1" s="1"/>
  <c r="S1424" i="1"/>
  <c r="S1428" i="1" s="1"/>
  <c r="S1430" i="1" s="1"/>
  <c r="R1424" i="1"/>
  <c r="R1428" i="1" s="1"/>
  <c r="R1430" i="1" s="1"/>
  <c r="Q1424" i="1"/>
  <c r="Q1428" i="1" s="1"/>
  <c r="P1424" i="1"/>
  <c r="P1428" i="1" s="1"/>
  <c r="O1424" i="1"/>
  <c r="N1424" i="1"/>
  <c r="M1424" i="1"/>
  <c r="M1428" i="1" s="1"/>
  <c r="L1424" i="1"/>
  <c r="L1428" i="1" s="1"/>
  <c r="K1424" i="1"/>
  <c r="K1428" i="1" s="1"/>
  <c r="K1430" i="1" s="1"/>
  <c r="J1424" i="1"/>
  <c r="J1428" i="1" s="1"/>
  <c r="J1430" i="1" s="1"/>
  <c r="I1424" i="1"/>
  <c r="I1428" i="1" s="1"/>
  <c r="H1424" i="1"/>
  <c r="H1428" i="1" s="1"/>
  <c r="G1424" i="1"/>
  <c r="F1424" i="1"/>
  <c r="F1428" i="1" s="1"/>
  <c r="F1430" i="1" s="1"/>
  <c r="E1424" i="1"/>
  <c r="E1428" i="1" s="1"/>
  <c r="D1424" i="1"/>
  <c r="D1428" i="1" s="1"/>
  <c r="C1424" i="1"/>
  <c r="C1428" i="1" s="1"/>
  <c r="C1430" i="1" s="1"/>
  <c r="B1424" i="1"/>
  <c r="Y1419" i="1"/>
  <c r="X1419" i="1"/>
  <c r="W1419" i="1"/>
  <c r="V1419" i="1"/>
  <c r="U1419" i="1"/>
  <c r="T1419" i="1"/>
  <c r="S1419" i="1"/>
  <c r="R1419" i="1"/>
  <c r="Q1419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Y1417" i="1"/>
  <c r="X1417" i="1"/>
  <c r="W1417" i="1"/>
  <c r="V1417" i="1"/>
  <c r="U1417" i="1"/>
  <c r="T1417" i="1"/>
  <c r="S1417" i="1"/>
  <c r="R1417" i="1"/>
  <c r="Q1417" i="1"/>
  <c r="P1417" i="1"/>
  <c r="O1417" i="1"/>
  <c r="N1417" i="1"/>
  <c r="M1417" i="1"/>
  <c r="L1417" i="1"/>
  <c r="K1417" i="1"/>
  <c r="J1417" i="1"/>
  <c r="J1418" i="1" s="1"/>
  <c r="I1417" i="1"/>
  <c r="H1417" i="1"/>
  <c r="G1417" i="1"/>
  <c r="F1417" i="1"/>
  <c r="E1417" i="1"/>
  <c r="D1417" i="1"/>
  <c r="C1417" i="1"/>
  <c r="B1417" i="1"/>
  <c r="Y1416" i="1"/>
  <c r="X1416" i="1"/>
  <c r="W1416" i="1"/>
  <c r="V1416" i="1"/>
  <c r="U1416" i="1"/>
  <c r="T1416" i="1"/>
  <c r="S1416" i="1"/>
  <c r="R1416" i="1"/>
  <c r="Q1416" i="1"/>
  <c r="P1416" i="1"/>
  <c r="O1416" i="1"/>
  <c r="N1416" i="1"/>
  <c r="M1416" i="1"/>
  <c r="L1416" i="1"/>
  <c r="K1416" i="1"/>
  <c r="J1416" i="1"/>
  <c r="I1416" i="1"/>
  <c r="H1416" i="1"/>
  <c r="H1306" i="1" s="1"/>
  <c r="H1296" i="1" s="1"/>
  <c r="G1416" i="1"/>
  <c r="F1416" i="1"/>
  <c r="E1416" i="1"/>
  <c r="D1416" i="1"/>
  <c r="C1416" i="1"/>
  <c r="B1416" i="1"/>
  <c r="Y1415" i="1"/>
  <c r="X1415" i="1"/>
  <c r="W1415" i="1"/>
  <c r="V1415" i="1"/>
  <c r="U1415" i="1"/>
  <c r="T1415" i="1"/>
  <c r="S1415" i="1"/>
  <c r="R1415" i="1"/>
  <c r="Q1415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Y1414" i="1"/>
  <c r="X1414" i="1"/>
  <c r="W1414" i="1"/>
  <c r="V1414" i="1"/>
  <c r="U1414" i="1"/>
  <c r="T1414" i="1"/>
  <c r="S1414" i="1"/>
  <c r="R1414" i="1"/>
  <c r="R1418" i="1" s="1"/>
  <c r="Q1414" i="1"/>
  <c r="P1414" i="1"/>
  <c r="P1418" i="1" s="1"/>
  <c r="P1420" i="1" s="1"/>
  <c r="O1414" i="1"/>
  <c r="N1414" i="1"/>
  <c r="M1414" i="1"/>
  <c r="L1414" i="1"/>
  <c r="K1414" i="1"/>
  <c r="J1414" i="1"/>
  <c r="I1414" i="1"/>
  <c r="H1414" i="1"/>
  <c r="H1418" i="1" s="1"/>
  <c r="H1420" i="1" s="1"/>
  <c r="G1414" i="1"/>
  <c r="F1414" i="1"/>
  <c r="E1414" i="1"/>
  <c r="D1414" i="1"/>
  <c r="C1414" i="1"/>
  <c r="B1414" i="1"/>
  <c r="Y1409" i="1"/>
  <c r="X1409" i="1"/>
  <c r="W1409" i="1"/>
  <c r="V1409" i="1"/>
  <c r="U1409" i="1"/>
  <c r="T1409" i="1"/>
  <c r="S1409" i="1"/>
  <c r="R1409" i="1"/>
  <c r="Q1409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W1408" i="1"/>
  <c r="T1408" i="1"/>
  <c r="L1408" i="1"/>
  <c r="D1408" i="1"/>
  <c r="Y1407" i="1"/>
  <c r="X1407" i="1"/>
  <c r="W1407" i="1"/>
  <c r="V1407" i="1"/>
  <c r="U1407" i="1"/>
  <c r="T1407" i="1"/>
  <c r="S1407" i="1"/>
  <c r="R1407" i="1"/>
  <c r="Q1407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Y1406" i="1"/>
  <c r="X1406" i="1"/>
  <c r="W1406" i="1"/>
  <c r="V1406" i="1"/>
  <c r="U1406" i="1"/>
  <c r="T1406" i="1"/>
  <c r="S1406" i="1"/>
  <c r="R1406" i="1"/>
  <c r="Q1406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B1408" i="1" s="1"/>
  <c r="B1410" i="1" s="1"/>
  <c r="Y1405" i="1"/>
  <c r="X1405" i="1"/>
  <c r="W1405" i="1"/>
  <c r="V1405" i="1"/>
  <c r="U1405" i="1"/>
  <c r="T1405" i="1"/>
  <c r="S1405" i="1"/>
  <c r="R1405" i="1"/>
  <c r="Q1405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Y1404" i="1"/>
  <c r="X1404" i="1"/>
  <c r="X1408" i="1" s="1"/>
  <c r="W1404" i="1"/>
  <c r="V1404" i="1"/>
  <c r="U1404" i="1"/>
  <c r="T1404" i="1"/>
  <c r="S1404" i="1"/>
  <c r="R1404" i="1"/>
  <c r="Q1404" i="1"/>
  <c r="P1404" i="1"/>
  <c r="P1408" i="1" s="1"/>
  <c r="O1404" i="1"/>
  <c r="N1404" i="1"/>
  <c r="M1404" i="1"/>
  <c r="L1404" i="1"/>
  <c r="K1404" i="1"/>
  <c r="J1404" i="1"/>
  <c r="J1408" i="1" s="1"/>
  <c r="I1404" i="1"/>
  <c r="H1404" i="1"/>
  <c r="H1408" i="1" s="1"/>
  <c r="G1404" i="1"/>
  <c r="G1408" i="1" s="1"/>
  <c r="F1404" i="1"/>
  <c r="E1404" i="1"/>
  <c r="D1404" i="1"/>
  <c r="C1404" i="1"/>
  <c r="B1404" i="1"/>
  <c r="Y1399" i="1"/>
  <c r="X1399" i="1"/>
  <c r="W1399" i="1"/>
  <c r="V1399" i="1"/>
  <c r="U1399" i="1"/>
  <c r="T1399" i="1"/>
  <c r="S1399" i="1"/>
  <c r="R1399" i="1"/>
  <c r="Q1399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Y1398" i="1"/>
  <c r="Q1398" i="1"/>
  <c r="Q1400" i="1" s="1"/>
  <c r="I1398" i="1"/>
  <c r="Y1397" i="1"/>
  <c r="X1397" i="1"/>
  <c r="W1397" i="1"/>
  <c r="V1397" i="1"/>
  <c r="U1397" i="1"/>
  <c r="T1397" i="1"/>
  <c r="S1397" i="1"/>
  <c r="R1397" i="1"/>
  <c r="Q1397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Y1396" i="1"/>
  <c r="X1396" i="1"/>
  <c r="W1396" i="1"/>
  <c r="V1396" i="1"/>
  <c r="U1396" i="1"/>
  <c r="T1396" i="1"/>
  <c r="T1398" i="1" s="1"/>
  <c r="S1396" i="1"/>
  <c r="R1396" i="1"/>
  <c r="Q1396" i="1"/>
  <c r="P1396" i="1"/>
  <c r="O1396" i="1"/>
  <c r="N1396" i="1"/>
  <c r="M1396" i="1"/>
  <c r="M1398" i="1" s="1"/>
  <c r="L1396" i="1"/>
  <c r="K1396" i="1"/>
  <c r="J1396" i="1"/>
  <c r="I1396" i="1"/>
  <c r="H1396" i="1"/>
  <c r="G1396" i="1"/>
  <c r="F1396" i="1"/>
  <c r="E1396" i="1"/>
  <c r="D1396" i="1"/>
  <c r="D1398" i="1" s="1"/>
  <c r="C1396" i="1"/>
  <c r="B1396" i="1"/>
  <c r="Y1395" i="1"/>
  <c r="X1395" i="1"/>
  <c r="W1395" i="1"/>
  <c r="V1395" i="1"/>
  <c r="U1395" i="1"/>
  <c r="U1398" i="1" s="1"/>
  <c r="T1395" i="1"/>
  <c r="S1395" i="1"/>
  <c r="R1395" i="1"/>
  <c r="Q1395" i="1"/>
  <c r="P1395" i="1"/>
  <c r="O1395" i="1"/>
  <c r="N1395" i="1"/>
  <c r="M1395" i="1"/>
  <c r="L1395" i="1"/>
  <c r="L1398" i="1" s="1"/>
  <c r="K1395" i="1"/>
  <c r="J1395" i="1"/>
  <c r="I1395" i="1"/>
  <c r="H1395" i="1"/>
  <c r="G1395" i="1"/>
  <c r="F1395" i="1"/>
  <c r="E1395" i="1"/>
  <c r="E1398" i="1" s="1"/>
  <c r="D1395" i="1"/>
  <c r="C1395" i="1"/>
  <c r="B1395" i="1"/>
  <c r="Y1394" i="1"/>
  <c r="X1394" i="1"/>
  <c r="W1394" i="1"/>
  <c r="V1394" i="1"/>
  <c r="U1394" i="1"/>
  <c r="T1394" i="1"/>
  <c r="S1394" i="1"/>
  <c r="R1394" i="1"/>
  <c r="Q1394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Y1389" i="1"/>
  <c r="X1389" i="1"/>
  <c r="W1389" i="1"/>
  <c r="V1389" i="1"/>
  <c r="U1389" i="1"/>
  <c r="T1389" i="1"/>
  <c r="S1389" i="1"/>
  <c r="R1389" i="1"/>
  <c r="Q1389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Y1387" i="1"/>
  <c r="X1387" i="1"/>
  <c r="W1387" i="1"/>
  <c r="V1387" i="1"/>
  <c r="U1387" i="1"/>
  <c r="T1387" i="1"/>
  <c r="S1387" i="1"/>
  <c r="R1387" i="1"/>
  <c r="Q1387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Y1386" i="1"/>
  <c r="X1386" i="1"/>
  <c r="W1386" i="1"/>
  <c r="V1386" i="1"/>
  <c r="U1386" i="1"/>
  <c r="T1386" i="1"/>
  <c r="S1386" i="1"/>
  <c r="R1386" i="1"/>
  <c r="Q1386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Y1385" i="1"/>
  <c r="X1385" i="1"/>
  <c r="W1385" i="1"/>
  <c r="V1385" i="1"/>
  <c r="V1388" i="1" s="1"/>
  <c r="V1390" i="1" s="1"/>
  <c r="U1385" i="1"/>
  <c r="T1385" i="1"/>
  <c r="S1385" i="1"/>
  <c r="R1385" i="1"/>
  <c r="R1388" i="1" s="1"/>
  <c r="Q1385" i="1"/>
  <c r="P1385" i="1"/>
  <c r="O1385" i="1"/>
  <c r="N1385" i="1"/>
  <c r="N1388" i="1" s="1"/>
  <c r="N1390" i="1" s="1"/>
  <c r="M1385" i="1"/>
  <c r="L1385" i="1"/>
  <c r="K1385" i="1"/>
  <c r="J1385" i="1"/>
  <c r="J1388" i="1" s="1"/>
  <c r="J1390" i="1" s="1"/>
  <c r="I1385" i="1"/>
  <c r="H1385" i="1"/>
  <c r="G1385" i="1"/>
  <c r="F1385" i="1"/>
  <c r="F1388" i="1" s="1"/>
  <c r="F1390" i="1" s="1"/>
  <c r="E1385" i="1"/>
  <c r="D1385" i="1"/>
  <c r="C1385" i="1"/>
  <c r="B1385" i="1"/>
  <c r="Y1384" i="1"/>
  <c r="X1384" i="1"/>
  <c r="W1384" i="1"/>
  <c r="W1388" i="1" s="1"/>
  <c r="V1384" i="1"/>
  <c r="U1384" i="1"/>
  <c r="T1384" i="1"/>
  <c r="S1384" i="1"/>
  <c r="S1388" i="1" s="1"/>
  <c r="S1390" i="1" s="1"/>
  <c r="R1384" i="1"/>
  <c r="Q1384" i="1"/>
  <c r="P1384" i="1"/>
  <c r="O1384" i="1"/>
  <c r="O1388" i="1" s="1"/>
  <c r="N1384" i="1"/>
  <c r="M1384" i="1"/>
  <c r="L1384" i="1"/>
  <c r="K1384" i="1"/>
  <c r="K1388" i="1" s="1"/>
  <c r="J1384" i="1"/>
  <c r="I1384" i="1"/>
  <c r="H1384" i="1"/>
  <c r="G1384" i="1"/>
  <c r="G1388" i="1" s="1"/>
  <c r="F1384" i="1"/>
  <c r="E1384" i="1"/>
  <c r="D1384" i="1"/>
  <c r="C1384" i="1"/>
  <c r="C1388" i="1" s="1"/>
  <c r="B1384" i="1"/>
  <c r="Y1379" i="1"/>
  <c r="X1379" i="1"/>
  <c r="W1379" i="1"/>
  <c r="V1379" i="1"/>
  <c r="U1379" i="1"/>
  <c r="T1379" i="1"/>
  <c r="T1380" i="1" s="1"/>
  <c r="S1379" i="1"/>
  <c r="R1379" i="1"/>
  <c r="Q1379" i="1"/>
  <c r="P1379" i="1"/>
  <c r="P1380" i="1" s="1"/>
  <c r="O1379" i="1"/>
  <c r="N1379" i="1"/>
  <c r="M1379" i="1"/>
  <c r="L1379" i="1"/>
  <c r="L1380" i="1" s="1"/>
  <c r="K1379" i="1"/>
  <c r="J1379" i="1"/>
  <c r="I1379" i="1"/>
  <c r="H1379" i="1"/>
  <c r="G1379" i="1"/>
  <c r="F1379" i="1"/>
  <c r="E1379" i="1"/>
  <c r="D1379" i="1"/>
  <c r="D1380" i="1" s="1"/>
  <c r="C1379" i="1"/>
  <c r="B1379" i="1"/>
  <c r="X1378" i="1"/>
  <c r="P1378" i="1"/>
  <c r="M1378" i="1"/>
  <c r="H1378" i="1"/>
  <c r="Y1377" i="1"/>
  <c r="X1377" i="1"/>
  <c r="W1377" i="1"/>
  <c r="V1377" i="1"/>
  <c r="U1377" i="1"/>
  <c r="T1377" i="1"/>
  <c r="S1377" i="1"/>
  <c r="R1377" i="1"/>
  <c r="Q1377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Y1376" i="1"/>
  <c r="X1376" i="1"/>
  <c r="W1376" i="1"/>
  <c r="V1376" i="1"/>
  <c r="U1376" i="1"/>
  <c r="U1378" i="1" s="1"/>
  <c r="T1376" i="1"/>
  <c r="S1376" i="1"/>
  <c r="R1376" i="1"/>
  <c r="Q1376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E1378" i="1" s="1"/>
  <c r="D1376" i="1"/>
  <c r="C1376" i="1"/>
  <c r="B1376" i="1"/>
  <c r="Y1375" i="1"/>
  <c r="X1375" i="1"/>
  <c r="W1375" i="1"/>
  <c r="V1375" i="1"/>
  <c r="U1375" i="1"/>
  <c r="T1375" i="1"/>
  <c r="T1378" i="1" s="1"/>
  <c r="S1375" i="1"/>
  <c r="R1375" i="1"/>
  <c r="Q1375" i="1"/>
  <c r="P1375" i="1"/>
  <c r="O1375" i="1"/>
  <c r="N1375" i="1"/>
  <c r="M1375" i="1"/>
  <c r="L1375" i="1"/>
  <c r="L1378" i="1" s="1"/>
  <c r="K1375" i="1"/>
  <c r="J1375" i="1"/>
  <c r="I1375" i="1"/>
  <c r="H1375" i="1"/>
  <c r="G1375" i="1"/>
  <c r="F1375" i="1"/>
  <c r="E1375" i="1"/>
  <c r="D1375" i="1"/>
  <c r="D1378" i="1" s="1"/>
  <c r="C1375" i="1"/>
  <c r="B1375" i="1"/>
  <c r="Y1374" i="1"/>
  <c r="X1374" i="1"/>
  <c r="W1374" i="1"/>
  <c r="V1374" i="1"/>
  <c r="V1378" i="1" s="1"/>
  <c r="U1374" i="1"/>
  <c r="T1374" i="1"/>
  <c r="S1374" i="1"/>
  <c r="S1378" i="1" s="1"/>
  <c r="S1380" i="1" s="1"/>
  <c r="R1374" i="1"/>
  <c r="R1378" i="1" s="1"/>
  <c r="Q1374" i="1"/>
  <c r="P1374" i="1"/>
  <c r="O1374" i="1"/>
  <c r="N1374" i="1"/>
  <c r="N1378" i="1" s="1"/>
  <c r="M1374" i="1"/>
  <c r="L1374" i="1"/>
  <c r="K1374" i="1"/>
  <c r="J1374" i="1"/>
  <c r="J1378" i="1" s="1"/>
  <c r="I1374" i="1"/>
  <c r="H1374" i="1"/>
  <c r="G1374" i="1"/>
  <c r="F1374" i="1"/>
  <c r="F1378" i="1" s="1"/>
  <c r="E1374" i="1"/>
  <c r="D1374" i="1"/>
  <c r="C1374" i="1"/>
  <c r="C1378" i="1" s="1"/>
  <c r="C1380" i="1" s="1"/>
  <c r="B1374" i="1"/>
  <c r="Y1369" i="1"/>
  <c r="X1369" i="1"/>
  <c r="W1369" i="1"/>
  <c r="V1369" i="1"/>
  <c r="U1369" i="1"/>
  <c r="T1369" i="1"/>
  <c r="S1369" i="1"/>
  <c r="R1369" i="1"/>
  <c r="Q1369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O1368" i="1"/>
  <c r="Y1367" i="1"/>
  <c r="X1367" i="1"/>
  <c r="W1367" i="1"/>
  <c r="V1367" i="1"/>
  <c r="U1367" i="1"/>
  <c r="T1367" i="1"/>
  <c r="S1367" i="1"/>
  <c r="R1367" i="1"/>
  <c r="Q1367" i="1"/>
  <c r="P1367" i="1"/>
  <c r="O1367" i="1"/>
  <c r="N1367" i="1"/>
  <c r="M1367" i="1"/>
  <c r="Z1367" i="1" s="1"/>
  <c r="AA1367" i="1" s="1"/>
  <c r="L1367" i="1"/>
  <c r="K1367" i="1"/>
  <c r="J1367" i="1"/>
  <c r="I1367" i="1"/>
  <c r="H1367" i="1"/>
  <c r="H1307" i="1" s="1"/>
  <c r="H1297" i="1" s="1"/>
  <c r="G1367" i="1"/>
  <c r="F1367" i="1"/>
  <c r="E1367" i="1"/>
  <c r="D1367" i="1"/>
  <c r="C1367" i="1"/>
  <c r="B1367" i="1"/>
  <c r="Y1366" i="1"/>
  <c r="X1366" i="1"/>
  <c r="W1366" i="1"/>
  <c r="V1366" i="1"/>
  <c r="U1366" i="1"/>
  <c r="T1366" i="1"/>
  <c r="S1366" i="1"/>
  <c r="R1366" i="1"/>
  <c r="Q1366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Y1365" i="1"/>
  <c r="X1365" i="1"/>
  <c r="W1365" i="1"/>
  <c r="V1365" i="1"/>
  <c r="U1365" i="1"/>
  <c r="T1365" i="1"/>
  <c r="S1365" i="1"/>
  <c r="R1365" i="1"/>
  <c r="Q1365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Y1364" i="1"/>
  <c r="X1364" i="1"/>
  <c r="W1364" i="1"/>
  <c r="W1368" i="1" s="1"/>
  <c r="V1364" i="1"/>
  <c r="U1364" i="1"/>
  <c r="T1364" i="1"/>
  <c r="S1364" i="1"/>
  <c r="R1364" i="1"/>
  <c r="R1368" i="1" s="1"/>
  <c r="R1370" i="1" s="1"/>
  <c r="Q1364" i="1"/>
  <c r="P1364" i="1"/>
  <c r="O1364" i="1"/>
  <c r="N1364" i="1"/>
  <c r="M1364" i="1"/>
  <c r="L1364" i="1"/>
  <c r="K1364" i="1"/>
  <c r="J1364" i="1"/>
  <c r="J1368" i="1" s="1"/>
  <c r="I1364" i="1"/>
  <c r="H1364" i="1"/>
  <c r="G1364" i="1"/>
  <c r="G1368" i="1" s="1"/>
  <c r="F1364" i="1"/>
  <c r="E1364" i="1"/>
  <c r="D1364" i="1"/>
  <c r="C1364" i="1"/>
  <c r="B1364" i="1"/>
  <c r="B1368" i="1" s="1"/>
  <c r="B1370" i="1" s="1"/>
  <c r="Y1359" i="1"/>
  <c r="X1359" i="1"/>
  <c r="W1359" i="1"/>
  <c r="V1359" i="1"/>
  <c r="U1359" i="1"/>
  <c r="T1359" i="1"/>
  <c r="S1359" i="1"/>
  <c r="R1359" i="1"/>
  <c r="Q1359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Y1357" i="1"/>
  <c r="X1357" i="1"/>
  <c r="W1357" i="1"/>
  <c r="V1357" i="1"/>
  <c r="U1357" i="1"/>
  <c r="T1357" i="1"/>
  <c r="S1357" i="1"/>
  <c r="R1357" i="1"/>
  <c r="Q1357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Y1356" i="1"/>
  <c r="X1356" i="1"/>
  <c r="W1356" i="1"/>
  <c r="V1356" i="1"/>
  <c r="U1356" i="1"/>
  <c r="T1356" i="1"/>
  <c r="S1356" i="1"/>
  <c r="R1356" i="1"/>
  <c r="Q1356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Y1355" i="1"/>
  <c r="X1355" i="1"/>
  <c r="W1355" i="1"/>
  <c r="V1355" i="1"/>
  <c r="U1355" i="1"/>
  <c r="T1355" i="1"/>
  <c r="S1355" i="1"/>
  <c r="R1355" i="1"/>
  <c r="Q1355" i="1"/>
  <c r="P1355" i="1"/>
  <c r="O1355" i="1"/>
  <c r="N1355" i="1"/>
  <c r="Z1355" i="1" s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Y1354" i="1"/>
  <c r="Y1358" i="1" s="1"/>
  <c r="X1354" i="1"/>
  <c r="W1354" i="1"/>
  <c r="W1358" i="1" s="1"/>
  <c r="V1354" i="1"/>
  <c r="U1354" i="1"/>
  <c r="U1358" i="1" s="1"/>
  <c r="T1354" i="1"/>
  <c r="T1358" i="1" s="1"/>
  <c r="T1360" i="1" s="1"/>
  <c r="S1354" i="1"/>
  <c r="S1358" i="1" s="1"/>
  <c r="R1354" i="1"/>
  <c r="Q1354" i="1"/>
  <c r="Q1358" i="1" s="1"/>
  <c r="P1354" i="1"/>
  <c r="O1354" i="1"/>
  <c r="O1358" i="1" s="1"/>
  <c r="N1354" i="1"/>
  <c r="M1354" i="1"/>
  <c r="L1354" i="1"/>
  <c r="L1358" i="1" s="1"/>
  <c r="L1360" i="1" s="1"/>
  <c r="K1354" i="1"/>
  <c r="K1358" i="1" s="1"/>
  <c r="J1354" i="1"/>
  <c r="I1354" i="1"/>
  <c r="I1358" i="1" s="1"/>
  <c r="H1354" i="1"/>
  <c r="G1354" i="1"/>
  <c r="G1358" i="1" s="1"/>
  <c r="F1354" i="1"/>
  <c r="E1354" i="1"/>
  <c r="E1358" i="1" s="1"/>
  <c r="D1354" i="1"/>
  <c r="C1354" i="1"/>
  <c r="C1358" i="1" s="1"/>
  <c r="B1354" i="1"/>
  <c r="Y1349" i="1"/>
  <c r="X1349" i="1"/>
  <c r="W1349" i="1"/>
  <c r="V1349" i="1"/>
  <c r="U1349" i="1"/>
  <c r="T1349" i="1"/>
  <c r="S1349" i="1"/>
  <c r="R1349" i="1"/>
  <c r="Q1349" i="1"/>
  <c r="P1349" i="1"/>
  <c r="O1349" i="1"/>
  <c r="O1350" i="1" s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S1348" i="1"/>
  <c r="Q1348" i="1"/>
  <c r="Q1350" i="1" s="1"/>
  <c r="C1348" i="1"/>
  <c r="Y1347" i="1"/>
  <c r="X1347" i="1"/>
  <c r="W1347" i="1"/>
  <c r="V1347" i="1"/>
  <c r="U1347" i="1"/>
  <c r="T1347" i="1"/>
  <c r="S1347" i="1"/>
  <c r="R1347" i="1"/>
  <c r="Q1347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Y1346" i="1"/>
  <c r="X1346" i="1"/>
  <c r="W1346" i="1"/>
  <c r="V1346" i="1"/>
  <c r="U1346" i="1"/>
  <c r="T1346" i="1"/>
  <c r="S1346" i="1"/>
  <c r="R1346" i="1"/>
  <c r="Q1346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Y1345" i="1"/>
  <c r="X1345" i="1"/>
  <c r="W1345" i="1"/>
  <c r="V1345" i="1"/>
  <c r="U1345" i="1"/>
  <c r="T1345" i="1"/>
  <c r="S1345" i="1"/>
  <c r="R1345" i="1"/>
  <c r="Q1345" i="1"/>
  <c r="P1345" i="1"/>
  <c r="O1345" i="1"/>
  <c r="N1345" i="1"/>
  <c r="Z1345" i="1" s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Y1344" i="1"/>
  <c r="Y1348" i="1" s="1"/>
  <c r="Y1350" i="1" s="1"/>
  <c r="X1344" i="1"/>
  <c r="W1344" i="1"/>
  <c r="V1344" i="1"/>
  <c r="U1344" i="1"/>
  <c r="U1348" i="1" s="1"/>
  <c r="U1350" i="1" s="1"/>
  <c r="T1344" i="1"/>
  <c r="T1348" i="1" s="1"/>
  <c r="S1344" i="1"/>
  <c r="R1344" i="1"/>
  <c r="Q1344" i="1"/>
  <c r="P1344" i="1"/>
  <c r="O1344" i="1"/>
  <c r="O1348" i="1" s="1"/>
  <c r="N1344" i="1"/>
  <c r="M1344" i="1"/>
  <c r="L1344" i="1"/>
  <c r="L1348" i="1" s="1"/>
  <c r="K1344" i="1"/>
  <c r="K1348" i="1" s="1"/>
  <c r="J1344" i="1"/>
  <c r="I1344" i="1"/>
  <c r="I1348" i="1" s="1"/>
  <c r="I1350" i="1" s="1"/>
  <c r="H1344" i="1"/>
  <c r="G1344" i="1"/>
  <c r="F1344" i="1"/>
  <c r="E1344" i="1"/>
  <c r="E1348" i="1" s="1"/>
  <c r="E1350" i="1" s="1"/>
  <c r="D1344" i="1"/>
  <c r="D1348" i="1" s="1"/>
  <c r="C1344" i="1"/>
  <c r="B1344" i="1"/>
  <c r="Y1339" i="1"/>
  <c r="X1339" i="1"/>
  <c r="W1339" i="1"/>
  <c r="V1339" i="1"/>
  <c r="U1339" i="1"/>
  <c r="T1339" i="1"/>
  <c r="S1339" i="1"/>
  <c r="R1339" i="1"/>
  <c r="Q1339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P1338" i="1"/>
  <c r="M1338" i="1"/>
  <c r="Y1337" i="1"/>
  <c r="X1337" i="1"/>
  <c r="W1337" i="1"/>
  <c r="V1337" i="1"/>
  <c r="U1337" i="1"/>
  <c r="T1337" i="1"/>
  <c r="S1337" i="1"/>
  <c r="R1337" i="1"/>
  <c r="Q1337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Y1336" i="1"/>
  <c r="X1336" i="1"/>
  <c r="W1336" i="1"/>
  <c r="V1336" i="1"/>
  <c r="U1336" i="1"/>
  <c r="T1336" i="1"/>
  <c r="S1336" i="1"/>
  <c r="R1336" i="1"/>
  <c r="Q1336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Y1335" i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Y1334" i="1"/>
  <c r="X1334" i="1"/>
  <c r="W1334" i="1"/>
  <c r="W1338" i="1" s="1"/>
  <c r="V1334" i="1"/>
  <c r="U1334" i="1"/>
  <c r="U1338" i="1" s="1"/>
  <c r="T1334" i="1"/>
  <c r="S1334" i="1"/>
  <c r="R1334" i="1"/>
  <c r="Q1334" i="1"/>
  <c r="Q1338" i="1" s="1"/>
  <c r="P1334" i="1"/>
  <c r="O1334" i="1"/>
  <c r="O1338" i="1" s="1"/>
  <c r="N1334" i="1"/>
  <c r="M1334" i="1"/>
  <c r="L1334" i="1"/>
  <c r="K1334" i="1"/>
  <c r="K1338" i="1" s="1"/>
  <c r="K1340" i="1" s="1"/>
  <c r="J1334" i="1"/>
  <c r="I1334" i="1"/>
  <c r="H1334" i="1"/>
  <c r="G1334" i="1"/>
  <c r="G1338" i="1" s="1"/>
  <c r="F1334" i="1"/>
  <c r="E1334" i="1"/>
  <c r="E1338" i="1" s="1"/>
  <c r="D1334" i="1"/>
  <c r="C1334" i="1"/>
  <c r="B1334" i="1"/>
  <c r="P1330" i="1"/>
  <c r="Y1329" i="1"/>
  <c r="X1329" i="1"/>
  <c r="W1329" i="1"/>
  <c r="V1329" i="1"/>
  <c r="U1329" i="1"/>
  <c r="T1329" i="1"/>
  <c r="S1329" i="1"/>
  <c r="R1329" i="1"/>
  <c r="Q1329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Y1327" i="1"/>
  <c r="X1327" i="1"/>
  <c r="W1327" i="1"/>
  <c r="V1327" i="1"/>
  <c r="U1327" i="1"/>
  <c r="T1327" i="1"/>
  <c r="S1327" i="1"/>
  <c r="R1327" i="1"/>
  <c r="Q1327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Y1326" i="1"/>
  <c r="X1326" i="1"/>
  <c r="W1326" i="1"/>
  <c r="V1326" i="1"/>
  <c r="U1326" i="1"/>
  <c r="T1326" i="1"/>
  <c r="S1326" i="1"/>
  <c r="R1326" i="1"/>
  <c r="Q1326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B1328" i="1" s="1"/>
  <c r="Y1325" i="1"/>
  <c r="X1325" i="1"/>
  <c r="W1325" i="1"/>
  <c r="V1325" i="1"/>
  <c r="U1325" i="1"/>
  <c r="T1325" i="1"/>
  <c r="S1325" i="1"/>
  <c r="R1325" i="1"/>
  <c r="Q1325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Y1324" i="1"/>
  <c r="X1324" i="1"/>
  <c r="X1328" i="1" s="1"/>
  <c r="W1324" i="1"/>
  <c r="W1328" i="1" s="1"/>
  <c r="V1324" i="1"/>
  <c r="U1324" i="1"/>
  <c r="T1324" i="1"/>
  <c r="T1328" i="1" s="1"/>
  <c r="S1324" i="1"/>
  <c r="R1324" i="1"/>
  <c r="Q1324" i="1"/>
  <c r="P1324" i="1"/>
  <c r="P1328" i="1" s="1"/>
  <c r="O1324" i="1"/>
  <c r="N1324" i="1"/>
  <c r="M1324" i="1"/>
  <c r="L1324" i="1"/>
  <c r="L1328" i="1" s="1"/>
  <c r="K1324" i="1"/>
  <c r="J1324" i="1"/>
  <c r="I1324" i="1"/>
  <c r="H1324" i="1"/>
  <c r="H1328" i="1" s="1"/>
  <c r="G1324" i="1"/>
  <c r="F1324" i="1"/>
  <c r="E1324" i="1"/>
  <c r="D1324" i="1"/>
  <c r="D1328" i="1" s="1"/>
  <c r="C1324" i="1"/>
  <c r="B1324" i="1"/>
  <c r="Y1319" i="1"/>
  <c r="X1319" i="1"/>
  <c r="W1319" i="1"/>
  <c r="V1319" i="1"/>
  <c r="U1319" i="1"/>
  <c r="T1319" i="1"/>
  <c r="S1319" i="1"/>
  <c r="R1319" i="1"/>
  <c r="Q1319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Y1317" i="1"/>
  <c r="X1317" i="1"/>
  <c r="W1317" i="1"/>
  <c r="W1307" i="1" s="1"/>
  <c r="W1297" i="1" s="1"/>
  <c r="V1317" i="1"/>
  <c r="U1317" i="1"/>
  <c r="T1317" i="1"/>
  <c r="S1317" i="1"/>
  <c r="S1307" i="1" s="1"/>
  <c r="S1297" i="1" s="1"/>
  <c r="R1317" i="1"/>
  <c r="Q1317" i="1"/>
  <c r="P1317" i="1"/>
  <c r="P1307" i="1" s="1"/>
  <c r="O1317" i="1"/>
  <c r="O1307" i="1" s="1"/>
  <c r="O1297" i="1" s="1"/>
  <c r="N1317" i="1"/>
  <c r="M1317" i="1"/>
  <c r="L1317" i="1"/>
  <c r="K1317" i="1"/>
  <c r="K1307" i="1" s="1"/>
  <c r="K1297" i="1" s="1"/>
  <c r="J1317" i="1"/>
  <c r="I1317" i="1"/>
  <c r="H1317" i="1"/>
  <c r="G1317" i="1"/>
  <c r="G1307" i="1" s="1"/>
  <c r="G1297" i="1" s="1"/>
  <c r="F1317" i="1"/>
  <c r="E1317" i="1"/>
  <c r="D1317" i="1"/>
  <c r="C1317" i="1"/>
  <c r="C1307" i="1" s="1"/>
  <c r="C1297" i="1" s="1"/>
  <c r="B1317" i="1"/>
  <c r="Y1316" i="1"/>
  <c r="X1316" i="1"/>
  <c r="W1316" i="1"/>
  <c r="V1316" i="1"/>
  <c r="U1316" i="1"/>
  <c r="T1316" i="1"/>
  <c r="S1316" i="1"/>
  <c r="R1316" i="1"/>
  <c r="Q1316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Y1315" i="1"/>
  <c r="X1315" i="1"/>
  <c r="W1315" i="1"/>
  <c r="V1315" i="1"/>
  <c r="U1315" i="1"/>
  <c r="T1315" i="1"/>
  <c r="S1315" i="1"/>
  <c r="R1315" i="1"/>
  <c r="Q1315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Y1314" i="1"/>
  <c r="X1314" i="1"/>
  <c r="W1314" i="1"/>
  <c r="W1318" i="1" s="1"/>
  <c r="W1320" i="1" s="1"/>
  <c r="V1314" i="1"/>
  <c r="U1314" i="1"/>
  <c r="T1314" i="1"/>
  <c r="S1314" i="1"/>
  <c r="S1318" i="1" s="1"/>
  <c r="R1314" i="1"/>
  <c r="Q1314" i="1"/>
  <c r="P1314" i="1"/>
  <c r="O1314" i="1"/>
  <c r="O1318" i="1" s="1"/>
  <c r="N1314" i="1"/>
  <c r="M1314" i="1"/>
  <c r="L1314" i="1"/>
  <c r="K1314" i="1"/>
  <c r="K1318" i="1" s="1"/>
  <c r="J1314" i="1"/>
  <c r="I1314" i="1"/>
  <c r="H1314" i="1"/>
  <c r="G1314" i="1"/>
  <c r="G1318" i="1" s="1"/>
  <c r="G1320" i="1" s="1"/>
  <c r="F1314" i="1"/>
  <c r="E1314" i="1"/>
  <c r="D1314" i="1"/>
  <c r="C1314" i="1"/>
  <c r="C1318" i="1" s="1"/>
  <c r="B1314" i="1"/>
  <c r="Y1309" i="1"/>
  <c r="X1309" i="1"/>
  <c r="W1309" i="1"/>
  <c r="V1309" i="1"/>
  <c r="U1309" i="1"/>
  <c r="T1309" i="1"/>
  <c r="S1309" i="1"/>
  <c r="S1299" i="1" s="1"/>
  <c r="R1309" i="1"/>
  <c r="Q1309" i="1"/>
  <c r="P1309" i="1"/>
  <c r="O1309" i="1"/>
  <c r="O1299" i="1" s="1"/>
  <c r="N1309" i="1"/>
  <c r="M1309" i="1"/>
  <c r="L1309" i="1"/>
  <c r="K1309" i="1"/>
  <c r="K1299" i="1" s="1"/>
  <c r="J1309" i="1"/>
  <c r="I1309" i="1"/>
  <c r="H1309" i="1"/>
  <c r="G1309" i="1"/>
  <c r="F1309" i="1"/>
  <c r="E1309" i="1"/>
  <c r="D1309" i="1"/>
  <c r="C1309" i="1"/>
  <c r="C1299" i="1" s="1"/>
  <c r="B1309" i="1"/>
  <c r="P1297" i="1"/>
  <c r="Y1289" i="1"/>
  <c r="X1289" i="1"/>
  <c r="W1289" i="1"/>
  <c r="V1289" i="1"/>
  <c r="U1289" i="1"/>
  <c r="T1289" i="1"/>
  <c r="S1289" i="1"/>
  <c r="R1289" i="1"/>
  <c r="Q1289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X1288" i="1"/>
  <c r="Y1287" i="1"/>
  <c r="X1287" i="1"/>
  <c r="W1287" i="1"/>
  <c r="V1287" i="1"/>
  <c r="U1287" i="1"/>
  <c r="T1287" i="1"/>
  <c r="S1287" i="1"/>
  <c r="R1287" i="1"/>
  <c r="Q1287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Y1286" i="1"/>
  <c r="X1286" i="1"/>
  <c r="W1286" i="1"/>
  <c r="V1286" i="1"/>
  <c r="V1288" i="1" s="1"/>
  <c r="V1290" i="1" s="1"/>
  <c r="U1286" i="1"/>
  <c r="T1286" i="1"/>
  <c r="S1286" i="1"/>
  <c r="R1286" i="1"/>
  <c r="Q1286" i="1"/>
  <c r="P1286" i="1"/>
  <c r="O1286" i="1"/>
  <c r="N1286" i="1"/>
  <c r="N1288" i="1" s="1"/>
  <c r="N1290" i="1" s="1"/>
  <c r="M1286" i="1"/>
  <c r="L1286" i="1"/>
  <c r="K1286" i="1"/>
  <c r="J1286" i="1"/>
  <c r="I1286" i="1"/>
  <c r="H1286" i="1"/>
  <c r="G1286" i="1"/>
  <c r="F1286" i="1"/>
  <c r="F1288" i="1" s="1"/>
  <c r="F1290" i="1" s="1"/>
  <c r="E1286" i="1"/>
  <c r="D1286" i="1"/>
  <c r="C1286" i="1"/>
  <c r="B1286" i="1"/>
  <c r="Y1285" i="1"/>
  <c r="X1285" i="1"/>
  <c r="W1285" i="1"/>
  <c r="V1285" i="1"/>
  <c r="U1285" i="1"/>
  <c r="T1285" i="1"/>
  <c r="S1285" i="1"/>
  <c r="R1285" i="1"/>
  <c r="Q1285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Y1284" i="1"/>
  <c r="X1284" i="1"/>
  <c r="W1284" i="1"/>
  <c r="W1288" i="1" s="1"/>
  <c r="V1284" i="1"/>
  <c r="U1284" i="1"/>
  <c r="T1284" i="1"/>
  <c r="S1284" i="1"/>
  <c r="S1288" i="1" s="1"/>
  <c r="S1290" i="1" s="1"/>
  <c r="R1284" i="1"/>
  <c r="Q1284" i="1"/>
  <c r="P1284" i="1"/>
  <c r="O1284" i="1"/>
  <c r="O1288" i="1" s="1"/>
  <c r="O1290" i="1" s="1"/>
  <c r="N1284" i="1"/>
  <c r="M1284" i="1"/>
  <c r="L1284" i="1"/>
  <c r="K1284" i="1"/>
  <c r="K1288" i="1" s="1"/>
  <c r="K1290" i="1" s="1"/>
  <c r="J1284" i="1"/>
  <c r="I1284" i="1"/>
  <c r="H1284" i="1"/>
  <c r="G1284" i="1"/>
  <c r="G1288" i="1" s="1"/>
  <c r="F1284" i="1"/>
  <c r="E1284" i="1"/>
  <c r="D1284" i="1"/>
  <c r="C1284" i="1"/>
  <c r="C1288" i="1" s="1"/>
  <c r="C1290" i="1" s="1"/>
  <c r="B1284" i="1"/>
  <c r="Z1275" i="1"/>
  <c r="Y1253" i="1"/>
  <c r="X1253" i="1"/>
  <c r="X1243" i="1" s="1"/>
  <c r="W1253" i="1"/>
  <c r="V1253" i="1"/>
  <c r="U1253" i="1"/>
  <c r="T1253" i="1"/>
  <c r="T1243" i="1" s="1"/>
  <c r="S1253" i="1"/>
  <c r="R1253" i="1"/>
  <c r="Q1253" i="1"/>
  <c r="P1253" i="1"/>
  <c r="P1243" i="1" s="1"/>
  <c r="O1253" i="1"/>
  <c r="N1253" i="1"/>
  <c r="M1253" i="1"/>
  <c r="L1253" i="1"/>
  <c r="K1253" i="1"/>
  <c r="J1253" i="1"/>
  <c r="I1253" i="1"/>
  <c r="H1253" i="1"/>
  <c r="H1243" i="1" s="1"/>
  <c r="G1253" i="1"/>
  <c r="F1253" i="1"/>
  <c r="E1253" i="1"/>
  <c r="D1253" i="1"/>
  <c r="C1253" i="1"/>
  <c r="B1253" i="1"/>
  <c r="P1252" i="1"/>
  <c r="L1252" i="1"/>
  <c r="Y1251" i="1"/>
  <c r="X1251" i="1"/>
  <c r="X1241" i="1" s="1"/>
  <c r="W1251" i="1"/>
  <c r="W1241" i="1" s="1"/>
  <c r="V1251" i="1"/>
  <c r="V1241" i="1" s="1"/>
  <c r="U1251" i="1"/>
  <c r="T1251" i="1"/>
  <c r="T1241" i="1" s="1"/>
  <c r="S1251" i="1"/>
  <c r="S1241" i="1" s="1"/>
  <c r="R1251" i="1"/>
  <c r="Q1251" i="1"/>
  <c r="P1251" i="1"/>
  <c r="P1241" i="1" s="1"/>
  <c r="O1251" i="1"/>
  <c r="O1241" i="1" s="1"/>
  <c r="N1251" i="1"/>
  <c r="M1251" i="1"/>
  <c r="L1251" i="1"/>
  <c r="L1241" i="1" s="1"/>
  <c r="K1251" i="1"/>
  <c r="J1251" i="1"/>
  <c r="I1251" i="1"/>
  <c r="H1251" i="1"/>
  <c r="H1241" i="1" s="1"/>
  <c r="G1251" i="1"/>
  <c r="G1241" i="1" s="1"/>
  <c r="F1251" i="1"/>
  <c r="F1241" i="1" s="1"/>
  <c r="E1251" i="1"/>
  <c r="D1251" i="1"/>
  <c r="D1241" i="1" s="1"/>
  <c r="C1251" i="1"/>
  <c r="C1241" i="1" s="1"/>
  <c r="B1251" i="1"/>
  <c r="Y1250" i="1"/>
  <c r="X1250" i="1"/>
  <c r="W1250" i="1"/>
  <c r="V1250" i="1"/>
  <c r="V1240" i="1" s="1"/>
  <c r="U1250" i="1"/>
  <c r="T1250" i="1"/>
  <c r="T1240" i="1" s="1"/>
  <c r="S1250" i="1"/>
  <c r="S1240" i="1" s="1"/>
  <c r="R1250" i="1"/>
  <c r="R1240" i="1" s="1"/>
  <c r="Q1250" i="1"/>
  <c r="P1250" i="1"/>
  <c r="O1250" i="1"/>
  <c r="O1240" i="1" s="1"/>
  <c r="N1250" i="1"/>
  <c r="N1240" i="1" s="1"/>
  <c r="M1250" i="1"/>
  <c r="L1250" i="1"/>
  <c r="L1240" i="1" s="1"/>
  <c r="K1250" i="1"/>
  <c r="J1250" i="1"/>
  <c r="J1240" i="1" s="1"/>
  <c r="I1250" i="1"/>
  <c r="H1250" i="1"/>
  <c r="H1240" i="1" s="1"/>
  <c r="G1250" i="1"/>
  <c r="G1240" i="1" s="1"/>
  <c r="F1250" i="1"/>
  <c r="F1240" i="1" s="1"/>
  <c r="E1250" i="1"/>
  <c r="D1250" i="1"/>
  <c r="C1250" i="1"/>
  <c r="C1240" i="1" s="1"/>
  <c r="B1250" i="1"/>
  <c r="Y1249" i="1"/>
  <c r="X1249" i="1"/>
  <c r="W1249" i="1"/>
  <c r="W1239" i="1" s="1"/>
  <c r="V1249" i="1"/>
  <c r="U1249" i="1"/>
  <c r="T1249" i="1"/>
  <c r="T1239" i="1" s="1"/>
  <c r="S1249" i="1"/>
  <c r="S1239" i="1" s="1"/>
  <c r="R1249" i="1"/>
  <c r="Q1249" i="1"/>
  <c r="P1249" i="1"/>
  <c r="O1249" i="1"/>
  <c r="O1239" i="1" s="1"/>
  <c r="N1249" i="1"/>
  <c r="N1239" i="1" s="1"/>
  <c r="M1249" i="1"/>
  <c r="L1249" i="1"/>
  <c r="L1239" i="1" s="1"/>
  <c r="K1249" i="1"/>
  <c r="K1239" i="1" s="1"/>
  <c r="J1249" i="1"/>
  <c r="I1249" i="1"/>
  <c r="H1249" i="1"/>
  <c r="G1249" i="1"/>
  <c r="G1239" i="1" s="1"/>
  <c r="F1249" i="1"/>
  <c r="E1249" i="1"/>
  <c r="D1249" i="1"/>
  <c r="D1239" i="1" s="1"/>
  <c r="C1249" i="1"/>
  <c r="C1239" i="1" s="1"/>
  <c r="B1249" i="1"/>
  <c r="B1239" i="1" s="1"/>
  <c r="Y1248" i="1"/>
  <c r="X1248" i="1"/>
  <c r="X1238" i="1" s="1"/>
  <c r="W1248" i="1"/>
  <c r="V1248" i="1"/>
  <c r="U1248" i="1"/>
  <c r="T1248" i="1"/>
  <c r="T1238" i="1" s="1"/>
  <c r="T1242" i="1" s="1"/>
  <c r="S1248" i="1"/>
  <c r="R1248" i="1"/>
  <c r="R1238" i="1" s="1"/>
  <c r="Q1248" i="1"/>
  <c r="P1248" i="1"/>
  <c r="P1238" i="1" s="1"/>
  <c r="O1248" i="1"/>
  <c r="N1248" i="1"/>
  <c r="M1248" i="1"/>
  <c r="L1248" i="1"/>
  <c r="L1238" i="1" s="1"/>
  <c r="K1248" i="1"/>
  <c r="J1248" i="1"/>
  <c r="J1238" i="1" s="1"/>
  <c r="I1248" i="1"/>
  <c r="H1248" i="1"/>
  <c r="H1238" i="1" s="1"/>
  <c r="G1248" i="1"/>
  <c r="F1248" i="1"/>
  <c r="E1248" i="1"/>
  <c r="D1248" i="1"/>
  <c r="D1238" i="1" s="1"/>
  <c r="C1248" i="1"/>
  <c r="B1248" i="1"/>
  <c r="B1238" i="1" s="1"/>
  <c r="V1243" i="1"/>
  <c r="R1243" i="1"/>
  <c r="N1243" i="1"/>
  <c r="L1243" i="1"/>
  <c r="J1243" i="1"/>
  <c r="F1243" i="1"/>
  <c r="D1243" i="1"/>
  <c r="B1243" i="1"/>
  <c r="L1242" i="1"/>
  <c r="Y1241" i="1"/>
  <c r="U1241" i="1"/>
  <c r="Q1241" i="1"/>
  <c r="M1241" i="1"/>
  <c r="K1241" i="1"/>
  <c r="I1241" i="1"/>
  <c r="E1241" i="1"/>
  <c r="Y1240" i="1"/>
  <c r="X1240" i="1"/>
  <c r="W1240" i="1"/>
  <c r="U1240" i="1"/>
  <c r="Q1240" i="1"/>
  <c r="P1240" i="1"/>
  <c r="M1240" i="1"/>
  <c r="K1240" i="1"/>
  <c r="I1240" i="1"/>
  <c r="E1240" i="1"/>
  <c r="D1240" i="1"/>
  <c r="X1239" i="1"/>
  <c r="V1239" i="1"/>
  <c r="R1239" i="1"/>
  <c r="P1239" i="1"/>
  <c r="J1239" i="1"/>
  <c r="F1239" i="1"/>
  <c r="Y1238" i="1"/>
  <c r="V1238" i="1"/>
  <c r="U1238" i="1"/>
  <c r="Q1238" i="1"/>
  <c r="N1238" i="1"/>
  <c r="M1238" i="1"/>
  <c r="I1238" i="1"/>
  <c r="F1238" i="1"/>
  <c r="E1238" i="1"/>
  <c r="N1234" i="1"/>
  <c r="Y1233" i="1"/>
  <c r="Y1234" i="1" s="1"/>
  <c r="X1233" i="1"/>
  <c r="W1233" i="1"/>
  <c r="V1233" i="1"/>
  <c r="V1234" i="1" s="1"/>
  <c r="U1233" i="1"/>
  <c r="U1234" i="1" s="1"/>
  <c r="T1233" i="1"/>
  <c r="S1233" i="1"/>
  <c r="R1233" i="1"/>
  <c r="Q1233" i="1"/>
  <c r="Q1234" i="1" s="1"/>
  <c r="P1233" i="1"/>
  <c r="O1233" i="1"/>
  <c r="N1233" i="1"/>
  <c r="M1233" i="1"/>
  <c r="L1233" i="1"/>
  <c r="K1233" i="1"/>
  <c r="J1233" i="1"/>
  <c r="I1233" i="1"/>
  <c r="I1234" i="1" s="1"/>
  <c r="H1233" i="1"/>
  <c r="G1233" i="1"/>
  <c r="F1233" i="1"/>
  <c r="E1233" i="1"/>
  <c r="E1234" i="1" s="1"/>
  <c r="D1233" i="1"/>
  <c r="D1234" i="1" s="1"/>
  <c r="C1233" i="1"/>
  <c r="B1233" i="1"/>
  <c r="R1232" i="1"/>
  <c r="R1234" i="1" s="1"/>
  <c r="J1232" i="1"/>
  <c r="J1234" i="1" s="1"/>
  <c r="G1232" i="1"/>
  <c r="Y1231" i="1"/>
  <c r="X1231" i="1"/>
  <c r="W1231" i="1"/>
  <c r="V1231" i="1"/>
  <c r="U1231" i="1"/>
  <c r="T1231" i="1"/>
  <c r="S1231" i="1"/>
  <c r="R1231" i="1"/>
  <c r="Q1231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V1230" i="1"/>
  <c r="U1230" i="1"/>
  <c r="T1230" i="1"/>
  <c r="S1230" i="1"/>
  <c r="R1230" i="1"/>
  <c r="Q1230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Y1229" i="1"/>
  <c r="X1229" i="1"/>
  <c r="W1229" i="1"/>
  <c r="V1229" i="1"/>
  <c r="U1229" i="1"/>
  <c r="T1229" i="1"/>
  <c r="S1229" i="1"/>
  <c r="R1229" i="1"/>
  <c r="Q1229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Y1228" i="1"/>
  <c r="Y1232" i="1" s="1"/>
  <c r="X1228" i="1"/>
  <c r="W1228" i="1"/>
  <c r="V1228" i="1"/>
  <c r="V1232" i="1" s="1"/>
  <c r="U1228" i="1"/>
  <c r="U1232" i="1" s="1"/>
  <c r="T1228" i="1"/>
  <c r="T1232" i="1" s="1"/>
  <c r="T1234" i="1" s="1"/>
  <c r="S1228" i="1"/>
  <c r="R1228" i="1"/>
  <c r="Q1228" i="1"/>
  <c r="Q1232" i="1" s="1"/>
  <c r="P1228" i="1"/>
  <c r="P1232" i="1" s="1"/>
  <c r="P1234" i="1" s="1"/>
  <c r="O1228" i="1"/>
  <c r="N1228" i="1"/>
  <c r="N1232" i="1" s="1"/>
  <c r="M1228" i="1"/>
  <c r="L1228" i="1"/>
  <c r="L1232" i="1" s="1"/>
  <c r="L1234" i="1" s="1"/>
  <c r="K1228" i="1"/>
  <c r="J1228" i="1"/>
  <c r="I1228" i="1"/>
  <c r="I1232" i="1" s="1"/>
  <c r="H1228" i="1"/>
  <c r="G1228" i="1"/>
  <c r="F1228" i="1"/>
  <c r="F1232" i="1" s="1"/>
  <c r="E1228" i="1"/>
  <c r="E1232" i="1" s="1"/>
  <c r="D1228" i="1"/>
  <c r="D1232" i="1" s="1"/>
  <c r="C1228" i="1"/>
  <c r="B1228" i="1"/>
  <c r="B1232" i="1" s="1"/>
  <c r="B1234" i="1" s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R1222" i="1"/>
  <c r="J1222" i="1"/>
  <c r="Y1221" i="1"/>
  <c r="X1221" i="1"/>
  <c r="W1221" i="1"/>
  <c r="V1221" i="1"/>
  <c r="U1221" i="1"/>
  <c r="T1221" i="1"/>
  <c r="S1221" i="1"/>
  <c r="R1221" i="1"/>
  <c r="Q1221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Y1220" i="1"/>
  <c r="X1220" i="1"/>
  <c r="W1220" i="1"/>
  <c r="V1220" i="1"/>
  <c r="U1220" i="1"/>
  <c r="T1220" i="1"/>
  <c r="S1220" i="1"/>
  <c r="R1220" i="1"/>
  <c r="Q1220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Y1219" i="1"/>
  <c r="X1219" i="1"/>
  <c r="W1219" i="1"/>
  <c r="V1219" i="1"/>
  <c r="U1219" i="1"/>
  <c r="T1219" i="1"/>
  <c r="S1219" i="1"/>
  <c r="R1219" i="1"/>
  <c r="Q1219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Y1218" i="1"/>
  <c r="X1218" i="1"/>
  <c r="W1218" i="1"/>
  <c r="V1218" i="1"/>
  <c r="U1218" i="1"/>
  <c r="T1218" i="1"/>
  <c r="S1218" i="1"/>
  <c r="R1218" i="1"/>
  <c r="Q1218" i="1"/>
  <c r="P1218" i="1"/>
  <c r="O1218" i="1"/>
  <c r="N1218" i="1"/>
  <c r="M1218" i="1"/>
  <c r="Z1218" i="1" s="1"/>
  <c r="L1218" i="1"/>
  <c r="K1218" i="1"/>
  <c r="J1218" i="1"/>
  <c r="I1218" i="1"/>
  <c r="H1218" i="1"/>
  <c r="G1218" i="1"/>
  <c r="F1218" i="1"/>
  <c r="E1218" i="1"/>
  <c r="D1218" i="1"/>
  <c r="C1218" i="1"/>
  <c r="B1218" i="1"/>
  <c r="B1222" i="1" s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1" i="1"/>
  <c r="X1211" i="1"/>
  <c r="W1211" i="1"/>
  <c r="V1211" i="1"/>
  <c r="U1211" i="1"/>
  <c r="T1211" i="1"/>
  <c r="S1211" i="1"/>
  <c r="R1211" i="1"/>
  <c r="Q1211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X1212" i="1" s="1"/>
  <c r="X1214" i="1" s="1"/>
  <c r="W1210" i="1"/>
  <c r="V1210" i="1"/>
  <c r="U1210" i="1"/>
  <c r="T1210" i="1"/>
  <c r="S1210" i="1"/>
  <c r="R1210" i="1"/>
  <c r="Q1210" i="1"/>
  <c r="P1210" i="1"/>
  <c r="O1210" i="1"/>
  <c r="N1210" i="1"/>
  <c r="M1210" i="1"/>
  <c r="Z1210" i="1" s="1"/>
  <c r="L1210" i="1"/>
  <c r="K1210" i="1"/>
  <c r="J1210" i="1"/>
  <c r="I1210" i="1"/>
  <c r="H1210" i="1"/>
  <c r="G1210" i="1"/>
  <c r="F1210" i="1"/>
  <c r="E1210" i="1"/>
  <c r="D1210" i="1"/>
  <c r="C1210" i="1"/>
  <c r="B1210" i="1"/>
  <c r="Y1209" i="1"/>
  <c r="X1209" i="1"/>
  <c r="W1209" i="1"/>
  <c r="V1209" i="1"/>
  <c r="U1209" i="1"/>
  <c r="T1209" i="1"/>
  <c r="S1209" i="1"/>
  <c r="R1209" i="1"/>
  <c r="Q1209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Y1208" i="1"/>
  <c r="X1208" i="1"/>
  <c r="W1208" i="1"/>
  <c r="V1208" i="1"/>
  <c r="V1212" i="1" s="1"/>
  <c r="U1208" i="1"/>
  <c r="T1208" i="1"/>
  <c r="S1208" i="1"/>
  <c r="R1208" i="1"/>
  <c r="R1212" i="1" s="1"/>
  <c r="Q1208" i="1"/>
  <c r="P1208" i="1"/>
  <c r="O1208" i="1"/>
  <c r="N1208" i="1"/>
  <c r="N1212" i="1" s="1"/>
  <c r="M1208" i="1"/>
  <c r="M1212" i="1" s="1"/>
  <c r="L1208" i="1"/>
  <c r="K1208" i="1"/>
  <c r="J1208" i="1"/>
  <c r="J1212" i="1" s="1"/>
  <c r="I1208" i="1"/>
  <c r="H1208" i="1"/>
  <c r="G1208" i="1"/>
  <c r="F1208" i="1"/>
  <c r="F1212" i="1" s="1"/>
  <c r="E1208" i="1"/>
  <c r="D1208" i="1"/>
  <c r="C1208" i="1"/>
  <c r="B1208" i="1"/>
  <c r="B1212" i="1" s="1"/>
  <c r="Y1203" i="1"/>
  <c r="X1203" i="1"/>
  <c r="W1203" i="1"/>
  <c r="V1203" i="1"/>
  <c r="U1203" i="1"/>
  <c r="T1203" i="1"/>
  <c r="S1203" i="1"/>
  <c r="R1203" i="1"/>
  <c r="Q1203" i="1"/>
  <c r="Q1204" i="1" s="1"/>
  <c r="P1203" i="1"/>
  <c r="O1203" i="1"/>
  <c r="N1203" i="1"/>
  <c r="M1203" i="1"/>
  <c r="L1203" i="1"/>
  <c r="K1203" i="1"/>
  <c r="J1203" i="1"/>
  <c r="I1203" i="1"/>
  <c r="I1204" i="1" s="1"/>
  <c r="H1203" i="1"/>
  <c r="G1203" i="1"/>
  <c r="F1203" i="1"/>
  <c r="E1203" i="1"/>
  <c r="D1203" i="1"/>
  <c r="C1203" i="1"/>
  <c r="B1203" i="1"/>
  <c r="U1202" i="1"/>
  <c r="U1204" i="1" s="1"/>
  <c r="S1202" i="1"/>
  <c r="S1204" i="1" s="1"/>
  <c r="Y1201" i="1"/>
  <c r="X1201" i="1"/>
  <c r="W1201" i="1"/>
  <c r="V1201" i="1"/>
  <c r="U1201" i="1"/>
  <c r="T1201" i="1"/>
  <c r="S1201" i="1"/>
  <c r="R1201" i="1"/>
  <c r="Q1201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Y1200" i="1"/>
  <c r="X1200" i="1"/>
  <c r="W1200" i="1"/>
  <c r="V1200" i="1"/>
  <c r="U1200" i="1"/>
  <c r="T1200" i="1"/>
  <c r="S1200" i="1"/>
  <c r="R1200" i="1"/>
  <c r="Q1200" i="1"/>
  <c r="P1200" i="1"/>
  <c r="O1200" i="1"/>
  <c r="N1200" i="1"/>
  <c r="M1200" i="1"/>
  <c r="Z1200" i="1" s="1"/>
  <c r="AA1200" i="1" s="1"/>
  <c r="L1200" i="1"/>
  <c r="K1200" i="1"/>
  <c r="J1200" i="1"/>
  <c r="I1200" i="1"/>
  <c r="H1200" i="1"/>
  <c r="G1200" i="1"/>
  <c r="F1200" i="1"/>
  <c r="E1200" i="1"/>
  <c r="D1200" i="1"/>
  <c r="C1200" i="1"/>
  <c r="B1200" i="1"/>
  <c r="Y1199" i="1"/>
  <c r="X1199" i="1"/>
  <c r="W1199" i="1"/>
  <c r="V1199" i="1"/>
  <c r="U1199" i="1"/>
  <c r="T1199" i="1"/>
  <c r="S1199" i="1"/>
  <c r="R1199" i="1"/>
  <c r="Q1199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Y1198" i="1"/>
  <c r="Y1202" i="1" s="1"/>
  <c r="X1198" i="1"/>
  <c r="W1198" i="1"/>
  <c r="V1198" i="1"/>
  <c r="U1198" i="1"/>
  <c r="T1198" i="1"/>
  <c r="S1198" i="1"/>
  <c r="R1198" i="1"/>
  <c r="Q1198" i="1"/>
  <c r="Q1202" i="1" s="1"/>
  <c r="P1198" i="1"/>
  <c r="P1202" i="1" s="1"/>
  <c r="O1198" i="1"/>
  <c r="O1202" i="1" s="1"/>
  <c r="N1198" i="1"/>
  <c r="M1198" i="1"/>
  <c r="L1198" i="1"/>
  <c r="K1198" i="1"/>
  <c r="K1202" i="1" s="1"/>
  <c r="K1204" i="1" s="1"/>
  <c r="J1198" i="1"/>
  <c r="I1198" i="1"/>
  <c r="I1202" i="1" s="1"/>
  <c r="H1198" i="1"/>
  <c r="G1198" i="1"/>
  <c r="F1198" i="1"/>
  <c r="E1198" i="1"/>
  <c r="E1202" i="1" s="1"/>
  <c r="E1204" i="1" s="1"/>
  <c r="D1198" i="1"/>
  <c r="C1198" i="1"/>
  <c r="B1198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S1192" i="1"/>
  <c r="Y1191" i="1"/>
  <c r="X1191" i="1"/>
  <c r="W1191" i="1"/>
  <c r="V1191" i="1"/>
  <c r="U1191" i="1"/>
  <c r="T1191" i="1"/>
  <c r="S1191" i="1"/>
  <c r="R1191" i="1"/>
  <c r="Q1191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V1190" i="1"/>
  <c r="U1190" i="1"/>
  <c r="T1190" i="1"/>
  <c r="S1190" i="1"/>
  <c r="R1190" i="1"/>
  <c r="Q1190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Y1189" i="1"/>
  <c r="X1189" i="1"/>
  <c r="W1189" i="1"/>
  <c r="V1189" i="1"/>
  <c r="U1189" i="1"/>
  <c r="T1189" i="1"/>
  <c r="S1189" i="1"/>
  <c r="R1189" i="1"/>
  <c r="Q1189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Y1188" i="1"/>
  <c r="X1188" i="1"/>
  <c r="X1192" i="1" s="1"/>
  <c r="W1188" i="1"/>
  <c r="V1188" i="1"/>
  <c r="V1192" i="1" s="1"/>
  <c r="U1188" i="1"/>
  <c r="T1188" i="1"/>
  <c r="T1192" i="1" s="1"/>
  <c r="S1188" i="1"/>
  <c r="R1188" i="1"/>
  <c r="Q1188" i="1"/>
  <c r="P1188" i="1"/>
  <c r="P1192" i="1" s="1"/>
  <c r="O1188" i="1"/>
  <c r="N1188" i="1"/>
  <c r="N1192" i="1" s="1"/>
  <c r="M1188" i="1"/>
  <c r="L1188" i="1"/>
  <c r="L1192" i="1" s="1"/>
  <c r="K1188" i="1"/>
  <c r="K1192" i="1" s="1"/>
  <c r="J1188" i="1"/>
  <c r="I1188" i="1"/>
  <c r="H1188" i="1"/>
  <c r="H1192" i="1" s="1"/>
  <c r="G1188" i="1"/>
  <c r="F1188" i="1"/>
  <c r="F1192" i="1" s="1"/>
  <c r="E1188" i="1"/>
  <c r="D1188" i="1"/>
  <c r="D1192" i="1" s="1"/>
  <c r="C1188" i="1"/>
  <c r="C1192" i="1" s="1"/>
  <c r="B1188" i="1"/>
  <c r="X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Y1182" i="1"/>
  <c r="Y1184" i="1" s="1"/>
  <c r="Y1181" i="1"/>
  <c r="X1181" i="1"/>
  <c r="W1181" i="1"/>
  <c r="V1181" i="1"/>
  <c r="U1181" i="1"/>
  <c r="T1181" i="1"/>
  <c r="S1181" i="1"/>
  <c r="R1181" i="1"/>
  <c r="Q1181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Y1180" i="1"/>
  <c r="X1180" i="1"/>
  <c r="W1180" i="1"/>
  <c r="V1180" i="1"/>
  <c r="U1180" i="1"/>
  <c r="T1180" i="1"/>
  <c r="S1180" i="1"/>
  <c r="R1180" i="1"/>
  <c r="Q1180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Y1179" i="1"/>
  <c r="X1179" i="1"/>
  <c r="W1179" i="1"/>
  <c r="V1179" i="1"/>
  <c r="U1179" i="1"/>
  <c r="T1179" i="1"/>
  <c r="S1179" i="1"/>
  <c r="R1179" i="1"/>
  <c r="Q1179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Y1178" i="1"/>
  <c r="X1178" i="1"/>
  <c r="X1182" i="1" s="1"/>
  <c r="W1178" i="1"/>
  <c r="W1182" i="1" s="1"/>
  <c r="V1178" i="1"/>
  <c r="U1178" i="1"/>
  <c r="T1178" i="1"/>
  <c r="T1182" i="1" s="1"/>
  <c r="S1178" i="1"/>
  <c r="S1182" i="1" s="1"/>
  <c r="S1184" i="1" s="1"/>
  <c r="R1178" i="1"/>
  <c r="Q1178" i="1"/>
  <c r="Q1182" i="1" s="1"/>
  <c r="P1178" i="1"/>
  <c r="P1182" i="1" s="1"/>
  <c r="O1178" i="1"/>
  <c r="O1182" i="1" s="1"/>
  <c r="N1178" i="1"/>
  <c r="M1178" i="1"/>
  <c r="L1178" i="1"/>
  <c r="L1182" i="1" s="1"/>
  <c r="K1178" i="1"/>
  <c r="K1182" i="1" s="1"/>
  <c r="K1184" i="1" s="1"/>
  <c r="J1178" i="1"/>
  <c r="I1178" i="1"/>
  <c r="I1182" i="1" s="1"/>
  <c r="H1178" i="1"/>
  <c r="H1182" i="1" s="1"/>
  <c r="G1178" i="1"/>
  <c r="G1182" i="1" s="1"/>
  <c r="F1178" i="1"/>
  <c r="E1178" i="1"/>
  <c r="D1178" i="1"/>
  <c r="D1182" i="1" s="1"/>
  <c r="C1178" i="1"/>
  <c r="C1182" i="1" s="1"/>
  <c r="C1184" i="1" s="1"/>
  <c r="B1178" i="1"/>
  <c r="Y1173" i="1"/>
  <c r="X1173" i="1"/>
  <c r="W1173" i="1"/>
  <c r="V1173" i="1"/>
  <c r="V1174" i="1" s="1"/>
  <c r="U1173" i="1"/>
  <c r="T1173" i="1"/>
  <c r="S1173" i="1"/>
  <c r="R1173" i="1"/>
  <c r="Q1173" i="1"/>
  <c r="P1173" i="1"/>
  <c r="O1173" i="1"/>
  <c r="N1173" i="1"/>
  <c r="M1173" i="1"/>
  <c r="L1173" i="1"/>
  <c r="K1173" i="1"/>
  <c r="J1173" i="1"/>
  <c r="I1173" i="1"/>
  <c r="H1173" i="1"/>
  <c r="G1173" i="1"/>
  <c r="F1173" i="1"/>
  <c r="F1174" i="1" s="1"/>
  <c r="E1173" i="1"/>
  <c r="D1173" i="1"/>
  <c r="C1173" i="1"/>
  <c r="B1173" i="1"/>
  <c r="Y1171" i="1"/>
  <c r="X1171" i="1"/>
  <c r="W1171" i="1"/>
  <c r="V1171" i="1"/>
  <c r="U1171" i="1"/>
  <c r="T1171" i="1"/>
  <c r="S1171" i="1"/>
  <c r="R1171" i="1"/>
  <c r="Q1171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V1170" i="1"/>
  <c r="U1170" i="1"/>
  <c r="T1170" i="1"/>
  <c r="S1170" i="1"/>
  <c r="R1170" i="1"/>
  <c r="Q1170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Y1169" i="1"/>
  <c r="X1169" i="1"/>
  <c r="W1169" i="1"/>
  <c r="V1169" i="1"/>
  <c r="U1169" i="1"/>
  <c r="T1169" i="1"/>
  <c r="S1169" i="1"/>
  <c r="R1169" i="1"/>
  <c r="Q1169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Y1168" i="1"/>
  <c r="X1168" i="1"/>
  <c r="W1168" i="1"/>
  <c r="V1168" i="1"/>
  <c r="V1172" i="1" s="1"/>
  <c r="U1168" i="1"/>
  <c r="T1168" i="1"/>
  <c r="T1172" i="1" s="1"/>
  <c r="T1174" i="1" s="1"/>
  <c r="S1168" i="1"/>
  <c r="R1168" i="1"/>
  <c r="R1172" i="1" s="1"/>
  <c r="Q1168" i="1"/>
  <c r="P1168" i="1"/>
  <c r="O1168" i="1"/>
  <c r="N1168" i="1"/>
  <c r="N1172" i="1" s="1"/>
  <c r="M1168" i="1"/>
  <c r="L1168" i="1"/>
  <c r="L1172" i="1" s="1"/>
  <c r="L1174" i="1" s="1"/>
  <c r="K1168" i="1"/>
  <c r="J1168" i="1"/>
  <c r="J1172" i="1" s="1"/>
  <c r="I1168" i="1"/>
  <c r="H1168" i="1"/>
  <c r="G1168" i="1"/>
  <c r="F1168" i="1"/>
  <c r="F1172" i="1" s="1"/>
  <c r="E1168" i="1"/>
  <c r="D1168" i="1"/>
  <c r="C1168" i="1"/>
  <c r="B1168" i="1"/>
  <c r="Y1163" i="1"/>
  <c r="Y1164" i="1" s="1"/>
  <c r="X1163" i="1"/>
  <c r="W1163" i="1"/>
  <c r="V1163" i="1"/>
  <c r="U1163" i="1"/>
  <c r="T1163" i="1"/>
  <c r="S1163" i="1"/>
  <c r="R1163" i="1"/>
  <c r="Q1163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O1162" i="1"/>
  <c r="O1164" i="1" s="1"/>
  <c r="Y1161" i="1"/>
  <c r="X1161" i="1"/>
  <c r="W1161" i="1"/>
  <c r="V1161" i="1"/>
  <c r="U1161" i="1"/>
  <c r="T1161" i="1"/>
  <c r="S1161" i="1"/>
  <c r="R1161" i="1"/>
  <c r="Q1161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Y1160" i="1"/>
  <c r="X1160" i="1"/>
  <c r="W1160" i="1"/>
  <c r="V1160" i="1"/>
  <c r="U1160" i="1"/>
  <c r="T1160" i="1"/>
  <c r="S1160" i="1"/>
  <c r="R1160" i="1"/>
  <c r="Q1160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Y1159" i="1"/>
  <c r="X1159" i="1"/>
  <c r="W1159" i="1"/>
  <c r="V1159" i="1"/>
  <c r="U1159" i="1"/>
  <c r="T1159" i="1"/>
  <c r="S1159" i="1"/>
  <c r="R1159" i="1"/>
  <c r="Q1159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Y1158" i="1"/>
  <c r="Y1162" i="1" s="1"/>
  <c r="X1158" i="1"/>
  <c r="W1158" i="1"/>
  <c r="W1162" i="1" s="1"/>
  <c r="W1164" i="1" s="1"/>
  <c r="V1158" i="1"/>
  <c r="U1158" i="1"/>
  <c r="U1162" i="1" s="1"/>
  <c r="T1158" i="1"/>
  <c r="S1158" i="1"/>
  <c r="S1162" i="1" s="1"/>
  <c r="S1164" i="1" s="1"/>
  <c r="R1158" i="1"/>
  <c r="Q1158" i="1"/>
  <c r="Q1162" i="1" s="1"/>
  <c r="P1158" i="1"/>
  <c r="O1158" i="1"/>
  <c r="N1158" i="1"/>
  <c r="M1158" i="1"/>
  <c r="L1158" i="1"/>
  <c r="K1158" i="1"/>
  <c r="K1162" i="1" s="1"/>
  <c r="K1164" i="1" s="1"/>
  <c r="J1158" i="1"/>
  <c r="I1158" i="1"/>
  <c r="I1162" i="1" s="1"/>
  <c r="H1158" i="1"/>
  <c r="G1158" i="1"/>
  <c r="G1162" i="1" s="1"/>
  <c r="G1164" i="1" s="1"/>
  <c r="F1158" i="1"/>
  <c r="E1158" i="1"/>
  <c r="E1162" i="1" s="1"/>
  <c r="D1158" i="1"/>
  <c r="C1158" i="1"/>
  <c r="C1162" i="1" s="1"/>
  <c r="C1164" i="1" s="1"/>
  <c r="B1158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R1152" i="1"/>
  <c r="R1154" i="1" s="1"/>
  <c r="J1152" i="1"/>
  <c r="J1154" i="1" s="1"/>
  <c r="Y1151" i="1"/>
  <c r="X1151" i="1"/>
  <c r="W1151" i="1"/>
  <c r="V1151" i="1"/>
  <c r="U1151" i="1"/>
  <c r="T1151" i="1"/>
  <c r="S1151" i="1"/>
  <c r="R1151" i="1"/>
  <c r="Q1151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V1150" i="1"/>
  <c r="U1150" i="1"/>
  <c r="T1150" i="1"/>
  <c r="S1150" i="1"/>
  <c r="R1150" i="1"/>
  <c r="Q1150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Y1149" i="1"/>
  <c r="X1149" i="1"/>
  <c r="W1149" i="1"/>
  <c r="V1149" i="1"/>
  <c r="U1149" i="1"/>
  <c r="T1149" i="1"/>
  <c r="S1149" i="1"/>
  <c r="R1149" i="1"/>
  <c r="Q1149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Y1148" i="1"/>
  <c r="X1148" i="1"/>
  <c r="X1152" i="1" s="1"/>
  <c r="X1154" i="1" s="1"/>
  <c r="W1148" i="1"/>
  <c r="V1148" i="1"/>
  <c r="U1148" i="1"/>
  <c r="T1148" i="1"/>
  <c r="T1152" i="1" s="1"/>
  <c r="T1154" i="1" s="1"/>
  <c r="S1148" i="1"/>
  <c r="R1148" i="1"/>
  <c r="Q1148" i="1"/>
  <c r="P1148" i="1"/>
  <c r="P1152" i="1" s="1"/>
  <c r="P1154" i="1" s="1"/>
  <c r="O1148" i="1"/>
  <c r="N1148" i="1"/>
  <c r="M1148" i="1"/>
  <c r="L1148" i="1"/>
  <c r="L1152" i="1" s="1"/>
  <c r="K1148" i="1"/>
  <c r="J1148" i="1"/>
  <c r="I1148" i="1"/>
  <c r="H1148" i="1"/>
  <c r="H1152" i="1" s="1"/>
  <c r="H1154" i="1" s="1"/>
  <c r="G1148" i="1"/>
  <c r="F1148" i="1"/>
  <c r="E1148" i="1"/>
  <c r="D1148" i="1"/>
  <c r="D1152" i="1" s="1"/>
  <c r="D1154" i="1" s="1"/>
  <c r="C1148" i="1"/>
  <c r="B1148" i="1"/>
  <c r="B1152" i="1" s="1"/>
  <c r="B1154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M1142" i="1"/>
  <c r="M1144" i="1" s="1"/>
  <c r="E1142" i="1"/>
  <c r="E1144" i="1" s="1"/>
  <c r="Y1141" i="1"/>
  <c r="X1141" i="1"/>
  <c r="W1141" i="1"/>
  <c r="V1141" i="1"/>
  <c r="U1141" i="1"/>
  <c r="T1141" i="1"/>
  <c r="S1141" i="1"/>
  <c r="R1141" i="1"/>
  <c r="Q1141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Y1140" i="1"/>
  <c r="X1140" i="1"/>
  <c r="W1140" i="1"/>
  <c r="V1140" i="1"/>
  <c r="U1140" i="1"/>
  <c r="T1140" i="1"/>
  <c r="S1140" i="1"/>
  <c r="R1140" i="1"/>
  <c r="Q1140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Y1139" i="1"/>
  <c r="X1139" i="1"/>
  <c r="W1139" i="1"/>
  <c r="V1139" i="1"/>
  <c r="V1142" i="1" s="1"/>
  <c r="U1139" i="1"/>
  <c r="T1139" i="1"/>
  <c r="S1139" i="1"/>
  <c r="R1139" i="1"/>
  <c r="R1142" i="1" s="1"/>
  <c r="Q1139" i="1"/>
  <c r="P1139" i="1"/>
  <c r="O1139" i="1"/>
  <c r="N1139" i="1"/>
  <c r="N1142" i="1" s="1"/>
  <c r="M1139" i="1"/>
  <c r="L1139" i="1"/>
  <c r="K1139" i="1"/>
  <c r="J1139" i="1"/>
  <c r="J1142" i="1" s="1"/>
  <c r="I1139" i="1"/>
  <c r="H1139" i="1"/>
  <c r="G1139" i="1"/>
  <c r="F1139" i="1"/>
  <c r="F1142" i="1" s="1"/>
  <c r="E1139" i="1"/>
  <c r="D1139" i="1"/>
  <c r="C1139" i="1"/>
  <c r="B1139" i="1"/>
  <c r="Y1138" i="1"/>
  <c r="X1138" i="1"/>
  <c r="X1142" i="1" s="1"/>
  <c r="W1138" i="1"/>
  <c r="V1138" i="1"/>
  <c r="U1138" i="1"/>
  <c r="T1138" i="1"/>
  <c r="T1142" i="1" s="1"/>
  <c r="S1138" i="1"/>
  <c r="R1138" i="1"/>
  <c r="Q1138" i="1"/>
  <c r="P1138" i="1"/>
  <c r="P1142" i="1" s="1"/>
  <c r="O1138" i="1"/>
  <c r="N1138" i="1"/>
  <c r="M1138" i="1"/>
  <c r="L1138" i="1"/>
  <c r="L1142" i="1" s="1"/>
  <c r="K1138" i="1"/>
  <c r="J1138" i="1"/>
  <c r="I1138" i="1"/>
  <c r="H1138" i="1"/>
  <c r="H1142" i="1" s="1"/>
  <c r="G1138" i="1"/>
  <c r="F1138" i="1"/>
  <c r="E1138" i="1"/>
  <c r="D1138" i="1"/>
  <c r="D1142" i="1" s="1"/>
  <c r="C1138" i="1"/>
  <c r="B1138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1" i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W1130" i="1"/>
  <c r="V1130" i="1"/>
  <c r="U1130" i="1"/>
  <c r="T1130" i="1"/>
  <c r="S1130" i="1"/>
  <c r="R1130" i="1"/>
  <c r="Q1130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Y1129" i="1"/>
  <c r="X1129" i="1"/>
  <c r="W1129" i="1"/>
  <c r="V1129" i="1"/>
  <c r="U1129" i="1"/>
  <c r="T1129" i="1"/>
  <c r="S1129" i="1"/>
  <c r="R1129" i="1"/>
  <c r="Q1129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Y1128" i="1"/>
  <c r="X1128" i="1"/>
  <c r="X1132" i="1" s="1"/>
  <c r="X1134" i="1" s="1"/>
  <c r="W1128" i="1"/>
  <c r="W1132" i="1" s="1"/>
  <c r="V1128" i="1"/>
  <c r="U1128" i="1"/>
  <c r="T1128" i="1"/>
  <c r="T1132" i="1" s="1"/>
  <c r="T1134" i="1" s="1"/>
  <c r="S1128" i="1"/>
  <c r="S1132" i="1" s="1"/>
  <c r="R1128" i="1"/>
  <c r="Q1128" i="1"/>
  <c r="P1128" i="1"/>
  <c r="P1132" i="1" s="1"/>
  <c r="P1134" i="1" s="1"/>
  <c r="O1128" i="1"/>
  <c r="O1132" i="1" s="1"/>
  <c r="N1128" i="1"/>
  <c r="M1128" i="1"/>
  <c r="L1128" i="1"/>
  <c r="L1132" i="1" s="1"/>
  <c r="L1134" i="1" s="1"/>
  <c r="K1128" i="1"/>
  <c r="K1132" i="1" s="1"/>
  <c r="J1128" i="1"/>
  <c r="I1128" i="1"/>
  <c r="H1128" i="1"/>
  <c r="H1132" i="1" s="1"/>
  <c r="H1134" i="1" s="1"/>
  <c r="G1128" i="1"/>
  <c r="G1132" i="1" s="1"/>
  <c r="F1128" i="1"/>
  <c r="E1128" i="1"/>
  <c r="D1128" i="1"/>
  <c r="D1132" i="1" s="1"/>
  <c r="D1134" i="1" s="1"/>
  <c r="C1128" i="1"/>
  <c r="C1132" i="1" s="1"/>
  <c r="B1128" i="1"/>
  <c r="Y1123" i="1"/>
  <c r="X1123" i="1"/>
  <c r="W1123" i="1"/>
  <c r="V1123" i="1"/>
  <c r="U1123" i="1"/>
  <c r="U1124" i="1" s="1"/>
  <c r="T1123" i="1"/>
  <c r="S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E1124" i="1" s="1"/>
  <c r="D1123" i="1"/>
  <c r="C1123" i="1"/>
  <c r="B1123" i="1"/>
  <c r="S1122" i="1"/>
  <c r="S1124" i="1" s="1"/>
  <c r="Y1121" i="1"/>
  <c r="X1121" i="1"/>
  <c r="W1121" i="1"/>
  <c r="V1121" i="1"/>
  <c r="U1121" i="1"/>
  <c r="T1121" i="1"/>
  <c r="S1121" i="1"/>
  <c r="R1121" i="1"/>
  <c r="Q1121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Y1120" i="1"/>
  <c r="X1120" i="1"/>
  <c r="W1120" i="1"/>
  <c r="V1120" i="1"/>
  <c r="U1120" i="1"/>
  <c r="T1120" i="1"/>
  <c r="S1120" i="1"/>
  <c r="R1120" i="1"/>
  <c r="Q1120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Y1119" i="1"/>
  <c r="X1119" i="1"/>
  <c r="W1119" i="1"/>
  <c r="V1119" i="1"/>
  <c r="U1119" i="1"/>
  <c r="T1119" i="1"/>
  <c r="S1119" i="1"/>
  <c r="R1119" i="1"/>
  <c r="Q1119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Y1118" i="1"/>
  <c r="Y1122" i="1" s="1"/>
  <c r="X1118" i="1"/>
  <c r="W1118" i="1"/>
  <c r="V1118" i="1"/>
  <c r="U1118" i="1"/>
  <c r="U1122" i="1" s="1"/>
  <c r="T1118" i="1"/>
  <c r="S1118" i="1"/>
  <c r="R1118" i="1"/>
  <c r="Q1118" i="1"/>
  <c r="Q1122" i="1" s="1"/>
  <c r="P1118" i="1"/>
  <c r="O1118" i="1"/>
  <c r="N1118" i="1"/>
  <c r="M1118" i="1"/>
  <c r="L1118" i="1"/>
  <c r="K1118" i="1"/>
  <c r="J1118" i="1"/>
  <c r="I1118" i="1"/>
  <c r="I1122" i="1" s="1"/>
  <c r="H1118" i="1"/>
  <c r="G1118" i="1"/>
  <c r="F1118" i="1"/>
  <c r="E1118" i="1"/>
  <c r="E1122" i="1" s="1"/>
  <c r="D1118" i="1"/>
  <c r="C1118" i="1"/>
  <c r="B1118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Z1111" i="1" s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X1110" i="1"/>
  <c r="W1110" i="1"/>
  <c r="V1110" i="1"/>
  <c r="U1110" i="1"/>
  <c r="T1110" i="1"/>
  <c r="S1110" i="1"/>
  <c r="R1110" i="1"/>
  <c r="Q1110" i="1"/>
  <c r="P1110" i="1"/>
  <c r="O1110" i="1"/>
  <c r="N1110" i="1"/>
  <c r="Z1110" i="1" s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Y1109" i="1"/>
  <c r="X1109" i="1"/>
  <c r="W1109" i="1"/>
  <c r="V1109" i="1"/>
  <c r="U1109" i="1"/>
  <c r="T1109" i="1"/>
  <c r="S1109" i="1"/>
  <c r="R1109" i="1"/>
  <c r="Q1109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Y1108" i="1"/>
  <c r="Y1112" i="1" s="1"/>
  <c r="X1108" i="1"/>
  <c r="W1108" i="1"/>
  <c r="V1108" i="1"/>
  <c r="U1108" i="1"/>
  <c r="U1112" i="1" s="1"/>
  <c r="T1108" i="1"/>
  <c r="T1112" i="1" s="1"/>
  <c r="S1108" i="1"/>
  <c r="R1108" i="1"/>
  <c r="Q1108" i="1"/>
  <c r="Q1112" i="1" s="1"/>
  <c r="P1108" i="1"/>
  <c r="O1108" i="1"/>
  <c r="N1108" i="1"/>
  <c r="Z1108" i="1" s="1"/>
  <c r="M1108" i="1"/>
  <c r="M1112" i="1" s="1"/>
  <c r="L1108" i="1"/>
  <c r="L1112" i="1" s="1"/>
  <c r="K1108" i="1"/>
  <c r="J1108" i="1"/>
  <c r="I1108" i="1"/>
  <c r="I1112" i="1" s="1"/>
  <c r="H1108" i="1"/>
  <c r="G1108" i="1"/>
  <c r="F1108" i="1"/>
  <c r="E1108" i="1"/>
  <c r="E1112" i="1" s="1"/>
  <c r="D1108" i="1"/>
  <c r="D1112" i="1" s="1"/>
  <c r="C1108" i="1"/>
  <c r="B1108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X1100" i="1"/>
  <c r="W1100" i="1"/>
  <c r="V1100" i="1"/>
  <c r="U1100" i="1"/>
  <c r="T1100" i="1"/>
  <c r="S1100" i="1"/>
  <c r="R1100" i="1"/>
  <c r="Q1100" i="1"/>
  <c r="P1100" i="1"/>
  <c r="O1100" i="1"/>
  <c r="N1100" i="1"/>
  <c r="M1100" i="1"/>
  <c r="L1100" i="1"/>
  <c r="K1100" i="1"/>
  <c r="J1100" i="1"/>
  <c r="I1100" i="1"/>
  <c r="I1060" i="1" s="1"/>
  <c r="I1050" i="1" s="1"/>
  <c r="H1100" i="1"/>
  <c r="G1100" i="1"/>
  <c r="F1100" i="1"/>
  <c r="E1100" i="1"/>
  <c r="D1100" i="1"/>
  <c r="C1100" i="1"/>
  <c r="B1100" i="1"/>
  <c r="Y1099" i="1"/>
  <c r="X1099" i="1"/>
  <c r="W1099" i="1"/>
  <c r="V1099" i="1"/>
  <c r="U1099" i="1"/>
  <c r="T1099" i="1"/>
  <c r="S1099" i="1"/>
  <c r="R1099" i="1"/>
  <c r="Q1099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Y1098" i="1"/>
  <c r="Y1102" i="1" s="1"/>
  <c r="Y1104" i="1" s="1"/>
  <c r="X1098" i="1"/>
  <c r="X1102" i="1" s="1"/>
  <c r="W1098" i="1"/>
  <c r="W1102" i="1" s="1"/>
  <c r="V1098" i="1"/>
  <c r="U1098" i="1"/>
  <c r="T1098" i="1"/>
  <c r="T1102" i="1" s="1"/>
  <c r="S1098" i="1"/>
  <c r="S1102" i="1" s="1"/>
  <c r="R1098" i="1"/>
  <c r="Q1098" i="1"/>
  <c r="Q1102" i="1" s="1"/>
  <c r="Q1104" i="1" s="1"/>
  <c r="P1098" i="1"/>
  <c r="P1102" i="1" s="1"/>
  <c r="O1098" i="1"/>
  <c r="O1102" i="1" s="1"/>
  <c r="N1098" i="1"/>
  <c r="M1098" i="1"/>
  <c r="L1098" i="1"/>
  <c r="L1102" i="1" s="1"/>
  <c r="K1098" i="1"/>
  <c r="K1102" i="1" s="1"/>
  <c r="J1098" i="1"/>
  <c r="I1098" i="1"/>
  <c r="I1102" i="1" s="1"/>
  <c r="I1104" i="1" s="1"/>
  <c r="H1098" i="1"/>
  <c r="H1102" i="1" s="1"/>
  <c r="G1098" i="1"/>
  <c r="G1102" i="1" s="1"/>
  <c r="F1098" i="1"/>
  <c r="E1098" i="1"/>
  <c r="D1098" i="1"/>
  <c r="D1102" i="1" s="1"/>
  <c r="C1098" i="1"/>
  <c r="C1102" i="1" s="1"/>
  <c r="B1098" i="1"/>
  <c r="V1094" i="1"/>
  <c r="N1094" i="1"/>
  <c r="Y1093" i="1"/>
  <c r="X1093" i="1"/>
  <c r="W1093" i="1"/>
  <c r="V1093" i="1"/>
  <c r="U1093" i="1"/>
  <c r="T1093" i="1"/>
  <c r="S1093" i="1"/>
  <c r="R1093" i="1"/>
  <c r="Q1093" i="1"/>
  <c r="P1093" i="1"/>
  <c r="O1093" i="1"/>
  <c r="N1093" i="1"/>
  <c r="M1093" i="1"/>
  <c r="L1093" i="1"/>
  <c r="K1093" i="1"/>
  <c r="J1093" i="1"/>
  <c r="I1093" i="1"/>
  <c r="H1093" i="1"/>
  <c r="G1093" i="1"/>
  <c r="F1093" i="1"/>
  <c r="F1094" i="1" s="1"/>
  <c r="E1093" i="1"/>
  <c r="D1093" i="1"/>
  <c r="C1093" i="1"/>
  <c r="B1093" i="1"/>
  <c r="Y1091" i="1"/>
  <c r="X1091" i="1"/>
  <c r="W1091" i="1"/>
  <c r="V1091" i="1"/>
  <c r="U1091" i="1"/>
  <c r="T1091" i="1"/>
  <c r="S1091" i="1"/>
  <c r="R1091" i="1"/>
  <c r="Q1091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Y1090" i="1"/>
  <c r="X1090" i="1"/>
  <c r="W1090" i="1"/>
  <c r="V1090" i="1"/>
  <c r="U1090" i="1"/>
  <c r="U1060" i="1" s="1"/>
  <c r="U1050" i="1" s="1"/>
  <c r="T1090" i="1"/>
  <c r="S1090" i="1"/>
  <c r="R1090" i="1"/>
  <c r="Q1090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Y1089" i="1"/>
  <c r="X1089" i="1"/>
  <c r="W1089" i="1"/>
  <c r="V1089" i="1"/>
  <c r="U1089" i="1"/>
  <c r="T1089" i="1"/>
  <c r="S1089" i="1"/>
  <c r="R1089" i="1"/>
  <c r="Q1089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D1059" i="1" s="1"/>
  <c r="D1049" i="1" s="1"/>
  <c r="C1089" i="1"/>
  <c r="B1089" i="1"/>
  <c r="Y1088" i="1"/>
  <c r="X1088" i="1"/>
  <c r="W1088" i="1"/>
  <c r="V1088" i="1"/>
  <c r="V1092" i="1" s="1"/>
  <c r="U1088" i="1"/>
  <c r="T1088" i="1"/>
  <c r="S1088" i="1"/>
  <c r="R1088" i="1"/>
  <c r="R1092" i="1" s="1"/>
  <c r="R1094" i="1" s="1"/>
  <c r="Q1088" i="1"/>
  <c r="P1088" i="1"/>
  <c r="O1088" i="1"/>
  <c r="N1088" i="1"/>
  <c r="N1092" i="1" s="1"/>
  <c r="M1088" i="1"/>
  <c r="L1088" i="1"/>
  <c r="L1092" i="1" s="1"/>
  <c r="L1094" i="1" s="1"/>
  <c r="K1088" i="1"/>
  <c r="J1088" i="1"/>
  <c r="J1092" i="1" s="1"/>
  <c r="J1094" i="1" s="1"/>
  <c r="I1088" i="1"/>
  <c r="H1088" i="1"/>
  <c r="G1088" i="1"/>
  <c r="F1088" i="1"/>
  <c r="F1092" i="1" s="1"/>
  <c r="E1088" i="1"/>
  <c r="D1088" i="1"/>
  <c r="C1088" i="1"/>
  <c r="B1088" i="1"/>
  <c r="Y1083" i="1"/>
  <c r="X1083" i="1"/>
  <c r="W1083" i="1"/>
  <c r="V1083" i="1"/>
  <c r="U1083" i="1"/>
  <c r="T1083" i="1"/>
  <c r="S1083" i="1"/>
  <c r="R1083" i="1"/>
  <c r="Q1083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O1082" i="1"/>
  <c r="O1084" i="1" s="1"/>
  <c r="Y1081" i="1"/>
  <c r="X1081" i="1"/>
  <c r="W1081" i="1"/>
  <c r="V1081" i="1"/>
  <c r="U1081" i="1"/>
  <c r="T1081" i="1"/>
  <c r="S1081" i="1"/>
  <c r="R1081" i="1"/>
  <c r="Q1081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Y1080" i="1"/>
  <c r="X1080" i="1"/>
  <c r="W1080" i="1"/>
  <c r="V1080" i="1"/>
  <c r="U1080" i="1"/>
  <c r="T1080" i="1"/>
  <c r="S1080" i="1"/>
  <c r="R1080" i="1"/>
  <c r="Q1080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Y1079" i="1"/>
  <c r="X1079" i="1"/>
  <c r="W1079" i="1"/>
  <c r="V1079" i="1"/>
  <c r="U1079" i="1"/>
  <c r="T1079" i="1"/>
  <c r="S1079" i="1"/>
  <c r="R1079" i="1"/>
  <c r="Q1079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Y1078" i="1"/>
  <c r="X1078" i="1"/>
  <c r="W1078" i="1"/>
  <c r="W1082" i="1" s="1"/>
  <c r="W1084" i="1" s="1"/>
  <c r="V1078" i="1"/>
  <c r="U1078" i="1"/>
  <c r="T1078" i="1"/>
  <c r="S1078" i="1"/>
  <c r="S1082" i="1" s="1"/>
  <c r="S1084" i="1" s="1"/>
  <c r="R1078" i="1"/>
  <c r="Q1078" i="1"/>
  <c r="P1078" i="1"/>
  <c r="O1078" i="1"/>
  <c r="N1078" i="1"/>
  <c r="M1078" i="1"/>
  <c r="L1078" i="1"/>
  <c r="K1078" i="1"/>
  <c r="K1082" i="1" s="1"/>
  <c r="K1084" i="1" s="1"/>
  <c r="J1078" i="1"/>
  <c r="I1078" i="1"/>
  <c r="H1078" i="1"/>
  <c r="G1078" i="1"/>
  <c r="G1082" i="1" s="1"/>
  <c r="G1084" i="1" s="1"/>
  <c r="F1078" i="1"/>
  <c r="E1078" i="1"/>
  <c r="D1078" i="1"/>
  <c r="C1078" i="1"/>
  <c r="C1082" i="1" s="1"/>
  <c r="C1084" i="1" s="1"/>
  <c r="B1078" i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J1072" i="1"/>
  <c r="J1074" i="1" s="1"/>
  <c r="Y1071" i="1"/>
  <c r="X1071" i="1"/>
  <c r="W1071" i="1"/>
  <c r="W1061" i="1" s="1"/>
  <c r="W1051" i="1" s="1"/>
  <c r="V1071" i="1"/>
  <c r="U1071" i="1"/>
  <c r="T1071" i="1"/>
  <c r="S1071" i="1"/>
  <c r="R1071" i="1"/>
  <c r="Q1071" i="1"/>
  <c r="P1071" i="1"/>
  <c r="O1071" i="1"/>
  <c r="O1061" i="1" s="1"/>
  <c r="O1051" i="1" s="1"/>
  <c r="N1071" i="1"/>
  <c r="M1071" i="1"/>
  <c r="L1071" i="1"/>
  <c r="K1071" i="1"/>
  <c r="K1061" i="1" s="1"/>
  <c r="K1051" i="1" s="1"/>
  <c r="J1071" i="1"/>
  <c r="I1071" i="1"/>
  <c r="H1071" i="1"/>
  <c r="G1071" i="1"/>
  <c r="G1061" i="1" s="1"/>
  <c r="G1051" i="1" s="1"/>
  <c r="F1071" i="1"/>
  <c r="E1071" i="1"/>
  <c r="D1071" i="1"/>
  <c r="C1071" i="1"/>
  <c r="C1061" i="1" s="1"/>
  <c r="C1051" i="1" s="1"/>
  <c r="B1071" i="1"/>
  <c r="Y1070" i="1"/>
  <c r="X1070" i="1"/>
  <c r="W1070" i="1"/>
  <c r="V1070" i="1"/>
  <c r="U1070" i="1"/>
  <c r="T1070" i="1"/>
  <c r="S1070" i="1"/>
  <c r="R1070" i="1"/>
  <c r="Q1070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Y1069" i="1"/>
  <c r="X1069" i="1"/>
  <c r="W1069" i="1"/>
  <c r="V1069" i="1"/>
  <c r="U1069" i="1"/>
  <c r="T1069" i="1"/>
  <c r="S1069" i="1"/>
  <c r="R1069" i="1"/>
  <c r="Q1069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Y1068" i="1"/>
  <c r="X1068" i="1"/>
  <c r="X1072" i="1" s="1"/>
  <c r="W1068" i="1"/>
  <c r="W1058" i="1" s="1"/>
  <c r="V1068" i="1"/>
  <c r="U1068" i="1"/>
  <c r="T1068" i="1"/>
  <c r="S1068" i="1"/>
  <c r="S1058" i="1" s="1"/>
  <c r="R1068" i="1"/>
  <c r="R1072" i="1" s="1"/>
  <c r="R1074" i="1" s="1"/>
  <c r="Q1068" i="1"/>
  <c r="P1068" i="1"/>
  <c r="P1072" i="1" s="1"/>
  <c r="O1068" i="1"/>
  <c r="O1058" i="1" s="1"/>
  <c r="N1068" i="1"/>
  <c r="M1068" i="1"/>
  <c r="L1068" i="1"/>
  <c r="K1068" i="1"/>
  <c r="K1058" i="1" s="1"/>
  <c r="K1048" i="1" s="1"/>
  <c r="J1068" i="1"/>
  <c r="I1068" i="1"/>
  <c r="H1068" i="1"/>
  <c r="H1072" i="1" s="1"/>
  <c r="G1068" i="1"/>
  <c r="G1058" i="1" s="1"/>
  <c r="F1068" i="1"/>
  <c r="E1068" i="1"/>
  <c r="D1068" i="1"/>
  <c r="C1068" i="1"/>
  <c r="B1068" i="1"/>
  <c r="B1072" i="1" s="1"/>
  <c r="B1074" i="1" s="1"/>
  <c r="Y1060" i="1"/>
  <c r="Y1050" i="1" s="1"/>
  <c r="Y1043" i="1"/>
  <c r="Y1044" i="1" s="1"/>
  <c r="X1043" i="1"/>
  <c r="W1043" i="1"/>
  <c r="V1043" i="1"/>
  <c r="U1043" i="1"/>
  <c r="U1044" i="1" s="1"/>
  <c r="T1043" i="1"/>
  <c r="S1043" i="1"/>
  <c r="R1043" i="1"/>
  <c r="Q1043" i="1"/>
  <c r="Q1044" i="1" s="1"/>
  <c r="P1043" i="1"/>
  <c r="O1043" i="1"/>
  <c r="N1043" i="1"/>
  <c r="M1043" i="1"/>
  <c r="L1043" i="1"/>
  <c r="K1043" i="1"/>
  <c r="J1043" i="1"/>
  <c r="I1043" i="1"/>
  <c r="I1044" i="1" s="1"/>
  <c r="H1043" i="1"/>
  <c r="G1043" i="1"/>
  <c r="F1043" i="1"/>
  <c r="E1043" i="1"/>
  <c r="E1044" i="1" s="1"/>
  <c r="D1043" i="1"/>
  <c r="C1043" i="1"/>
  <c r="B1043" i="1"/>
  <c r="S1042" i="1"/>
  <c r="S1044" i="1" s="1"/>
  <c r="Y1041" i="1"/>
  <c r="X1041" i="1"/>
  <c r="W1041" i="1"/>
  <c r="V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Y1040" i="1"/>
  <c r="X1040" i="1"/>
  <c r="W1040" i="1"/>
  <c r="V1040" i="1"/>
  <c r="U1040" i="1"/>
  <c r="T1040" i="1"/>
  <c r="S1040" i="1"/>
  <c r="R1040" i="1"/>
  <c r="Q1040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Y1039" i="1"/>
  <c r="X1039" i="1"/>
  <c r="W1039" i="1"/>
  <c r="V1039" i="1"/>
  <c r="U1039" i="1"/>
  <c r="T1039" i="1"/>
  <c r="S1039" i="1"/>
  <c r="R1039" i="1"/>
  <c r="Q1039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Y1038" i="1"/>
  <c r="Y1042" i="1" s="1"/>
  <c r="X1038" i="1"/>
  <c r="W1038" i="1"/>
  <c r="V1038" i="1"/>
  <c r="U1038" i="1"/>
  <c r="U1042" i="1" s="1"/>
  <c r="T1038" i="1"/>
  <c r="S1038" i="1"/>
  <c r="R1038" i="1"/>
  <c r="Q1038" i="1"/>
  <c r="Q1042" i="1" s="1"/>
  <c r="P1038" i="1"/>
  <c r="O1038" i="1"/>
  <c r="N1038" i="1"/>
  <c r="M1038" i="1"/>
  <c r="M1042" i="1" s="1"/>
  <c r="L1038" i="1"/>
  <c r="K1038" i="1"/>
  <c r="K1042" i="1" s="1"/>
  <c r="J1038" i="1"/>
  <c r="I1038" i="1"/>
  <c r="I1042" i="1" s="1"/>
  <c r="H1038" i="1"/>
  <c r="G1038" i="1"/>
  <c r="F1038" i="1"/>
  <c r="E1038" i="1"/>
  <c r="E1042" i="1" s="1"/>
  <c r="D1038" i="1"/>
  <c r="C1038" i="1"/>
  <c r="C1042" i="1" s="1"/>
  <c r="C1044" i="1" s="1"/>
  <c r="B1038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U1032" i="1"/>
  <c r="U1034" i="1" s="1"/>
  <c r="E1032" i="1"/>
  <c r="E1034" i="1" s="1"/>
  <c r="Y1031" i="1"/>
  <c r="X1031" i="1"/>
  <c r="W1031" i="1"/>
  <c r="V1031" i="1"/>
  <c r="U1031" i="1"/>
  <c r="T1031" i="1"/>
  <c r="S1031" i="1"/>
  <c r="R1031" i="1"/>
  <c r="Q1031" i="1"/>
  <c r="P1031" i="1"/>
  <c r="O1031" i="1"/>
  <c r="N1031" i="1"/>
  <c r="Z1031" i="1" s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V1030" i="1"/>
  <c r="U1030" i="1"/>
  <c r="T1030" i="1"/>
  <c r="S1030" i="1"/>
  <c r="R1030" i="1"/>
  <c r="Q1030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Y1029" i="1"/>
  <c r="X1029" i="1"/>
  <c r="W1029" i="1"/>
  <c r="V1029" i="1"/>
  <c r="U1029" i="1"/>
  <c r="T1029" i="1"/>
  <c r="S1029" i="1"/>
  <c r="R1029" i="1"/>
  <c r="Q1029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Y1028" i="1"/>
  <c r="X1028" i="1"/>
  <c r="W1028" i="1"/>
  <c r="V1028" i="1"/>
  <c r="U1028" i="1"/>
  <c r="T1028" i="1"/>
  <c r="S1028" i="1"/>
  <c r="R1028" i="1"/>
  <c r="Q1028" i="1"/>
  <c r="P1028" i="1"/>
  <c r="O1028" i="1"/>
  <c r="N1028" i="1"/>
  <c r="M1028" i="1"/>
  <c r="L1028" i="1"/>
  <c r="K1028" i="1"/>
  <c r="J1028" i="1"/>
  <c r="J1032" i="1" s="1"/>
  <c r="I1028" i="1"/>
  <c r="H1028" i="1"/>
  <c r="G1028" i="1"/>
  <c r="F1028" i="1"/>
  <c r="E1028" i="1"/>
  <c r="D1028" i="1"/>
  <c r="C1028" i="1"/>
  <c r="B1028" i="1"/>
  <c r="Y1023" i="1"/>
  <c r="Y1024" i="1" s="1"/>
  <c r="X1023" i="1"/>
  <c r="W1023" i="1"/>
  <c r="V1023" i="1"/>
  <c r="U1023" i="1"/>
  <c r="U1024" i="1" s="1"/>
  <c r="T1023" i="1"/>
  <c r="S1023" i="1"/>
  <c r="R1023" i="1"/>
  <c r="Q1023" i="1"/>
  <c r="Q1024" i="1" s="1"/>
  <c r="P1023" i="1"/>
  <c r="O1023" i="1"/>
  <c r="N1023" i="1"/>
  <c r="M1023" i="1"/>
  <c r="L1023" i="1"/>
  <c r="K1023" i="1"/>
  <c r="J1023" i="1"/>
  <c r="I1023" i="1"/>
  <c r="I1024" i="1" s="1"/>
  <c r="H1023" i="1"/>
  <c r="G1023" i="1"/>
  <c r="F1023" i="1"/>
  <c r="E1023" i="1"/>
  <c r="E1024" i="1" s="1"/>
  <c r="D1023" i="1"/>
  <c r="C1023" i="1"/>
  <c r="B1023" i="1"/>
  <c r="T1022" i="1"/>
  <c r="D1022" i="1"/>
  <c r="Y1021" i="1"/>
  <c r="X1021" i="1"/>
  <c r="W1021" i="1"/>
  <c r="V1021" i="1"/>
  <c r="U1021" i="1"/>
  <c r="T1021" i="1"/>
  <c r="S1021" i="1"/>
  <c r="R1021" i="1"/>
  <c r="Q1021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Y1020" i="1"/>
  <c r="X1020" i="1"/>
  <c r="W1020" i="1"/>
  <c r="V1020" i="1"/>
  <c r="U1020" i="1"/>
  <c r="T1020" i="1"/>
  <c r="S1020" i="1"/>
  <c r="R1020" i="1"/>
  <c r="R1022" i="1" s="1"/>
  <c r="R1024" i="1" s="1"/>
  <c r="Q1020" i="1"/>
  <c r="P1020" i="1"/>
  <c r="O1020" i="1"/>
  <c r="N1020" i="1"/>
  <c r="M1020" i="1"/>
  <c r="L1020" i="1"/>
  <c r="K1020" i="1"/>
  <c r="J1020" i="1"/>
  <c r="J1022" i="1" s="1"/>
  <c r="I1020" i="1"/>
  <c r="H1020" i="1"/>
  <c r="G1020" i="1"/>
  <c r="F1020" i="1"/>
  <c r="E1020" i="1"/>
  <c r="D1020" i="1"/>
  <c r="C1020" i="1"/>
  <c r="B1020" i="1"/>
  <c r="B1022" i="1" s="1"/>
  <c r="B1024" i="1" s="1"/>
  <c r="Y1019" i="1"/>
  <c r="X1019" i="1"/>
  <c r="W1019" i="1"/>
  <c r="V1019" i="1"/>
  <c r="U1019" i="1"/>
  <c r="T1019" i="1"/>
  <c r="S1019" i="1"/>
  <c r="R1019" i="1"/>
  <c r="Q1019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Y1018" i="1"/>
  <c r="Y1022" i="1" s="1"/>
  <c r="X1018" i="1"/>
  <c r="X1022" i="1" s="1"/>
  <c r="W1018" i="1"/>
  <c r="V1018" i="1"/>
  <c r="U1018" i="1"/>
  <c r="U1022" i="1" s="1"/>
  <c r="T1018" i="1"/>
  <c r="S1018" i="1"/>
  <c r="R1018" i="1"/>
  <c r="Q1018" i="1"/>
  <c r="Q1022" i="1" s="1"/>
  <c r="P1018" i="1"/>
  <c r="P1022" i="1" s="1"/>
  <c r="O1018" i="1"/>
  <c r="N1018" i="1"/>
  <c r="M1018" i="1"/>
  <c r="L1018" i="1"/>
  <c r="L1022" i="1" s="1"/>
  <c r="K1018" i="1"/>
  <c r="J1018" i="1"/>
  <c r="I1018" i="1"/>
  <c r="I1022" i="1" s="1"/>
  <c r="H1018" i="1"/>
  <c r="H1022" i="1" s="1"/>
  <c r="G1018" i="1"/>
  <c r="F1018" i="1"/>
  <c r="E1018" i="1"/>
  <c r="E1022" i="1" s="1"/>
  <c r="D1018" i="1"/>
  <c r="C1018" i="1"/>
  <c r="B1018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Y1012" i="1"/>
  <c r="N1012" i="1"/>
  <c r="I1012" i="1"/>
  <c r="Y1011" i="1"/>
  <c r="X1011" i="1"/>
  <c r="W1011" i="1"/>
  <c r="V1011" i="1"/>
  <c r="U1011" i="1"/>
  <c r="T1011" i="1"/>
  <c r="S1011" i="1"/>
  <c r="R1011" i="1"/>
  <c r="Q1011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Y1010" i="1"/>
  <c r="X1010" i="1"/>
  <c r="W1010" i="1"/>
  <c r="V1010" i="1"/>
  <c r="U1010" i="1"/>
  <c r="T1010" i="1"/>
  <c r="S1010" i="1"/>
  <c r="R1010" i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Y1009" i="1"/>
  <c r="X1009" i="1"/>
  <c r="W1009" i="1"/>
  <c r="V1009" i="1"/>
  <c r="U1009" i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Y1008" i="1"/>
  <c r="X1008" i="1"/>
  <c r="W1008" i="1"/>
  <c r="V1008" i="1"/>
  <c r="U1008" i="1"/>
  <c r="T1008" i="1"/>
  <c r="T1012" i="1" s="1"/>
  <c r="T1014" i="1" s="1"/>
  <c r="S1008" i="1"/>
  <c r="R1008" i="1"/>
  <c r="R1012" i="1" s="1"/>
  <c r="Q1008" i="1"/>
  <c r="Q1012" i="1" s="1"/>
  <c r="P1008" i="1"/>
  <c r="P1012" i="1" s="1"/>
  <c r="P1014" i="1" s="1"/>
  <c r="O1008" i="1"/>
  <c r="N1008" i="1"/>
  <c r="M1008" i="1"/>
  <c r="L1008" i="1"/>
  <c r="K1008" i="1"/>
  <c r="J1008" i="1"/>
  <c r="J1012" i="1" s="1"/>
  <c r="I1008" i="1"/>
  <c r="H1008" i="1"/>
  <c r="G1008" i="1"/>
  <c r="F1008" i="1"/>
  <c r="E1008" i="1"/>
  <c r="D1008" i="1"/>
  <c r="D1012" i="1" s="1"/>
  <c r="D1014" i="1" s="1"/>
  <c r="C1008" i="1"/>
  <c r="B1008" i="1"/>
  <c r="B1012" i="1" s="1"/>
  <c r="C1004" i="1"/>
  <c r="Y1003" i="1"/>
  <c r="X1003" i="1"/>
  <c r="W1003" i="1"/>
  <c r="V1003" i="1"/>
  <c r="U1003" i="1"/>
  <c r="T1003" i="1"/>
  <c r="S1003" i="1"/>
  <c r="S1004" i="1" s="1"/>
  <c r="R1003" i="1"/>
  <c r="Q1003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S1002" i="1"/>
  <c r="C1002" i="1"/>
  <c r="Y1001" i="1"/>
  <c r="X1001" i="1"/>
  <c r="W1001" i="1"/>
  <c r="V1001" i="1"/>
  <c r="U1001" i="1"/>
  <c r="T1001" i="1"/>
  <c r="S1001" i="1"/>
  <c r="R1001" i="1"/>
  <c r="Q1001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Y1000" i="1"/>
  <c r="X1000" i="1"/>
  <c r="W1000" i="1"/>
  <c r="V1000" i="1"/>
  <c r="U1000" i="1"/>
  <c r="T1000" i="1"/>
  <c r="S1000" i="1"/>
  <c r="R1000" i="1"/>
  <c r="Q1000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Y999" i="1"/>
  <c r="X999" i="1"/>
  <c r="W999" i="1"/>
  <c r="V999" i="1"/>
  <c r="U999" i="1"/>
  <c r="T999" i="1"/>
  <c r="S999" i="1"/>
  <c r="R999" i="1"/>
  <c r="Q999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Y998" i="1"/>
  <c r="X998" i="1"/>
  <c r="X1002" i="1" s="1"/>
  <c r="W998" i="1"/>
  <c r="V998" i="1"/>
  <c r="U998" i="1"/>
  <c r="T998" i="1"/>
  <c r="S998" i="1"/>
  <c r="R998" i="1"/>
  <c r="Q998" i="1"/>
  <c r="P998" i="1"/>
  <c r="P1002" i="1" s="1"/>
  <c r="O998" i="1"/>
  <c r="N998" i="1"/>
  <c r="N1002" i="1" s="1"/>
  <c r="M998" i="1"/>
  <c r="L998" i="1"/>
  <c r="K998" i="1"/>
  <c r="K1002" i="1" s="1"/>
  <c r="K1004" i="1" s="1"/>
  <c r="J998" i="1"/>
  <c r="I998" i="1"/>
  <c r="H998" i="1"/>
  <c r="H1002" i="1" s="1"/>
  <c r="G998" i="1"/>
  <c r="F998" i="1"/>
  <c r="E998" i="1"/>
  <c r="D998" i="1"/>
  <c r="C998" i="1"/>
  <c r="B998" i="1"/>
  <c r="Y993" i="1"/>
  <c r="X993" i="1"/>
  <c r="W993" i="1"/>
  <c r="V993" i="1"/>
  <c r="V994" i="1" s="1"/>
  <c r="U993" i="1"/>
  <c r="T993" i="1"/>
  <c r="S993" i="1"/>
  <c r="R993" i="1"/>
  <c r="Q993" i="1"/>
  <c r="P993" i="1"/>
  <c r="O993" i="1"/>
  <c r="N993" i="1"/>
  <c r="N994" i="1" s="1"/>
  <c r="M993" i="1"/>
  <c r="L993" i="1"/>
  <c r="K993" i="1"/>
  <c r="J993" i="1"/>
  <c r="J994" i="1" s="1"/>
  <c r="I993" i="1"/>
  <c r="H993" i="1"/>
  <c r="G993" i="1"/>
  <c r="F993" i="1"/>
  <c r="F994" i="1" s="1"/>
  <c r="E993" i="1"/>
  <c r="D993" i="1"/>
  <c r="C993" i="1"/>
  <c r="B993" i="1"/>
  <c r="R992" i="1"/>
  <c r="Y991" i="1"/>
  <c r="X991" i="1"/>
  <c r="W991" i="1"/>
  <c r="V991" i="1"/>
  <c r="U991" i="1"/>
  <c r="T991" i="1"/>
  <c r="S991" i="1"/>
  <c r="R991" i="1"/>
  <c r="Q991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Y990" i="1"/>
  <c r="X990" i="1"/>
  <c r="W990" i="1"/>
  <c r="V990" i="1"/>
  <c r="U990" i="1"/>
  <c r="T990" i="1"/>
  <c r="S990" i="1"/>
  <c r="R990" i="1"/>
  <c r="Q990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Y989" i="1"/>
  <c r="X989" i="1"/>
  <c r="W989" i="1"/>
  <c r="V989" i="1"/>
  <c r="U989" i="1"/>
  <c r="T989" i="1"/>
  <c r="S989" i="1"/>
  <c r="R989" i="1"/>
  <c r="Q989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Y988" i="1"/>
  <c r="X988" i="1"/>
  <c r="X992" i="1" s="1"/>
  <c r="X994" i="1" s="1"/>
  <c r="W988" i="1"/>
  <c r="V988" i="1"/>
  <c r="V992" i="1" s="1"/>
  <c r="U988" i="1"/>
  <c r="T988" i="1"/>
  <c r="T992" i="1" s="1"/>
  <c r="T994" i="1" s="1"/>
  <c r="S988" i="1"/>
  <c r="R988" i="1"/>
  <c r="Q988" i="1"/>
  <c r="P988" i="1"/>
  <c r="P992" i="1" s="1"/>
  <c r="P994" i="1" s="1"/>
  <c r="O988" i="1"/>
  <c r="N988" i="1"/>
  <c r="N992" i="1" s="1"/>
  <c r="M988" i="1"/>
  <c r="L988" i="1"/>
  <c r="L992" i="1" s="1"/>
  <c r="L994" i="1" s="1"/>
  <c r="K988" i="1"/>
  <c r="J988" i="1"/>
  <c r="J992" i="1" s="1"/>
  <c r="I988" i="1"/>
  <c r="H988" i="1"/>
  <c r="H992" i="1" s="1"/>
  <c r="H994" i="1" s="1"/>
  <c r="G988" i="1"/>
  <c r="F988" i="1"/>
  <c r="F992" i="1" s="1"/>
  <c r="E988" i="1"/>
  <c r="D988" i="1"/>
  <c r="D992" i="1" s="1"/>
  <c r="D994" i="1" s="1"/>
  <c r="C988" i="1"/>
  <c r="B988" i="1"/>
  <c r="B992" i="1" s="1"/>
  <c r="R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O982" i="1"/>
  <c r="L982" i="1"/>
  <c r="D982" i="1"/>
  <c r="Y981" i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W980" i="1"/>
  <c r="V980" i="1"/>
  <c r="U980" i="1"/>
  <c r="T980" i="1"/>
  <c r="S980" i="1"/>
  <c r="R980" i="1"/>
  <c r="Q980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Y979" i="1"/>
  <c r="X979" i="1"/>
  <c r="W979" i="1"/>
  <c r="V979" i="1"/>
  <c r="U979" i="1"/>
  <c r="T979" i="1"/>
  <c r="S979" i="1"/>
  <c r="R979" i="1"/>
  <c r="Q979" i="1"/>
  <c r="P979" i="1"/>
  <c r="O979" i="1"/>
  <c r="N979" i="1"/>
  <c r="M979" i="1"/>
  <c r="Z979" i="1" s="1"/>
  <c r="L979" i="1"/>
  <c r="K979" i="1"/>
  <c r="J979" i="1"/>
  <c r="I979" i="1"/>
  <c r="H979" i="1"/>
  <c r="G979" i="1"/>
  <c r="F979" i="1"/>
  <c r="E979" i="1"/>
  <c r="D979" i="1"/>
  <c r="C979" i="1"/>
  <c r="B979" i="1"/>
  <c r="Y978" i="1"/>
  <c r="X978" i="1"/>
  <c r="W978" i="1"/>
  <c r="V978" i="1"/>
  <c r="V982" i="1" s="1"/>
  <c r="V984" i="1" s="1"/>
  <c r="U978" i="1"/>
  <c r="T978" i="1"/>
  <c r="T982" i="1" s="1"/>
  <c r="S978" i="1"/>
  <c r="R978" i="1"/>
  <c r="R982" i="1" s="1"/>
  <c r="Q978" i="1"/>
  <c r="P978" i="1"/>
  <c r="P982" i="1" s="1"/>
  <c r="O978" i="1"/>
  <c r="N978" i="1"/>
  <c r="N982" i="1" s="1"/>
  <c r="N984" i="1" s="1"/>
  <c r="M978" i="1"/>
  <c r="L978" i="1"/>
  <c r="K978" i="1"/>
  <c r="J978" i="1"/>
  <c r="J982" i="1" s="1"/>
  <c r="J984" i="1" s="1"/>
  <c r="I978" i="1"/>
  <c r="H978" i="1"/>
  <c r="G978" i="1"/>
  <c r="F978" i="1"/>
  <c r="F982" i="1" s="1"/>
  <c r="F984" i="1" s="1"/>
  <c r="E978" i="1"/>
  <c r="D978" i="1"/>
  <c r="C978" i="1"/>
  <c r="B978" i="1"/>
  <c r="B982" i="1" s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Q972" i="1"/>
  <c r="N972" i="1"/>
  <c r="Y971" i="1"/>
  <c r="X971" i="1"/>
  <c r="W971" i="1"/>
  <c r="V971" i="1"/>
  <c r="U971" i="1"/>
  <c r="T971" i="1"/>
  <c r="S971" i="1"/>
  <c r="R971" i="1"/>
  <c r="Q971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Y970" i="1"/>
  <c r="X970" i="1"/>
  <c r="W970" i="1"/>
  <c r="V970" i="1"/>
  <c r="U970" i="1"/>
  <c r="T970" i="1"/>
  <c r="S970" i="1"/>
  <c r="R970" i="1"/>
  <c r="Q970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Y969" i="1"/>
  <c r="X969" i="1"/>
  <c r="W969" i="1"/>
  <c r="V969" i="1"/>
  <c r="U969" i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Y968" i="1"/>
  <c r="Y972" i="1" s="1"/>
  <c r="X968" i="1"/>
  <c r="W968" i="1"/>
  <c r="W972" i="1" s="1"/>
  <c r="V968" i="1"/>
  <c r="V972" i="1" s="1"/>
  <c r="U968" i="1"/>
  <c r="T968" i="1"/>
  <c r="S968" i="1"/>
  <c r="S972" i="1" s="1"/>
  <c r="R968" i="1"/>
  <c r="R972" i="1" s="1"/>
  <c r="Q968" i="1"/>
  <c r="P968" i="1"/>
  <c r="O968" i="1"/>
  <c r="O972" i="1" s="1"/>
  <c r="N968" i="1"/>
  <c r="M968" i="1"/>
  <c r="L968" i="1"/>
  <c r="L972" i="1" s="1"/>
  <c r="L974" i="1" s="1"/>
  <c r="K968" i="1"/>
  <c r="K972" i="1" s="1"/>
  <c r="J968" i="1"/>
  <c r="I968" i="1"/>
  <c r="I972" i="1" s="1"/>
  <c r="H968" i="1"/>
  <c r="G968" i="1"/>
  <c r="G972" i="1" s="1"/>
  <c r="F968" i="1"/>
  <c r="F972" i="1" s="1"/>
  <c r="E968" i="1"/>
  <c r="D968" i="1"/>
  <c r="C968" i="1"/>
  <c r="C972" i="1" s="1"/>
  <c r="B968" i="1"/>
  <c r="B972" i="1" s="1"/>
  <c r="Y963" i="1"/>
  <c r="Y964" i="1" s="1"/>
  <c r="X963" i="1"/>
  <c r="W963" i="1"/>
  <c r="V963" i="1"/>
  <c r="U963" i="1"/>
  <c r="U964" i="1" s="1"/>
  <c r="T963" i="1"/>
  <c r="S963" i="1"/>
  <c r="R963" i="1"/>
  <c r="Q963" i="1"/>
  <c r="Q964" i="1" s="1"/>
  <c r="P963" i="1"/>
  <c r="O963" i="1"/>
  <c r="N963" i="1"/>
  <c r="M963" i="1"/>
  <c r="L963" i="1"/>
  <c r="K963" i="1"/>
  <c r="J963" i="1"/>
  <c r="I963" i="1"/>
  <c r="I964" i="1" s="1"/>
  <c r="H963" i="1"/>
  <c r="G963" i="1"/>
  <c r="F963" i="1"/>
  <c r="E963" i="1"/>
  <c r="E964" i="1" s="1"/>
  <c r="D963" i="1"/>
  <c r="C963" i="1"/>
  <c r="B963" i="1"/>
  <c r="S962" i="1"/>
  <c r="S964" i="1" s="1"/>
  <c r="C962" i="1"/>
  <c r="C964" i="1" s="1"/>
  <c r="Y961" i="1"/>
  <c r="X961" i="1"/>
  <c r="W961" i="1"/>
  <c r="V961" i="1"/>
  <c r="U961" i="1"/>
  <c r="T961" i="1"/>
  <c r="S961" i="1"/>
  <c r="R961" i="1"/>
  <c r="Q961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Y960" i="1"/>
  <c r="X960" i="1"/>
  <c r="W960" i="1"/>
  <c r="V960" i="1"/>
  <c r="U960" i="1"/>
  <c r="T960" i="1"/>
  <c r="S960" i="1"/>
  <c r="R960" i="1"/>
  <c r="Q960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Y959" i="1"/>
  <c r="X959" i="1"/>
  <c r="W959" i="1"/>
  <c r="V959" i="1"/>
  <c r="U959" i="1"/>
  <c r="T959" i="1"/>
  <c r="S959" i="1"/>
  <c r="R959" i="1"/>
  <c r="Q959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Y958" i="1"/>
  <c r="Y962" i="1" s="1"/>
  <c r="X958" i="1"/>
  <c r="W958" i="1"/>
  <c r="V958" i="1"/>
  <c r="U958" i="1"/>
  <c r="U962" i="1" s="1"/>
  <c r="T958" i="1"/>
  <c r="S958" i="1"/>
  <c r="R958" i="1"/>
  <c r="Q958" i="1"/>
  <c r="Q962" i="1" s="1"/>
  <c r="P958" i="1"/>
  <c r="O958" i="1"/>
  <c r="N958" i="1"/>
  <c r="M958" i="1"/>
  <c r="M962" i="1" s="1"/>
  <c r="L958" i="1"/>
  <c r="K958" i="1"/>
  <c r="K962" i="1" s="1"/>
  <c r="J958" i="1"/>
  <c r="I958" i="1"/>
  <c r="I962" i="1" s="1"/>
  <c r="H958" i="1"/>
  <c r="G958" i="1"/>
  <c r="F958" i="1"/>
  <c r="E958" i="1"/>
  <c r="E962" i="1" s="1"/>
  <c r="D958" i="1"/>
  <c r="C958" i="1"/>
  <c r="B958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Y951" i="1"/>
  <c r="X951" i="1"/>
  <c r="W951" i="1"/>
  <c r="V951" i="1"/>
  <c r="U951" i="1"/>
  <c r="T951" i="1"/>
  <c r="S951" i="1"/>
  <c r="R951" i="1"/>
  <c r="Q951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Y950" i="1"/>
  <c r="X950" i="1"/>
  <c r="W950" i="1"/>
  <c r="V950" i="1"/>
  <c r="U950" i="1"/>
  <c r="T950" i="1"/>
  <c r="S950" i="1"/>
  <c r="R950" i="1"/>
  <c r="Q950" i="1"/>
  <c r="P950" i="1"/>
  <c r="O950" i="1"/>
  <c r="N950" i="1"/>
  <c r="M950" i="1"/>
  <c r="Z950" i="1" s="1"/>
  <c r="L950" i="1"/>
  <c r="K950" i="1"/>
  <c r="J950" i="1"/>
  <c r="I950" i="1"/>
  <c r="H950" i="1"/>
  <c r="G950" i="1"/>
  <c r="F950" i="1"/>
  <c r="E950" i="1"/>
  <c r="D950" i="1"/>
  <c r="C950" i="1"/>
  <c r="B950" i="1"/>
  <c r="Y949" i="1"/>
  <c r="X949" i="1"/>
  <c r="W949" i="1"/>
  <c r="V949" i="1"/>
  <c r="U949" i="1"/>
  <c r="T949" i="1"/>
  <c r="S949" i="1"/>
  <c r="R949" i="1"/>
  <c r="Q949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Y948" i="1"/>
  <c r="X948" i="1"/>
  <c r="W948" i="1"/>
  <c r="V948" i="1"/>
  <c r="U948" i="1"/>
  <c r="U952" i="1" s="1"/>
  <c r="U954" i="1" s="1"/>
  <c r="T948" i="1"/>
  <c r="S948" i="1"/>
  <c r="R948" i="1"/>
  <c r="Q948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L943" i="1"/>
  <c r="K943" i="1"/>
  <c r="J943" i="1"/>
  <c r="J944" i="1" s="1"/>
  <c r="I943" i="1"/>
  <c r="H943" i="1"/>
  <c r="G943" i="1"/>
  <c r="F943" i="1"/>
  <c r="E943" i="1"/>
  <c r="D943" i="1"/>
  <c r="C943" i="1"/>
  <c r="B943" i="1"/>
  <c r="T942" i="1"/>
  <c r="L942" i="1"/>
  <c r="D942" i="1"/>
  <c r="Y941" i="1"/>
  <c r="X941" i="1"/>
  <c r="W941" i="1"/>
  <c r="V941" i="1"/>
  <c r="U941" i="1"/>
  <c r="T941" i="1"/>
  <c r="S941" i="1"/>
  <c r="R941" i="1"/>
  <c r="Q941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Y940" i="1"/>
  <c r="X940" i="1"/>
  <c r="W940" i="1"/>
  <c r="V940" i="1"/>
  <c r="U940" i="1"/>
  <c r="T940" i="1"/>
  <c r="S940" i="1"/>
  <c r="R940" i="1"/>
  <c r="Q940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Y939" i="1"/>
  <c r="X939" i="1"/>
  <c r="W939" i="1"/>
  <c r="V939" i="1"/>
  <c r="U939" i="1"/>
  <c r="T939" i="1"/>
  <c r="S939" i="1"/>
  <c r="R939" i="1"/>
  <c r="Q939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Y938" i="1"/>
  <c r="X938" i="1"/>
  <c r="X942" i="1" s="1"/>
  <c r="W938" i="1"/>
  <c r="W942" i="1" s="1"/>
  <c r="V938" i="1"/>
  <c r="U938" i="1"/>
  <c r="T938" i="1"/>
  <c r="S938" i="1"/>
  <c r="R938" i="1"/>
  <c r="R942" i="1" s="1"/>
  <c r="R944" i="1" s="1"/>
  <c r="Q938" i="1"/>
  <c r="P938" i="1"/>
  <c r="P942" i="1" s="1"/>
  <c r="O938" i="1"/>
  <c r="N938" i="1"/>
  <c r="N942" i="1" s="1"/>
  <c r="N944" i="1" s="1"/>
  <c r="M938" i="1"/>
  <c r="L938" i="1"/>
  <c r="K938" i="1"/>
  <c r="J938" i="1"/>
  <c r="J942" i="1" s="1"/>
  <c r="I938" i="1"/>
  <c r="H938" i="1"/>
  <c r="H942" i="1" s="1"/>
  <c r="G938" i="1"/>
  <c r="F938" i="1"/>
  <c r="E938" i="1"/>
  <c r="D938" i="1"/>
  <c r="C938" i="1"/>
  <c r="B938" i="1"/>
  <c r="B942" i="1" s="1"/>
  <c r="B944" i="1" s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Y928" i="1"/>
  <c r="Y932" i="1" s="1"/>
  <c r="Y934" i="1" s="1"/>
  <c r="X928" i="1"/>
  <c r="W928" i="1"/>
  <c r="V928" i="1"/>
  <c r="V932" i="1" s="1"/>
  <c r="U928" i="1"/>
  <c r="T928" i="1"/>
  <c r="S928" i="1"/>
  <c r="R928" i="1"/>
  <c r="R932" i="1" s="1"/>
  <c r="Q928" i="1"/>
  <c r="P928" i="1"/>
  <c r="O928" i="1"/>
  <c r="N928" i="1"/>
  <c r="N932" i="1" s="1"/>
  <c r="M928" i="1"/>
  <c r="L928" i="1"/>
  <c r="K928" i="1"/>
  <c r="J928" i="1"/>
  <c r="J932" i="1" s="1"/>
  <c r="I928" i="1"/>
  <c r="I932" i="1" s="1"/>
  <c r="H928" i="1"/>
  <c r="G928" i="1"/>
  <c r="F928" i="1"/>
  <c r="F932" i="1" s="1"/>
  <c r="E928" i="1"/>
  <c r="D928" i="1"/>
  <c r="C928" i="1"/>
  <c r="B928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Y921" i="1"/>
  <c r="X921" i="1"/>
  <c r="W921" i="1"/>
  <c r="V921" i="1"/>
  <c r="U921" i="1"/>
  <c r="T921" i="1"/>
  <c r="S921" i="1"/>
  <c r="R921" i="1"/>
  <c r="Q921" i="1"/>
  <c r="P921" i="1"/>
  <c r="O921" i="1"/>
  <c r="N921" i="1"/>
  <c r="Z921" i="1" s="1"/>
  <c r="M921" i="1"/>
  <c r="L921" i="1"/>
  <c r="K921" i="1"/>
  <c r="J921" i="1"/>
  <c r="I921" i="1"/>
  <c r="H921" i="1"/>
  <c r="G921" i="1"/>
  <c r="F921" i="1"/>
  <c r="E921" i="1"/>
  <c r="D921" i="1"/>
  <c r="C921" i="1"/>
  <c r="B921" i="1"/>
  <c r="Y920" i="1"/>
  <c r="X920" i="1"/>
  <c r="W920" i="1"/>
  <c r="V920" i="1"/>
  <c r="U920" i="1"/>
  <c r="T920" i="1"/>
  <c r="S920" i="1"/>
  <c r="R920" i="1"/>
  <c r="Q920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Y919" i="1"/>
  <c r="X919" i="1"/>
  <c r="W919" i="1"/>
  <c r="V919" i="1"/>
  <c r="U919" i="1"/>
  <c r="T919" i="1"/>
  <c r="S919" i="1"/>
  <c r="R919" i="1"/>
  <c r="Q919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Y918" i="1"/>
  <c r="X918" i="1"/>
  <c r="X922" i="1" s="1"/>
  <c r="W918" i="1"/>
  <c r="V918" i="1"/>
  <c r="U918" i="1"/>
  <c r="T918" i="1"/>
  <c r="T922" i="1" s="1"/>
  <c r="S918" i="1"/>
  <c r="R918" i="1"/>
  <c r="R922" i="1" s="1"/>
  <c r="Q918" i="1"/>
  <c r="P918" i="1"/>
  <c r="P922" i="1" s="1"/>
  <c r="O918" i="1"/>
  <c r="N918" i="1"/>
  <c r="Z918" i="1" s="1"/>
  <c r="M918" i="1"/>
  <c r="L918" i="1"/>
  <c r="L922" i="1" s="1"/>
  <c r="K918" i="1"/>
  <c r="J918" i="1"/>
  <c r="J922" i="1" s="1"/>
  <c r="I918" i="1"/>
  <c r="H918" i="1"/>
  <c r="H922" i="1" s="1"/>
  <c r="G918" i="1"/>
  <c r="F918" i="1"/>
  <c r="E918" i="1"/>
  <c r="D918" i="1"/>
  <c r="D922" i="1" s="1"/>
  <c r="C918" i="1"/>
  <c r="B918" i="1"/>
  <c r="B922" i="1" s="1"/>
  <c r="Y913" i="1"/>
  <c r="X913" i="1"/>
  <c r="W913" i="1"/>
  <c r="V913" i="1"/>
  <c r="U913" i="1"/>
  <c r="T913" i="1"/>
  <c r="S913" i="1"/>
  <c r="R913" i="1"/>
  <c r="Q913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Y911" i="1"/>
  <c r="X911" i="1"/>
  <c r="W911" i="1"/>
  <c r="V911" i="1"/>
  <c r="U911" i="1"/>
  <c r="T911" i="1"/>
  <c r="S911" i="1"/>
  <c r="R911" i="1"/>
  <c r="Q911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Y910" i="1"/>
  <c r="X910" i="1"/>
  <c r="W910" i="1"/>
  <c r="V910" i="1"/>
  <c r="U910" i="1"/>
  <c r="T910" i="1"/>
  <c r="S910" i="1"/>
  <c r="R910" i="1"/>
  <c r="Q910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Y909" i="1"/>
  <c r="X909" i="1"/>
  <c r="W909" i="1"/>
  <c r="V909" i="1"/>
  <c r="U909" i="1"/>
  <c r="T909" i="1"/>
  <c r="S909" i="1"/>
  <c r="R909" i="1"/>
  <c r="Q909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Y908" i="1"/>
  <c r="Y912" i="1" s="1"/>
  <c r="X908" i="1"/>
  <c r="X912" i="1" s="1"/>
  <c r="W908" i="1"/>
  <c r="V908" i="1"/>
  <c r="U908" i="1"/>
  <c r="U912" i="1" s="1"/>
  <c r="T908" i="1"/>
  <c r="T912" i="1" s="1"/>
  <c r="S908" i="1"/>
  <c r="R908" i="1"/>
  <c r="Q908" i="1"/>
  <c r="Q912" i="1" s="1"/>
  <c r="P908" i="1"/>
  <c r="P912" i="1" s="1"/>
  <c r="O908" i="1"/>
  <c r="N908" i="1"/>
  <c r="M908" i="1"/>
  <c r="M912" i="1" s="1"/>
  <c r="L908" i="1"/>
  <c r="L912" i="1" s="1"/>
  <c r="K908" i="1"/>
  <c r="J908" i="1"/>
  <c r="I908" i="1"/>
  <c r="I912" i="1" s="1"/>
  <c r="H908" i="1"/>
  <c r="H912" i="1" s="1"/>
  <c r="G908" i="1"/>
  <c r="F908" i="1"/>
  <c r="E908" i="1"/>
  <c r="E912" i="1" s="1"/>
  <c r="D908" i="1"/>
  <c r="D912" i="1" s="1"/>
  <c r="C908" i="1"/>
  <c r="B908" i="1"/>
  <c r="Y903" i="1"/>
  <c r="X903" i="1"/>
  <c r="W903" i="1"/>
  <c r="V903" i="1"/>
  <c r="U903" i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Z901" i="1" s="1"/>
  <c r="M901" i="1"/>
  <c r="L901" i="1"/>
  <c r="K901" i="1"/>
  <c r="J901" i="1"/>
  <c r="I901" i="1"/>
  <c r="H901" i="1"/>
  <c r="G901" i="1"/>
  <c r="F901" i="1"/>
  <c r="E901" i="1"/>
  <c r="D901" i="1"/>
  <c r="C901" i="1"/>
  <c r="B901" i="1"/>
  <c r="Y900" i="1"/>
  <c r="X900" i="1"/>
  <c r="W900" i="1"/>
  <c r="V900" i="1"/>
  <c r="U900" i="1"/>
  <c r="T900" i="1"/>
  <c r="S900" i="1"/>
  <c r="R900" i="1"/>
  <c r="Q900" i="1"/>
  <c r="P900" i="1"/>
  <c r="O900" i="1"/>
  <c r="N900" i="1"/>
  <c r="Z900" i="1" s="1"/>
  <c r="M900" i="1"/>
  <c r="L900" i="1"/>
  <c r="K900" i="1"/>
  <c r="J900" i="1"/>
  <c r="I900" i="1"/>
  <c r="H900" i="1"/>
  <c r="G900" i="1"/>
  <c r="F900" i="1"/>
  <c r="E900" i="1"/>
  <c r="D900" i="1"/>
  <c r="C900" i="1"/>
  <c r="B900" i="1"/>
  <c r="Y899" i="1"/>
  <c r="X899" i="1"/>
  <c r="W899" i="1"/>
  <c r="V899" i="1"/>
  <c r="U899" i="1"/>
  <c r="T899" i="1"/>
  <c r="S899" i="1"/>
  <c r="R899" i="1"/>
  <c r="Q899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Y898" i="1"/>
  <c r="X898" i="1"/>
  <c r="W898" i="1"/>
  <c r="W902" i="1" s="1"/>
  <c r="V898" i="1"/>
  <c r="U898" i="1"/>
  <c r="T898" i="1"/>
  <c r="S898" i="1"/>
  <c r="S902" i="1" s="1"/>
  <c r="R898" i="1"/>
  <c r="Q898" i="1"/>
  <c r="P898" i="1"/>
  <c r="O898" i="1"/>
  <c r="O902" i="1" s="1"/>
  <c r="N898" i="1"/>
  <c r="Z898" i="1" s="1"/>
  <c r="M898" i="1"/>
  <c r="L898" i="1"/>
  <c r="K898" i="1"/>
  <c r="K902" i="1" s="1"/>
  <c r="J898" i="1"/>
  <c r="I898" i="1"/>
  <c r="H898" i="1"/>
  <c r="G898" i="1"/>
  <c r="G902" i="1" s="1"/>
  <c r="F898" i="1"/>
  <c r="E898" i="1"/>
  <c r="D898" i="1"/>
  <c r="C898" i="1"/>
  <c r="C902" i="1" s="1"/>
  <c r="B898" i="1"/>
  <c r="Y893" i="1"/>
  <c r="X893" i="1"/>
  <c r="W893" i="1"/>
  <c r="V893" i="1"/>
  <c r="U893" i="1"/>
  <c r="T893" i="1"/>
  <c r="S893" i="1"/>
  <c r="R893" i="1"/>
  <c r="Q893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Y891" i="1"/>
  <c r="X891" i="1"/>
  <c r="W891" i="1"/>
  <c r="V891" i="1"/>
  <c r="U891" i="1"/>
  <c r="T891" i="1"/>
  <c r="S891" i="1"/>
  <c r="R891" i="1"/>
  <c r="Q891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B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U888" i="1"/>
  <c r="T888" i="1"/>
  <c r="S888" i="1"/>
  <c r="R888" i="1"/>
  <c r="Q888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Y883" i="1"/>
  <c r="X883" i="1"/>
  <c r="W883" i="1"/>
  <c r="V883" i="1"/>
  <c r="U883" i="1"/>
  <c r="T883" i="1"/>
  <c r="S883" i="1"/>
  <c r="R883" i="1"/>
  <c r="Q883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R882" i="1"/>
  <c r="J882" i="1"/>
  <c r="F882" i="1"/>
  <c r="Y881" i="1"/>
  <c r="X881" i="1"/>
  <c r="W881" i="1"/>
  <c r="V881" i="1"/>
  <c r="U881" i="1"/>
  <c r="T881" i="1"/>
  <c r="S881" i="1"/>
  <c r="R881" i="1"/>
  <c r="Q881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Y880" i="1"/>
  <c r="X880" i="1"/>
  <c r="X870" i="1" s="1"/>
  <c r="W880" i="1"/>
  <c r="V880" i="1"/>
  <c r="U880" i="1"/>
  <c r="T880" i="1"/>
  <c r="S880" i="1"/>
  <c r="R880" i="1"/>
  <c r="Q880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Y878" i="1"/>
  <c r="X878" i="1"/>
  <c r="X882" i="1" s="1"/>
  <c r="X884" i="1" s="1"/>
  <c r="W878" i="1"/>
  <c r="V878" i="1"/>
  <c r="V882" i="1" s="1"/>
  <c r="U878" i="1"/>
  <c r="T878" i="1"/>
  <c r="S878" i="1"/>
  <c r="R878" i="1"/>
  <c r="Q878" i="1"/>
  <c r="P878" i="1"/>
  <c r="P882" i="1" s="1"/>
  <c r="P884" i="1" s="1"/>
  <c r="O878" i="1"/>
  <c r="N878" i="1"/>
  <c r="M878" i="1"/>
  <c r="L878" i="1"/>
  <c r="K878" i="1"/>
  <c r="J878" i="1"/>
  <c r="I878" i="1"/>
  <c r="H878" i="1"/>
  <c r="H882" i="1" s="1"/>
  <c r="H884" i="1" s="1"/>
  <c r="G878" i="1"/>
  <c r="F878" i="1"/>
  <c r="E878" i="1"/>
  <c r="D878" i="1"/>
  <c r="C878" i="1"/>
  <c r="B878" i="1"/>
  <c r="B882" i="1" s="1"/>
  <c r="Y873" i="1"/>
  <c r="X873" i="1"/>
  <c r="W873" i="1"/>
  <c r="V873" i="1"/>
  <c r="U873" i="1"/>
  <c r="T873" i="1"/>
  <c r="S873" i="1"/>
  <c r="R873" i="1"/>
  <c r="Q873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S869" i="1"/>
  <c r="N868" i="1"/>
  <c r="Y863" i="1"/>
  <c r="X863" i="1"/>
  <c r="W863" i="1"/>
  <c r="V863" i="1"/>
  <c r="U863" i="1"/>
  <c r="T863" i="1"/>
  <c r="S863" i="1"/>
  <c r="R863" i="1"/>
  <c r="Q863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Y861" i="1"/>
  <c r="X861" i="1"/>
  <c r="W861" i="1"/>
  <c r="V861" i="1"/>
  <c r="U861" i="1"/>
  <c r="T861" i="1"/>
  <c r="S861" i="1"/>
  <c r="R861" i="1"/>
  <c r="Q861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W862" i="1" s="1"/>
  <c r="V858" i="1"/>
  <c r="U858" i="1"/>
  <c r="T858" i="1"/>
  <c r="S858" i="1"/>
  <c r="S862" i="1" s="1"/>
  <c r="R858" i="1"/>
  <c r="Q858" i="1"/>
  <c r="P858" i="1"/>
  <c r="O858" i="1"/>
  <c r="O862" i="1" s="1"/>
  <c r="N858" i="1"/>
  <c r="M858" i="1"/>
  <c r="L858" i="1"/>
  <c r="K858" i="1"/>
  <c r="K862" i="1" s="1"/>
  <c r="J858" i="1"/>
  <c r="I858" i="1"/>
  <c r="H858" i="1"/>
  <c r="G858" i="1"/>
  <c r="G862" i="1" s="1"/>
  <c r="F858" i="1"/>
  <c r="F862" i="1" s="1"/>
  <c r="E858" i="1"/>
  <c r="D858" i="1"/>
  <c r="C858" i="1"/>
  <c r="C862" i="1" s="1"/>
  <c r="B858" i="1"/>
  <c r="Y853" i="1"/>
  <c r="X853" i="1"/>
  <c r="W853" i="1"/>
  <c r="V853" i="1"/>
  <c r="U853" i="1"/>
  <c r="T853" i="1"/>
  <c r="S853" i="1"/>
  <c r="R853" i="1"/>
  <c r="Q853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Y851" i="1"/>
  <c r="X851" i="1"/>
  <c r="W851" i="1"/>
  <c r="V851" i="1"/>
  <c r="U851" i="1"/>
  <c r="T851" i="1"/>
  <c r="S851" i="1"/>
  <c r="R851" i="1"/>
  <c r="Q851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X848" i="1"/>
  <c r="W848" i="1"/>
  <c r="V848" i="1"/>
  <c r="V852" i="1" s="1"/>
  <c r="V854" i="1" s="1"/>
  <c r="U848" i="1"/>
  <c r="T848" i="1"/>
  <c r="S848" i="1"/>
  <c r="R848" i="1"/>
  <c r="R852" i="1" s="1"/>
  <c r="R854" i="1" s="1"/>
  <c r="Q848" i="1"/>
  <c r="P848" i="1"/>
  <c r="O848" i="1"/>
  <c r="N848" i="1"/>
  <c r="N852" i="1" s="1"/>
  <c r="N854" i="1" s="1"/>
  <c r="M848" i="1"/>
  <c r="L848" i="1"/>
  <c r="K848" i="1"/>
  <c r="J848" i="1"/>
  <c r="J852" i="1" s="1"/>
  <c r="J854" i="1" s="1"/>
  <c r="I848" i="1"/>
  <c r="H848" i="1"/>
  <c r="G848" i="1"/>
  <c r="F848" i="1"/>
  <c r="F852" i="1" s="1"/>
  <c r="F854" i="1" s="1"/>
  <c r="E848" i="1"/>
  <c r="D848" i="1"/>
  <c r="C848" i="1"/>
  <c r="B848" i="1"/>
  <c r="Y843" i="1"/>
  <c r="X843" i="1"/>
  <c r="W843" i="1"/>
  <c r="V843" i="1"/>
  <c r="U843" i="1"/>
  <c r="T843" i="1"/>
  <c r="S843" i="1"/>
  <c r="R843" i="1"/>
  <c r="Q843" i="1"/>
  <c r="P843" i="1"/>
  <c r="O843" i="1"/>
  <c r="N843" i="1"/>
  <c r="M843" i="1"/>
  <c r="Z843" i="1" s="1"/>
  <c r="L843" i="1"/>
  <c r="K843" i="1"/>
  <c r="J843" i="1"/>
  <c r="I843" i="1"/>
  <c r="H843" i="1"/>
  <c r="G843" i="1"/>
  <c r="F843" i="1"/>
  <c r="E843" i="1"/>
  <c r="D843" i="1"/>
  <c r="C843" i="1"/>
  <c r="B843" i="1"/>
  <c r="AA843" i="1" s="1"/>
  <c r="R842" i="1"/>
  <c r="Y841" i="1"/>
  <c r="X841" i="1"/>
  <c r="W841" i="1"/>
  <c r="V841" i="1"/>
  <c r="U841" i="1"/>
  <c r="T841" i="1"/>
  <c r="S841" i="1"/>
  <c r="R841" i="1"/>
  <c r="Q841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Y840" i="1"/>
  <c r="X840" i="1"/>
  <c r="W840" i="1"/>
  <c r="V840" i="1"/>
  <c r="U840" i="1"/>
  <c r="T840" i="1"/>
  <c r="S840" i="1"/>
  <c r="R840" i="1"/>
  <c r="Q840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Y838" i="1"/>
  <c r="X838" i="1"/>
  <c r="X842" i="1" s="1"/>
  <c r="X844" i="1" s="1"/>
  <c r="W838" i="1"/>
  <c r="V838" i="1"/>
  <c r="U838" i="1"/>
  <c r="T838" i="1"/>
  <c r="T842" i="1" s="1"/>
  <c r="T844" i="1" s="1"/>
  <c r="S838" i="1"/>
  <c r="R838" i="1"/>
  <c r="Q838" i="1"/>
  <c r="P838" i="1"/>
  <c r="P842" i="1" s="1"/>
  <c r="P844" i="1" s="1"/>
  <c r="O838" i="1"/>
  <c r="N838" i="1"/>
  <c r="M838" i="1"/>
  <c r="L838" i="1"/>
  <c r="L842" i="1" s="1"/>
  <c r="L844" i="1" s="1"/>
  <c r="K838" i="1"/>
  <c r="J838" i="1"/>
  <c r="J842" i="1" s="1"/>
  <c r="I838" i="1"/>
  <c r="H838" i="1"/>
  <c r="H842" i="1" s="1"/>
  <c r="H844" i="1" s="1"/>
  <c r="G838" i="1"/>
  <c r="F838" i="1"/>
  <c r="E838" i="1"/>
  <c r="D838" i="1"/>
  <c r="D842" i="1" s="1"/>
  <c r="D844" i="1" s="1"/>
  <c r="C838" i="1"/>
  <c r="B838" i="1"/>
  <c r="B842" i="1" s="1"/>
  <c r="Y833" i="1"/>
  <c r="Y834" i="1" s="1"/>
  <c r="X833" i="1"/>
  <c r="W833" i="1"/>
  <c r="V833" i="1"/>
  <c r="U833" i="1"/>
  <c r="U834" i="1" s="1"/>
  <c r="T833" i="1"/>
  <c r="S833" i="1"/>
  <c r="R833" i="1"/>
  <c r="Q833" i="1"/>
  <c r="Q834" i="1" s="1"/>
  <c r="P833" i="1"/>
  <c r="O833" i="1"/>
  <c r="N833" i="1"/>
  <c r="M833" i="1"/>
  <c r="L833" i="1"/>
  <c r="K833" i="1"/>
  <c r="J833" i="1"/>
  <c r="I833" i="1"/>
  <c r="I834" i="1" s="1"/>
  <c r="H833" i="1"/>
  <c r="G833" i="1"/>
  <c r="F833" i="1"/>
  <c r="E833" i="1"/>
  <c r="E834" i="1" s="1"/>
  <c r="D833" i="1"/>
  <c r="C833" i="1"/>
  <c r="B833" i="1"/>
  <c r="T832" i="1"/>
  <c r="L832" i="1"/>
  <c r="Y831" i="1"/>
  <c r="X831" i="1"/>
  <c r="W831" i="1"/>
  <c r="V831" i="1"/>
  <c r="U831" i="1"/>
  <c r="T831" i="1"/>
  <c r="S831" i="1"/>
  <c r="R831" i="1"/>
  <c r="Q831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Y830" i="1"/>
  <c r="X830" i="1"/>
  <c r="W830" i="1"/>
  <c r="V830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Y829" i="1"/>
  <c r="X829" i="1"/>
  <c r="W829" i="1"/>
  <c r="V829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Y828" i="1"/>
  <c r="Y832" i="1" s="1"/>
  <c r="X828" i="1"/>
  <c r="X832" i="1" s="1"/>
  <c r="W828" i="1"/>
  <c r="V828" i="1"/>
  <c r="U828" i="1"/>
  <c r="U832" i="1" s="1"/>
  <c r="T828" i="1"/>
  <c r="S828" i="1"/>
  <c r="R828" i="1"/>
  <c r="Q828" i="1"/>
  <c r="Q832" i="1" s="1"/>
  <c r="P828" i="1"/>
  <c r="P832" i="1" s="1"/>
  <c r="O828" i="1"/>
  <c r="N828" i="1"/>
  <c r="M828" i="1"/>
  <c r="M832" i="1" s="1"/>
  <c r="L828" i="1"/>
  <c r="K828" i="1"/>
  <c r="J828" i="1"/>
  <c r="I828" i="1"/>
  <c r="I832" i="1" s="1"/>
  <c r="H828" i="1"/>
  <c r="H832" i="1" s="1"/>
  <c r="G828" i="1"/>
  <c r="F828" i="1"/>
  <c r="E828" i="1"/>
  <c r="E832" i="1" s="1"/>
  <c r="D828" i="1"/>
  <c r="D832" i="1" s="1"/>
  <c r="C828" i="1"/>
  <c r="B828" i="1"/>
  <c r="Y823" i="1"/>
  <c r="X823" i="1"/>
  <c r="W823" i="1"/>
  <c r="V823" i="1"/>
  <c r="U823" i="1"/>
  <c r="T823" i="1"/>
  <c r="S823" i="1"/>
  <c r="R823" i="1"/>
  <c r="Q823" i="1"/>
  <c r="Q824" i="1" s="1"/>
  <c r="P823" i="1"/>
  <c r="O823" i="1"/>
  <c r="N823" i="1"/>
  <c r="M823" i="1"/>
  <c r="L823" i="1"/>
  <c r="K823" i="1"/>
  <c r="J823" i="1"/>
  <c r="I823" i="1"/>
  <c r="I824" i="1" s="1"/>
  <c r="H823" i="1"/>
  <c r="G823" i="1"/>
  <c r="F823" i="1"/>
  <c r="E823" i="1"/>
  <c r="D823" i="1"/>
  <c r="C823" i="1"/>
  <c r="B823" i="1"/>
  <c r="Y821" i="1"/>
  <c r="X821" i="1"/>
  <c r="W821" i="1"/>
  <c r="V821" i="1"/>
  <c r="U821" i="1"/>
  <c r="T821" i="1"/>
  <c r="S821" i="1"/>
  <c r="R821" i="1"/>
  <c r="Q821" i="1"/>
  <c r="P821" i="1"/>
  <c r="O821" i="1"/>
  <c r="N821" i="1"/>
  <c r="Z821" i="1" s="1"/>
  <c r="M821" i="1"/>
  <c r="L821" i="1"/>
  <c r="K821" i="1"/>
  <c r="J821" i="1"/>
  <c r="I821" i="1"/>
  <c r="H821" i="1"/>
  <c r="G821" i="1"/>
  <c r="F821" i="1"/>
  <c r="E821" i="1"/>
  <c r="D821" i="1"/>
  <c r="C821" i="1"/>
  <c r="B821" i="1"/>
  <c r="Y820" i="1"/>
  <c r="X820" i="1"/>
  <c r="W820" i="1"/>
  <c r="V820" i="1"/>
  <c r="U820" i="1"/>
  <c r="T820" i="1"/>
  <c r="S820" i="1"/>
  <c r="R820" i="1"/>
  <c r="Q820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Y819" i="1"/>
  <c r="X819" i="1"/>
  <c r="W819" i="1"/>
  <c r="V819" i="1"/>
  <c r="U819" i="1"/>
  <c r="T819" i="1"/>
  <c r="S819" i="1"/>
  <c r="R819" i="1"/>
  <c r="Q819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Y818" i="1"/>
  <c r="Y822" i="1" s="1"/>
  <c r="X818" i="1"/>
  <c r="W818" i="1"/>
  <c r="V818" i="1"/>
  <c r="U818" i="1"/>
  <c r="U822" i="1" s="1"/>
  <c r="T818" i="1"/>
  <c r="S818" i="1"/>
  <c r="R818" i="1"/>
  <c r="Q818" i="1"/>
  <c r="Q822" i="1" s="1"/>
  <c r="P818" i="1"/>
  <c r="O818" i="1"/>
  <c r="N818" i="1"/>
  <c r="Z818" i="1" s="1"/>
  <c r="M818" i="1"/>
  <c r="M822" i="1" s="1"/>
  <c r="L818" i="1"/>
  <c r="K818" i="1"/>
  <c r="J818" i="1"/>
  <c r="I818" i="1"/>
  <c r="I822" i="1" s="1"/>
  <c r="H818" i="1"/>
  <c r="G818" i="1"/>
  <c r="F818" i="1"/>
  <c r="F822" i="1" s="1"/>
  <c r="F824" i="1" s="1"/>
  <c r="E818" i="1"/>
  <c r="E822" i="1" s="1"/>
  <c r="D818" i="1"/>
  <c r="C818" i="1"/>
  <c r="B818" i="1"/>
  <c r="S814" i="1"/>
  <c r="C814" i="1"/>
  <c r="Y813" i="1"/>
  <c r="X813" i="1"/>
  <c r="W813" i="1"/>
  <c r="V813" i="1"/>
  <c r="U813" i="1"/>
  <c r="T813" i="1"/>
  <c r="S813" i="1"/>
  <c r="R813" i="1"/>
  <c r="Q813" i="1"/>
  <c r="P813" i="1"/>
  <c r="O813" i="1"/>
  <c r="N813" i="1"/>
  <c r="M813" i="1"/>
  <c r="L813" i="1"/>
  <c r="K813" i="1"/>
  <c r="K814" i="1" s="1"/>
  <c r="J813" i="1"/>
  <c r="I813" i="1"/>
  <c r="H813" i="1"/>
  <c r="G813" i="1"/>
  <c r="F813" i="1"/>
  <c r="E813" i="1"/>
  <c r="D813" i="1"/>
  <c r="C813" i="1"/>
  <c r="B813" i="1"/>
  <c r="Y811" i="1"/>
  <c r="X811" i="1"/>
  <c r="W811" i="1"/>
  <c r="V811" i="1"/>
  <c r="U811" i="1"/>
  <c r="T811" i="1"/>
  <c r="S811" i="1"/>
  <c r="R811" i="1"/>
  <c r="Q811" i="1"/>
  <c r="P811" i="1"/>
  <c r="O811" i="1"/>
  <c r="N811" i="1"/>
  <c r="Z811" i="1" s="1"/>
  <c r="M811" i="1"/>
  <c r="L811" i="1"/>
  <c r="K811" i="1"/>
  <c r="J811" i="1"/>
  <c r="I811" i="1"/>
  <c r="H811" i="1"/>
  <c r="G811" i="1"/>
  <c r="F811" i="1"/>
  <c r="E811" i="1"/>
  <c r="D811" i="1"/>
  <c r="C811" i="1"/>
  <c r="B811" i="1"/>
  <c r="Y810" i="1"/>
  <c r="X810" i="1"/>
  <c r="W810" i="1"/>
  <c r="V810" i="1"/>
  <c r="U810" i="1"/>
  <c r="T810" i="1"/>
  <c r="S810" i="1"/>
  <c r="R810" i="1"/>
  <c r="Q810" i="1"/>
  <c r="P810" i="1"/>
  <c r="O810" i="1"/>
  <c r="N810" i="1"/>
  <c r="Z810" i="1" s="1"/>
  <c r="M810" i="1"/>
  <c r="L810" i="1"/>
  <c r="K810" i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Y808" i="1"/>
  <c r="X808" i="1"/>
  <c r="X812" i="1" s="1"/>
  <c r="X814" i="1" s="1"/>
  <c r="W808" i="1"/>
  <c r="W812" i="1" s="1"/>
  <c r="V808" i="1"/>
  <c r="U808" i="1"/>
  <c r="T808" i="1"/>
  <c r="T812" i="1" s="1"/>
  <c r="T814" i="1" s="1"/>
  <c r="S808" i="1"/>
  <c r="S812" i="1" s="1"/>
  <c r="R808" i="1"/>
  <c r="Q808" i="1"/>
  <c r="P808" i="1"/>
  <c r="P812" i="1" s="1"/>
  <c r="P814" i="1" s="1"/>
  <c r="O808" i="1"/>
  <c r="O812" i="1" s="1"/>
  <c r="N808" i="1"/>
  <c r="M808" i="1"/>
  <c r="L808" i="1"/>
  <c r="L812" i="1" s="1"/>
  <c r="L814" i="1" s="1"/>
  <c r="K808" i="1"/>
  <c r="K812" i="1" s="1"/>
  <c r="J808" i="1"/>
  <c r="I808" i="1"/>
  <c r="H808" i="1"/>
  <c r="H812" i="1" s="1"/>
  <c r="H814" i="1" s="1"/>
  <c r="G808" i="1"/>
  <c r="G812" i="1" s="1"/>
  <c r="F808" i="1"/>
  <c r="E808" i="1"/>
  <c r="D808" i="1"/>
  <c r="D812" i="1" s="1"/>
  <c r="D814" i="1" s="1"/>
  <c r="C808" i="1"/>
  <c r="C812" i="1" s="1"/>
  <c r="B808" i="1"/>
  <c r="Y803" i="1"/>
  <c r="X803" i="1"/>
  <c r="W803" i="1"/>
  <c r="V803" i="1"/>
  <c r="U803" i="1"/>
  <c r="T803" i="1"/>
  <c r="S803" i="1"/>
  <c r="R803" i="1"/>
  <c r="Q803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J802" i="1"/>
  <c r="J804" i="1" s="1"/>
  <c r="F802" i="1"/>
  <c r="F804" i="1" s="1"/>
  <c r="Y801" i="1"/>
  <c r="X801" i="1"/>
  <c r="W801" i="1"/>
  <c r="V801" i="1"/>
  <c r="U801" i="1"/>
  <c r="T801" i="1"/>
  <c r="S801" i="1"/>
  <c r="R801" i="1"/>
  <c r="Q801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Y798" i="1"/>
  <c r="X798" i="1"/>
  <c r="X802" i="1" s="1"/>
  <c r="W798" i="1"/>
  <c r="V798" i="1"/>
  <c r="V802" i="1" s="1"/>
  <c r="V804" i="1" s="1"/>
  <c r="U798" i="1"/>
  <c r="T798" i="1"/>
  <c r="T802" i="1" s="1"/>
  <c r="S798" i="1"/>
  <c r="R798" i="1"/>
  <c r="R802" i="1" s="1"/>
  <c r="R804" i="1" s="1"/>
  <c r="Q798" i="1"/>
  <c r="P798" i="1"/>
  <c r="P802" i="1" s="1"/>
  <c r="O798" i="1"/>
  <c r="N798" i="1"/>
  <c r="M798" i="1"/>
  <c r="L798" i="1"/>
  <c r="L802" i="1" s="1"/>
  <c r="K798" i="1"/>
  <c r="J798" i="1"/>
  <c r="I798" i="1"/>
  <c r="H798" i="1"/>
  <c r="H802" i="1" s="1"/>
  <c r="G798" i="1"/>
  <c r="F798" i="1"/>
  <c r="E798" i="1"/>
  <c r="D798" i="1"/>
  <c r="D802" i="1" s="1"/>
  <c r="C798" i="1"/>
  <c r="B798" i="1"/>
  <c r="B802" i="1" s="1"/>
  <c r="B804" i="1" s="1"/>
  <c r="Y793" i="1"/>
  <c r="X793" i="1"/>
  <c r="W793" i="1"/>
  <c r="V793" i="1"/>
  <c r="U793" i="1"/>
  <c r="T793" i="1"/>
  <c r="S793" i="1"/>
  <c r="R793" i="1"/>
  <c r="Q793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L792" i="1"/>
  <c r="L794" i="1" s="1"/>
  <c r="D792" i="1"/>
  <c r="D794" i="1" s="1"/>
  <c r="Y791" i="1"/>
  <c r="X791" i="1"/>
  <c r="W791" i="1"/>
  <c r="V791" i="1"/>
  <c r="U791" i="1"/>
  <c r="T791" i="1"/>
  <c r="S791" i="1"/>
  <c r="R791" i="1"/>
  <c r="Q791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Y790" i="1"/>
  <c r="X790" i="1"/>
  <c r="W790" i="1"/>
  <c r="V790" i="1"/>
  <c r="U790" i="1"/>
  <c r="T790" i="1"/>
  <c r="S790" i="1"/>
  <c r="R790" i="1"/>
  <c r="Q79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Y788" i="1"/>
  <c r="Y792" i="1" s="1"/>
  <c r="X788" i="1"/>
  <c r="W788" i="1"/>
  <c r="V788" i="1"/>
  <c r="V792" i="1" s="1"/>
  <c r="U788" i="1"/>
  <c r="U792" i="1" s="1"/>
  <c r="T788" i="1"/>
  <c r="T792" i="1" s="1"/>
  <c r="T794" i="1" s="1"/>
  <c r="S788" i="1"/>
  <c r="R788" i="1"/>
  <c r="R792" i="1" s="1"/>
  <c r="Q788" i="1"/>
  <c r="Q792" i="1" s="1"/>
  <c r="P788" i="1"/>
  <c r="P792" i="1" s="1"/>
  <c r="O788" i="1"/>
  <c r="N788" i="1"/>
  <c r="N792" i="1" s="1"/>
  <c r="M788" i="1"/>
  <c r="M792" i="1" s="1"/>
  <c r="L788" i="1"/>
  <c r="K788" i="1"/>
  <c r="J788" i="1"/>
  <c r="J792" i="1" s="1"/>
  <c r="I788" i="1"/>
  <c r="I792" i="1" s="1"/>
  <c r="H788" i="1"/>
  <c r="G788" i="1"/>
  <c r="F788" i="1"/>
  <c r="F792" i="1" s="1"/>
  <c r="E788" i="1"/>
  <c r="E792" i="1" s="1"/>
  <c r="D788" i="1"/>
  <c r="C788" i="1"/>
  <c r="B788" i="1"/>
  <c r="Y783" i="1"/>
  <c r="X783" i="1"/>
  <c r="W783" i="1"/>
  <c r="V783" i="1"/>
  <c r="U783" i="1"/>
  <c r="T783" i="1"/>
  <c r="S783" i="1"/>
  <c r="R783" i="1"/>
  <c r="Q783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Y781" i="1"/>
  <c r="X781" i="1"/>
  <c r="W781" i="1"/>
  <c r="V781" i="1"/>
  <c r="U781" i="1"/>
  <c r="T781" i="1"/>
  <c r="S781" i="1"/>
  <c r="R781" i="1"/>
  <c r="Q781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Y780" i="1"/>
  <c r="X780" i="1"/>
  <c r="W780" i="1"/>
  <c r="V780" i="1"/>
  <c r="U780" i="1"/>
  <c r="T780" i="1"/>
  <c r="S780" i="1"/>
  <c r="R780" i="1"/>
  <c r="Q780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Y779" i="1"/>
  <c r="X779" i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K779" i="1"/>
  <c r="J779" i="1"/>
  <c r="I779" i="1"/>
  <c r="H779" i="1"/>
  <c r="G779" i="1"/>
  <c r="F779" i="1"/>
  <c r="E779" i="1"/>
  <c r="D779" i="1"/>
  <c r="C779" i="1"/>
  <c r="B779" i="1"/>
  <c r="Y778" i="1"/>
  <c r="Y782" i="1" s="1"/>
  <c r="Y784" i="1" s="1"/>
  <c r="X778" i="1"/>
  <c r="W778" i="1"/>
  <c r="W782" i="1" s="1"/>
  <c r="V778" i="1"/>
  <c r="U778" i="1"/>
  <c r="U782" i="1" s="1"/>
  <c r="U784" i="1" s="1"/>
  <c r="T778" i="1"/>
  <c r="S778" i="1"/>
  <c r="S782" i="1" s="1"/>
  <c r="R778" i="1"/>
  <c r="Q778" i="1"/>
  <c r="Q782" i="1" s="1"/>
  <c r="P778" i="1"/>
  <c r="O778" i="1"/>
  <c r="O782" i="1" s="1"/>
  <c r="N778" i="1"/>
  <c r="M778" i="1"/>
  <c r="M782" i="1" s="1"/>
  <c r="M784" i="1" s="1"/>
  <c r="L778" i="1"/>
  <c r="K778" i="1"/>
  <c r="K782" i="1" s="1"/>
  <c r="J778" i="1"/>
  <c r="I778" i="1"/>
  <c r="I782" i="1" s="1"/>
  <c r="H778" i="1"/>
  <c r="G778" i="1"/>
  <c r="G782" i="1" s="1"/>
  <c r="F778" i="1"/>
  <c r="F782" i="1" s="1"/>
  <c r="E778" i="1"/>
  <c r="E782" i="1" s="1"/>
  <c r="E784" i="1" s="1"/>
  <c r="D778" i="1"/>
  <c r="C778" i="1"/>
  <c r="C782" i="1" s="1"/>
  <c r="B778" i="1"/>
  <c r="Y773" i="1"/>
  <c r="X773" i="1"/>
  <c r="W773" i="1"/>
  <c r="V773" i="1"/>
  <c r="U773" i="1"/>
  <c r="T773" i="1"/>
  <c r="S773" i="1"/>
  <c r="R773" i="1"/>
  <c r="Q773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Y771" i="1"/>
  <c r="X771" i="1"/>
  <c r="W771" i="1"/>
  <c r="V771" i="1"/>
  <c r="U771" i="1"/>
  <c r="T771" i="1"/>
  <c r="S771" i="1"/>
  <c r="R771" i="1"/>
  <c r="Q771" i="1"/>
  <c r="P771" i="1"/>
  <c r="O771" i="1"/>
  <c r="N771" i="1"/>
  <c r="Z771" i="1" s="1"/>
  <c r="M771" i="1"/>
  <c r="L771" i="1"/>
  <c r="K771" i="1"/>
  <c r="J771" i="1"/>
  <c r="I771" i="1"/>
  <c r="H771" i="1"/>
  <c r="G771" i="1"/>
  <c r="F771" i="1"/>
  <c r="E771" i="1"/>
  <c r="D771" i="1"/>
  <c r="C771" i="1"/>
  <c r="B771" i="1"/>
  <c r="Y770" i="1"/>
  <c r="X770" i="1"/>
  <c r="W770" i="1"/>
  <c r="V770" i="1"/>
  <c r="U770" i="1"/>
  <c r="T770" i="1"/>
  <c r="S770" i="1"/>
  <c r="R770" i="1"/>
  <c r="Q770" i="1"/>
  <c r="P770" i="1"/>
  <c r="O770" i="1"/>
  <c r="N770" i="1"/>
  <c r="Z770" i="1" s="1"/>
  <c r="M770" i="1"/>
  <c r="L770" i="1"/>
  <c r="K770" i="1"/>
  <c r="J770" i="1"/>
  <c r="I770" i="1"/>
  <c r="H770" i="1"/>
  <c r="G770" i="1"/>
  <c r="F770" i="1"/>
  <c r="E770" i="1"/>
  <c r="D770" i="1"/>
  <c r="C770" i="1"/>
  <c r="B770" i="1"/>
  <c r="Y769" i="1"/>
  <c r="X769" i="1"/>
  <c r="W769" i="1"/>
  <c r="V769" i="1"/>
  <c r="U769" i="1"/>
  <c r="T769" i="1"/>
  <c r="S769" i="1"/>
  <c r="R769" i="1"/>
  <c r="Q769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Y768" i="1"/>
  <c r="X768" i="1"/>
  <c r="W768" i="1"/>
  <c r="W772" i="1" s="1"/>
  <c r="V768" i="1"/>
  <c r="U768" i="1"/>
  <c r="T768" i="1"/>
  <c r="S768" i="1"/>
  <c r="R768" i="1"/>
  <c r="Q768" i="1"/>
  <c r="P768" i="1"/>
  <c r="O768" i="1"/>
  <c r="N768" i="1"/>
  <c r="M768" i="1"/>
  <c r="L768" i="1"/>
  <c r="K768" i="1"/>
  <c r="K772" i="1" s="1"/>
  <c r="J768" i="1"/>
  <c r="I768" i="1"/>
  <c r="H768" i="1"/>
  <c r="G768" i="1"/>
  <c r="G772" i="1" s="1"/>
  <c r="F768" i="1"/>
  <c r="E768" i="1"/>
  <c r="D768" i="1"/>
  <c r="C768" i="1"/>
  <c r="C772" i="1" s="1"/>
  <c r="C774" i="1" s="1"/>
  <c r="B768" i="1"/>
  <c r="Y763" i="1"/>
  <c r="X763" i="1"/>
  <c r="W763" i="1"/>
  <c r="V763" i="1"/>
  <c r="U763" i="1"/>
  <c r="T763" i="1"/>
  <c r="S763" i="1"/>
  <c r="R763" i="1"/>
  <c r="Q763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Y761" i="1"/>
  <c r="X761" i="1"/>
  <c r="W761" i="1"/>
  <c r="V761" i="1"/>
  <c r="U761" i="1"/>
  <c r="T761" i="1"/>
  <c r="S761" i="1"/>
  <c r="R761" i="1"/>
  <c r="Q761" i="1"/>
  <c r="P761" i="1"/>
  <c r="O761" i="1"/>
  <c r="N761" i="1"/>
  <c r="Z761" i="1" s="1"/>
  <c r="M761" i="1"/>
  <c r="L761" i="1"/>
  <c r="K761" i="1"/>
  <c r="J761" i="1"/>
  <c r="I761" i="1"/>
  <c r="H761" i="1"/>
  <c r="G761" i="1"/>
  <c r="F761" i="1"/>
  <c r="E761" i="1"/>
  <c r="D761" i="1"/>
  <c r="C761" i="1"/>
  <c r="B761" i="1"/>
  <c r="Y760" i="1"/>
  <c r="X760" i="1"/>
  <c r="W760" i="1"/>
  <c r="V760" i="1"/>
  <c r="U760" i="1"/>
  <c r="T760" i="1"/>
  <c r="S760" i="1"/>
  <c r="R760" i="1"/>
  <c r="Q760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Y758" i="1"/>
  <c r="X758" i="1"/>
  <c r="X762" i="1" s="1"/>
  <c r="W758" i="1"/>
  <c r="V758" i="1"/>
  <c r="U758" i="1"/>
  <c r="T758" i="1"/>
  <c r="T762" i="1" s="1"/>
  <c r="S758" i="1"/>
  <c r="R758" i="1"/>
  <c r="R762" i="1" s="1"/>
  <c r="Q758" i="1"/>
  <c r="P758" i="1"/>
  <c r="P762" i="1" s="1"/>
  <c r="O758" i="1"/>
  <c r="N758" i="1"/>
  <c r="Z758" i="1" s="1"/>
  <c r="M758" i="1"/>
  <c r="L758" i="1"/>
  <c r="L762" i="1" s="1"/>
  <c r="K758" i="1"/>
  <c r="J758" i="1"/>
  <c r="J762" i="1" s="1"/>
  <c r="I758" i="1"/>
  <c r="H758" i="1"/>
  <c r="H762" i="1" s="1"/>
  <c r="G758" i="1"/>
  <c r="F758" i="1"/>
  <c r="E758" i="1"/>
  <c r="D758" i="1"/>
  <c r="D762" i="1" s="1"/>
  <c r="C758" i="1"/>
  <c r="B758" i="1"/>
  <c r="B762" i="1" s="1"/>
  <c r="Y753" i="1"/>
  <c r="X753" i="1"/>
  <c r="W753" i="1"/>
  <c r="V753" i="1"/>
  <c r="U753" i="1"/>
  <c r="T753" i="1"/>
  <c r="S753" i="1"/>
  <c r="R753" i="1"/>
  <c r="Q753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Y751" i="1"/>
  <c r="X751" i="1"/>
  <c r="W751" i="1"/>
  <c r="V751" i="1"/>
  <c r="U751" i="1"/>
  <c r="T751" i="1"/>
  <c r="S751" i="1"/>
  <c r="R751" i="1"/>
  <c r="Q751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Y750" i="1"/>
  <c r="X750" i="1"/>
  <c r="W750" i="1"/>
  <c r="V750" i="1"/>
  <c r="U750" i="1"/>
  <c r="T750" i="1"/>
  <c r="S750" i="1"/>
  <c r="R750" i="1"/>
  <c r="Q750" i="1"/>
  <c r="P750" i="1"/>
  <c r="O750" i="1"/>
  <c r="N750" i="1"/>
  <c r="M750" i="1"/>
  <c r="M690" i="1" s="1"/>
  <c r="L750" i="1"/>
  <c r="K750" i="1"/>
  <c r="J750" i="1"/>
  <c r="I750" i="1"/>
  <c r="H750" i="1"/>
  <c r="G750" i="1"/>
  <c r="F750" i="1"/>
  <c r="E750" i="1"/>
  <c r="D750" i="1"/>
  <c r="C750" i="1"/>
  <c r="B750" i="1"/>
  <c r="Y749" i="1"/>
  <c r="X749" i="1"/>
  <c r="W749" i="1"/>
  <c r="V749" i="1"/>
  <c r="U749" i="1"/>
  <c r="T749" i="1"/>
  <c r="S749" i="1"/>
  <c r="R749" i="1"/>
  <c r="Q749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Y748" i="1"/>
  <c r="Y752" i="1" s="1"/>
  <c r="X748" i="1"/>
  <c r="X752" i="1" s="1"/>
  <c r="W748" i="1"/>
  <c r="V748" i="1"/>
  <c r="U748" i="1"/>
  <c r="U752" i="1" s="1"/>
  <c r="T748" i="1"/>
  <c r="T752" i="1" s="1"/>
  <c r="S748" i="1"/>
  <c r="R748" i="1"/>
  <c r="Q748" i="1"/>
  <c r="Q752" i="1" s="1"/>
  <c r="P748" i="1"/>
  <c r="P752" i="1" s="1"/>
  <c r="O748" i="1"/>
  <c r="N748" i="1"/>
  <c r="M748" i="1"/>
  <c r="M752" i="1" s="1"/>
  <c r="L748" i="1"/>
  <c r="L752" i="1" s="1"/>
  <c r="K748" i="1"/>
  <c r="J748" i="1"/>
  <c r="I748" i="1"/>
  <c r="I752" i="1" s="1"/>
  <c r="H748" i="1"/>
  <c r="H752" i="1" s="1"/>
  <c r="G748" i="1"/>
  <c r="F748" i="1"/>
  <c r="E748" i="1"/>
  <c r="E752" i="1" s="1"/>
  <c r="D748" i="1"/>
  <c r="D752" i="1" s="1"/>
  <c r="C748" i="1"/>
  <c r="B748" i="1"/>
  <c r="Y743" i="1"/>
  <c r="X743" i="1"/>
  <c r="W743" i="1"/>
  <c r="V743" i="1"/>
  <c r="U743" i="1"/>
  <c r="T743" i="1"/>
  <c r="T744" i="1" s="1"/>
  <c r="S743" i="1"/>
  <c r="R743" i="1"/>
  <c r="Q743" i="1"/>
  <c r="P743" i="1"/>
  <c r="P744" i="1" s="1"/>
  <c r="O743" i="1"/>
  <c r="N743" i="1"/>
  <c r="M743" i="1"/>
  <c r="L743" i="1"/>
  <c r="L744" i="1" s="1"/>
  <c r="K743" i="1"/>
  <c r="J743" i="1"/>
  <c r="I743" i="1"/>
  <c r="H743" i="1"/>
  <c r="G743" i="1"/>
  <c r="F743" i="1"/>
  <c r="E743" i="1"/>
  <c r="D743" i="1"/>
  <c r="D744" i="1" s="1"/>
  <c r="C743" i="1"/>
  <c r="B743" i="1"/>
  <c r="M742" i="1"/>
  <c r="M744" i="1" s="1"/>
  <c r="H742" i="1"/>
  <c r="Y741" i="1"/>
  <c r="X741" i="1"/>
  <c r="W741" i="1"/>
  <c r="V741" i="1"/>
  <c r="U741" i="1"/>
  <c r="T741" i="1"/>
  <c r="S741" i="1"/>
  <c r="S691" i="1" s="1"/>
  <c r="R741" i="1"/>
  <c r="Q741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Y740" i="1"/>
  <c r="X740" i="1"/>
  <c r="W740" i="1"/>
  <c r="V740" i="1"/>
  <c r="U740" i="1"/>
  <c r="T740" i="1"/>
  <c r="S740" i="1"/>
  <c r="R740" i="1"/>
  <c r="Q740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Y738" i="1"/>
  <c r="X738" i="1"/>
  <c r="X742" i="1" s="1"/>
  <c r="W738" i="1"/>
  <c r="V738" i="1"/>
  <c r="V742" i="1" s="1"/>
  <c r="U738" i="1"/>
  <c r="T738" i="1"/>
  <c r="T742" i="1" s="1"/>
  <c r="S738" i="1"/>
  <c r="R738" i="1"/>
  <c r="R742" i="1" s="1"/>
  <c r="Q738" i="1"/>
  <c r="P738" i="1"/>
  <c r="P742" i="1" s="1"/>
  <c r="O738" i="1"/>
  <c r="N738" i="1"/>
  <c r="N742" i="1" s="1"/>
  <c r="M738" i="1"/>
  <c r="L738" i="1"/>
  <c r="L742" i="1" s="1"/>
  <c r="K738" i="1"/>
  <c r="J738" i="1"/>
  <c r="J742" i="1" s="1"/>
  <c r="I738" i="1"/>
  <c r="H738" i="1"/>
  <c r="G738" i="1"/>
  <c r="F738" i="1"/>
  <c r="F742" i="1" s="1"/>
  <c r="E738" i="1"/>
  <c r="D738" i="1"/>
  <c r="D742" i="1" s="1"/>
  <c r="C738" i="1"/>
  <c r="B738" i="1"/>
  <c r="B742" i="1" s="1"/>
  <c r="Y733" i="1"/>
  <c r="X733" i="1"/>
  <c r="W733" i="1"/>
  <c r="V733" i="1"/>
  <c r="U733" i="1"/>
  <c r="T733" i="1"/>
  <c r="S733" i="1"/>
  <c r="R733" i="1"/>
  <c r="Q733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B734" i="1" s="1"/>
  <c r="L732" i="1"/>
  <c r="J732" i="1"/>
  <c r="Y731" i="1"/>
  <c r="X731" i="1"/>
  <c r="W731" i="1"/>
  <c r="V731" i="1"/>
  <c r="U731" i="1"/>
  <c r="T731" i="1"/>
  <c r="S731" i="1"/>
  <c r="R731" i="1"/>
  <c r="Q731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Y729" i="1"/>
  <c r="X729" i="1"/>
  <c r="W729" i="1"/>
  <c r="V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Y728" i="1"/>
  <c r="X728" i="1"/>
  <c r="X732" i="1" s="1"/>
  <c r="W728" i="1"/>
  <c r="V728" i="1"/>
  <c r="U728" i="1"/>
  <c r="T728" i="1"/>
  <c r="T732" i="1" s="1"/>
  <c r="S728" i="1"/>
  <c r="R728" i="1"/>
  <c r="R732" i="1" s="1"/>
  <c r="Q728" i="1"/>
  <c r="P728" i="1"/>
  <c r="P732" i="1" s="1"/>
  <c r="O728" i="1"/>
  <c r="N728" i="1"/>
  <c r="N732" i="1" s="1"/>
  <c r="M728" i="1"/>
  <c r="L728" i="1"/>
  <c r="K728" i="1"/>
  <c r="J728" i="1"/>
  <c r="I728" i="1"/>
  <c r="H728" i="1"/>
  <c r="H732" i="1" s="1"/>
  <c r="G728" i="1"/>
  <c r="F728" i="1"/>
  <c r="E728" i="1"/>
  <c r="D728" i="1"/>
  <c r="D732" i="1" s="1"/>
  <c r="C728" i="1"/>
  <c r="B728" i="1"/>
  <c r="B732" i="1" s="1"/>
  <c r="Y723" i="1"/>
  <c r="Y724" i="1" s="1"/>
  <c r="X723" i="1"/>
  <c r="W723" i="1"/>
  <c r="V723" i="1"/>
  <c r="U723" i="1"/>
  <c r="T723" i="1"/>
  <c r="S723" i="1"/>
  <c r="R723" i="1"/>
  <c r="Q723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Y722" i="1"/>
  <c r="I722" i="1"/>
  <c r="Y721" i="1"/>
  <c r="X721" i="1"/>
  <c r="W721" i="1"/>
  <c r="V721" i="1"/>
  <c r="U721" i="1"/>
  <c r="T721" i="1"/>
  <c r="S721" i="1"/>
  <c r="R721" i="1"/>
  <c r="Q721" i="1"/>
  <c r="P721" i="1"/>
  <c r="O721" i="1"/>
  <c r="N721" i="1"/>
  <c r="Z721" i="1" s="1"/>
  <c r="M721" i="1"/>
  <c r="L721" i="1"/>
  <c r="K721" i="1"/>
  <c r="J721" i="1"/>
  <c r="I721" i="1"/>
  <c r="H721" i="1"/>
  <c r="G721" i="1"/>
  <c r="F721" i="1"/>
  <c r="E721" i="1"/>
  <c r="D721" i="1"/>
  <c r="C721" i="1"/>
  <c r="B721" i="1"/>
  <c r="Y720" i="1"/>
  <c r="X720" i="1"/>
  <c r="W720" i="1"/>
  <c r="V720" i="1"/>
  <c r="U720" i="1"/>
  <c r="T720" i="1"/>
  <c r="S720" i="1"/>
  <c r="R720" i="1"/>
  <c r="Q720" i="1"/>
  <c r="P720" i="1"/>
  <c r="O720" i="1"/>
  <c r="N720" i="1"/>
  <c r="Z720" i="1" s="1"/>
  <c r="M720" i="1"/>
  <c r="L720" i="1"/>
  <c r="K720" i="1"/>
  <c r="J720" i="1"/>
  <c r="I720" i="1"/>
  <c r="H720" i="1"/>
  <c r="G720" i="1"/>
  <c r="F720" i="1"/>
  <c r="E720" i="1"/>
  <c r="D720" i="1"/>
  <c r="C720" i="1"/>
  <c r="B720" i="1"/>
  <c r="Y719" i="1"/>
  <c r="X719" i="1"/>
  <c r="W719" i="1"/>
  <c r="V719" i="1"/>
  <c r="U719" i="1"/>
  <c r="T719" i="1"/>
  <c r="S719" i="1"/>
  <c r="R719" i="1"/>
  <c r="Q719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Y718" i="1"/>
  <c r="X718" i="1"/>
  <c r="W718" i="1"/>
  <c r="W722" i="1" s="1"/>
  <c r="V718" i="1"/>
  <c r="V722" i="1" s="1"/>
  <c r="U718" i="1"/>
  <c r="T718" i="1"/>
  <c r="S718" i="1"/>
  <c r="S722" i="1" s="1"/>
  <c r="R718" i="1"/>
  <c r="R722" i="1" s="1"/>
  <c r="Q718" i="1"/>
  <c r="Q722" i="1" s="1"/>
  <c r="P718" i="1"/>
  <c r="O718" i="1"/>
  <c r="O722" i="1" s="1"/>
  <c r="N718" i="1"/>
  <c r="N722" i="1" s="1"/>
  <c r="M718" i="1"/>
  <c r="L718" i="1"/>
  <c r="K718" i="1"/>
  <c r="K722" i="1" s="1"/>
  <c r="J718" i="1"/>
  <c r="J722" i="1" s="1"/>
  <c r="I718" i="1"/>
  <c r="H718" i="1"/>
  <c r="G718" i="1"/>
  <c r="F718" i="1"/>
  <c r="F722" i="1" s="1"/>
  <c r="E718" i="1"/>
  <c r="D718" i="1"/>
  <c r="C718" i="1"/>
  <c r="C722" i="1" s="1"/>
  <c r="B718" i="1"/>
  <c r="B722" i="1" s="1"/>
  <c r="Y713" i="1"/>
  <c r="X713" i="1"/>
  <c r="W713" i="1"/>
  <c r="V713" i="1"/>
  <c r="U713" i="1"/>
  <c r="T713" i="1"/>
  <c r="S713" i="1"/>
  <c r="R713" i="1"/>
  <c r="Q713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C712" i="1"/>
  <c r="Y711" i="1"/>
  <c r="X711" i="1"/>
  <c r="W711" i="1"/>
  <c r="V711" i="1"/>
  <c r="U711" i="1"/>
  <c r="T711" i="1"/>
  <c r="S711" i="1"/>
  <c r="R711" i="1"/>
  <c r="Q711" i="1"/>
  <c r="P711" i="1"/>
  <c r="O711" i="1"/>
  <c r="N711" i="1"/>
  <c r="Z711" i="1" s="1"/>
  <c r="M711" i="1"/>
  <c r="L711" i="1"/>
  <c r="K711" i="1"/>
  <c r="J711" i="1"/>
  <c r="I711" i="1"/>
  <c r="H711" i="1"/>
  <c r="G711" i="1"/>
  <c r="F711" i="1"/>
  <c r="E711" i="1"/>
  <c r="D711" i="1"/>
  <c r="C711" i="1"/>
  <c r="B711" i="1"/>
  <c r="Y710" i="1"/>
  <c r="X710" i="1"/>
  <c r="W710" i="1"/>
  <c r="V710" i="1"/>
  <c r="U710" i="1"/>
  <c r="T710" i="1"/>
  <c r="S710" i="1"/>
  <c r="S690" i="1" s="1"/>
  <c r="R710" i="1"/>
  <c r="Q710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Y709" i="1"/>
  <c r="X709" i="1"/>
  <c r="W709" i="1"/>
  <c r="V709" i="1"/>
  <c r="U709" i="1"/>
  <c r="T709" i="1"/>
  <c r="S709" i="1"/>
  <c r="R709" i="1"/>
  <c r="Q709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Y708" i="1"/>
  <c r="X708" i="1"/>
  <c r="W708" i="1"/>
  <c r="V708" i="1"/>
  <c r="V712" i="1" s="1"/>
  <c r="V714" i="1" s="1"/>
  <c r="U708" i="1"/>
  <c r="T708" i="1"/>
  <c r="S708" i="1"/>
  <c r="S712" i="1" s="1"/>
  <c r="S714" i="1" s="1"/>
  <c r="R708" i="1"/>
  <c r="R712" i="1" s="1"/>
  <c r="R714" i="1" s="1"/>
  <c r="Q708" i="1"/>
  <c r="P708" i="1"/>
  <c r="O708" i="1"/>
  <c r="N708" i="1"/>
  <c r="N712" i="1" s="1"/>
  <c r="N714" i="1" s="1"/>
  <c r="M708" i="1"/>
  <c r="L708" i="1"/>
  <c r="K708" i="1"/>
  <c r="K712" i="1" s="1"/>
  <c r="J708" i="1"/>
  <c r="J712" i="1" s="1"/>
  <c r="J714" i="1" s="1"/>
  <c r="I708" i="1"/>
  <c r="H708" i="1"/>
  <c r="G708" i="1"/>
  <c r="F708" i="1"/>
  <c r="F712" i="1" s="1"/>
  <c r="F714" i="1" s="1"/>
  <c r="E708" i="1"/>
  <c r="D708" i="1"/>
  <c r="C708" i="1"/>
  <c r="B708" i="1"/>
  <c r="Y703" i="1"/>
  <c r="X703" i="1"/>
  <c r="W703" i="1"/>
  <c r="V703" i="1"/>
  <c r="U703" i="1"/>
  <c r="T703" i="1"/>
  <c r="S703" i="1"/>
  <c r="R703" i="1"/>
  <c r="Q703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S702" i="1"/>
  <c r="S704" i="1" s="1"/>
  <c r="Y701" i="1"/>
  <c r="X701" i="1"/>
  <c r="W701" i="1"/>
  <c r="V701" i="1"/>
  <c r="U701" i="1"/>
  <c r="T701" i="1"/>
  <c r="S701" i="1"/>
  <c r="R701" i="1"/>
  <c r="Q701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Y700" i="1"/>
  <c r="Y690" i="1" s="1"/>
  <c r="X700" i="1"/>
  <c r="W700" i="1"/>
  <c r="V700" i="1"/>
  <c r="U700" i="1"/>
  <c r="U690" i="1" s="1"/>
  <c r="T700" i="1"/>
  <c r="S700" i="1"/>
  <c r="R700" i="1"/>
  <c r="Q700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Y699" i="1"/>
  <c r="X699" i="1"/>
  <c r="W699" i="1"/>
  <c r="V699" i="1"/>
  <c r="U699" i="1"/>
  <c r="T699" i="1"/>
  <c r="S699" i="1"/>
  <c r="R699" i="1"/>
  <c r="Q699" i="1"/>
  <c r="P699" i="1"/>
  <c r="P689" i="1" s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Y698" i="1"/>
  <c r="X698" i="1"/>
  <c r="W698" i="1"/>
  <c r="V698" i="1"/>
  <c r="U698" i="1"/>
  <c r="T698" i="1"/>
  <c r="S698" i="1"/>
  <c r="R698" i="1"/>
  <c r="Q698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Y693" i="1"/>
  <c r="X693" i="1"/>
  <c r="W693" i="1"/>
  <c r="V693" i="1"/>
  <c r="U693" i="1"/>
  <c r="T693" i="1"/>
  <c r="S693" i="1"/>
  <c r="R693" i="1"/>
  <c r="Q693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O691" i="1"/>
  <c r="K690" i="1"/>
  <c r="Y683" i="1"/>
  <c r="X683" i="1"/>
  <c r="W683" i="1"/>
  <c r="V683" i="1"/>
  <c r="U683" i="1"/>
  <c r="T683" i="1"/>
  <c r="S683" i="1"/>
  <c r="R683" i="1"/>
  <c r="Q683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O682" i="1"/>
  <c r="O684" i="1" s="1"/>
  <c r="Y681" i="1"/>
  <c r="X681" i="1"/>
  <c r="W681" i="1"/>
  <c r="V681" i="1"/>
  <c r="U681" i="1"/>
  <c r="T681" i="1"/>
  <c r="S681" i="1"/>
  <c r="R681" i="1"/>
  <c r="Q681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Y680" i="1"/>
  <c r="X680" i="1"/>
  <c r="W680" i="1"/>
  <c r="V680" i="1"/>
  <c r="U680" i="1"/>
  <c r="T680" i="1"/>
  <c r="S680" i="1"/>
  <c r="R680" i="1"/>
  <c r="Q680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Y679" i="1"/>
  <c r="X679" i="1"/>
  <c r="W679" i="1"/>
  <c r="V679" i="1"/>
  <c r="U679" i="1"/>
  <c r="T679" i="1"/>
  <c r="S679" i="1"/>
  <c r="R679" i="1"/>
  <c r="Q679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Y678" i="1"/>
  <c r="X678" i="1"/>
  <c r="W678" i="1"/>
  <c r="V678" i="1"/>
  <c r="U678" i="1"/>
  <c r="T678" i="1"/>
  <c r="S678" i="1"/>
  <c r="S682" i="1" s="1"/>
  <c r="S684" i="1" s="1"/>
  <c r="R678" i="1"/>
  <c r="Q678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C682" i="1" s="1"/>
  <c r="C684" i="1" s="1"/>
  <c r="B678" i="1"/>
  <c r="Y673" i="1"/>
  <c r="X673" i="1"/>
  <c r="W673" i="1"/>
  <c r="W674" i="1" s="1"/>
  <c r="V673" i="1"/>
  <c r="U673" i="1"/>
  <c r="T673" i="1"/>
  <c r="S673" i="1"/>
  <c r="S674" i="1" s="1"/>
  <c r="R673" i="1"/>
  <c r="Q673" i="1"/>
  <c r="P673" i="1"/>
  <c r="O673" i="1"/>
  <c r="O674" i="1" s="1"/>
  <c r="N673" i="1"/>
  <c r="M673" i="1"/>
  <c r="L673" i="1"/>
  <c r="K673" i="1"/>
  <c r="K674" i="1" s="1"/>
  <c r="J673" i="1"/>
  <c r="I673" i="1"/>
  <c r="H673" i="1"/>
  <c r="G673" i="1"/>
  <c r="G674" i="1" s="1"/>
  <c r="F673" i="1"/>
  <c r="E673" i="1"/>
  <c r="D673" i="1"/>
  <c r="C673" i="1"/>
  <c r="C674" i="1" s="1"/>
  <c r="B673" i="1"/>
  <c r="Y671" i="1"/>
  <c r="X671" i="1"/>
  <c r="W671" i="1"/>
  <c r="V671" i="1"/>
  <c r="U671" i="1"/>
  <c r="T671" i="1"/>
  <c r="S671" i="1"/>
  <c r="R671" i="1"/>
  <c r="Q671" i="1"/>
  <c r="P671" i="1"/>
  <c r="O671" i="1"/>
  <c r="N671" i="1"/>
  <c r="Z671" i="1" s="1"/>
  <c r="M671" i="1"/>
  <c r="L671" i="1"/>
  <c r="K671" i="1"/>
  <c r="J671" i="1"/>
  <c r="I671" i="1"/>
  <c r="H671" i="1"/>
  <c r="G671" i="1"/>
  <c r="F671" i="1"/>
  <c r="E671" i="1"/>
  <c r="D671" i="1"/>
  <c r="C671" i="1"/>
  <c r="B671" i="1"/>
  <c r="Y670" i="1"/>
  <c r="X670" i="1"/>
  <c r="W670" i="1"/>
  <c r="V670" i="1"/>
  <c r="V672" i="1" s="1"/>
  <c r="U670" i="1"/>
  <c r="T670" i="1"/>
  <c r="S670" i="1"/>
  <c r="R670" i="1"/>
  <c r="Q670" i="1"/>
  <c r="P670" i="1"/>
  <c r="O670" i="1"/>
  <c r="N670" i="1"/>
  <c r="N672" i="1" s="1"/>
  <c r="M670" i="1"/>
  <c r="L670" i="1"/>
  <c r="K670" i="1"/>
  <c r="J670" i="1"/>
  <c r="I670" i="1"/>
  <c r="H670" i="1"/>
  <c r="G670" i="1"/>
  <c r="F670" i="1"/>
  <c r="F672" i="1" s="1"/>
  <c r="E670" i="1"/>
  <c r="D670" i="1"/>
  <c r="C670" i="1"/>
  <c r="B670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Y668" i="1"/>
  <c r="Y672" i="1" s="1"/>
  <c r="X668" i="1"/>
  <c r="W668" i="1"/>
  <c r="W672" i="1" s="1"/>
  <c r="V668" i="1"/>
  <c r="U668" i="1"/>
  <c r="U672" i="1" s="1"/>
  <c r="T668" i="1"/>
  <c r="T672" i="1" s="1"/>
  <c r="T674" i="1" s="1"/>
  <c r="S668" i="1"/>
  <c r="S672" i="1" s="1"/>
  <c r="R668" i="1"/>
  <c r="Q668" i="1"/>
  <c r="Q672" i="1" s="1"/>
  <c r="P668" i="1"/>
  <c r="P672" i="1" s="1"/>
  <c r="P674" i="1" s="1"/>
  <c r="O668" i="1"/>
  <c r="O672" i="1" s="1"/>
  <c r="N668" i="1"/>
  <c r="M668" i="1"/>
  <c r="L668" i="1"/>
  <c r="K668" i="1"/>
  <c r="K672" i="1" s="1"/>
  <c r="J668" i="1"/>
  <c r="I668" i="1"/>
  <c r="I672" i="1" s="1"/>
  <c r="H668" i="1"/>
  <c r="G668" i="1"/>
  <c r="G672" i="1" s="1"/>
  <c r="F668" i="1"/>
  <c r="E668" i="1"/>
  <c r="E672" i="1" s="1"/>
  <c r="D668" i="1"/>
  <c r="D672" i="1" s="1"/>
  <c r="D674" i="1" s="1"/>
  <c r="C668" i="1"/>
  <c r="C672" i="1" s="1"/>
  <c r="B668" i="1"/>
  <c r="Y663" i="1"/>
  <c r="X663" i="1"/>
  <c r="X664" i="1" s="1"/>
  <c r="W663" i="1"/>
  <c r="V663" i="1"/>
  <c r="U663" i="1"/>
  <c r="T663" i="1"/>
  <c r="T664" i="1" s="1"/>
  <c r="S663" i="1"/>
  <c r="R663" i="1"/>
  <c r="Q663" i="1"/>
  <c r="P663" i="1"/>
  <c r="P664" i="1" s="1"/>
  <c r="O663" i="1"/>
  <c r="N663" i="1"/>
  <c r="M663" i="1"/>
  <c r="L663" i="1"/>
  <c r="L664" i="1" s="1"/>
  <c r="K663" i="1"/>
  <c r="J663" i="1"/>
  <c r="I663" i="1"/>
  <c r="H663" i="1"/>
  <c r="H664" i="1" s="1"/>
  <c r="G663" i="1"/>
  <c r="F663" i="1"/>
  <c r="E663" i="1"/>
  <c r="D663" i="1"/>
  <c r="D664" i="1" s="1"/>
  <c r="C663" i="1"/>
  <c r="B663" i="1"/>
  <c r="U662" i="1"/>
  <c r="U664" i="1" s="1"/>
  <c r="Q662" i="1"/>
  <c r="Q664" i="1" s="1"/>
  <c r="Y661" i="1"/>
  <c r="X661" i="1"/>
  <c r="W661" i="1"/>
  <c r="V661" i="1"/>
  <c r="U661" i="1"/>
  <c r="T661" i="1"/>
  <c r="S661" i="1"/>
  <c r="R661" i="1"/>
  <c r="Q661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Y660" i="1"/>
  <c r="X660" i="1"/>
  <c r="W660" i="1"/>
  <c r="V660" i="1"/>
  <c r="U660" i="1"/>
  <c r="T660" i="1"/>
  <c r="S660" i="1"/>
  <c r="R660" i="1"/>
  <c r="Q660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Y659" i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Y658" i="1"/>
  <c r="Y662" i="1" s="1"/>
  <c r="Y664" i="1" s="1"/>
  <c r="X658" i="1"/>
  <c r="X662" i="1" s="1"/>
  <c r="W658" i="1"/>
  <c r="V658" i="1"/>
  <c r="V662" i="1" s="1"/>
  <c r="U658" i="1"/>
  <c r="T658" i="1"/>
  <c r="T662" i="1" s="1"/>
  <c r="S658" i="1"/>
  <c r="R658" i="1"/>
  <c r="R662" i="1" s="1"/>
  <c r="Q658" i="1"/>
  <c r="P658" i="1"/>
  <c r="P662" i="1" s="1"/>
  <c r="O658" i="1"/>
  <c r="N658" i="1"/>
  <c r="N662" i="1" s="1"/>
  <c r="M658" i="1"/>
  <c r="L658" i="1"/>
  <c r="L662" i="1" s="1"/>
  <c r="K658" i="1"/>
  <c r="J658" i="1"/>
  <c r="J662" i="1" s="1"/>
  <c r="I658" i="1"/>
  <c r="I662" i="1" s="1"/>
  <c r="I664" i="1" s="1"/>
  <c r="H658" i="1"/>
  <c r="H662" i="1" s="1"/>
  <c r="G658" i="1"/>
  <c r="F658" i="1"/>
  <c r="F662" i="1" s="1"/>
  <c r="E658" i="1"/>
  <c r="E662" i="1" s="1"/>
  <c r="E664" i="1" s="1"/>
  <c r="D658" i="1"/>
  <c r="D662" i="1" s="1"/>
  <c r="C658" i="1"/>
  <c r="B658" i="1"/>
  <c r="Y653" i="1"/>
  <c r="X653" i="1"/>
  <c r="W653" i="1"/>
  <c r="V653" i="1"/>
  <c r="U653" i="1"/>
  <c r="T653" i="1"/>
  <c r="S653" i="1"/>
  <c r="R653" i="1"/>
  <c r="Q653" i="1"/>
  <c r="P653" i="1"/>
  <c r="O653" i="1"/>
  <c r="N653" i="1"/>
  <c r="M653" i="1"/>
  <c r="Z653" i="1" s="1"/>
  <c r="L653" i="1"/>
  <c r="K653" i="1"/>
  <c r="J653" i="1"/>
  <c r="I653" i="1"/>
  <c r="H653" i="1"/>
  <c r="G653" i="1"/>
  <c r="F653" i="1"/>
  <c r="E653" i="1"/>
  <c r="D653" i="1"/>
  <c r="C653" i="1"/>
  <c r="B653" i="1"/>
  <c r="AA653" i="1" s="1"/>
  <c r="Y651" i="1"/>
  <c r="X651" i="1"/>
  <c r="W651" i="1"/>
  <c r="V651" i="1"/>
  <c r="U651" i="1"/>
  <c r="T651" i="1"/>
  <c r="S651" i="1"/>
  <c r="R651" i="1"/>
  <c r="Q651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Y650" i="1"/>
  <c r="X650" i="1"/>
  <c r="W650" i="1"/>
  <c r="V650" i="1"/>
  <c r="U650" i="1"/>
  <c r="T650" i="1"/>
  <c r="S650" i="1"/>
  <c r="R650" i="1"/>
  <c r="Q650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Y649" i="1"/>
  <c r="X649" i="1"/>
  <c r="W649" i="1"/>
  <c r="V649" i="1"/>
  <c r="U649" i="1"/>
  <c r="T649" i="1"/>
  <c r="S649" i="1"/>
  <c r="R649" i="1"/>
  <c r="Q649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Y648" i="1"/>
  <c r="X648" i="1"/>
  <c r="W648" i="1"/>
  <c r="V648" i="1"/>
  <c r="V652" i="1" s="1"/>
  <c r="V654" i="1" s="1"/>
  <c r="U648" i="1"/>
  <c r="T648" i="1"/>
  <c r="S648" i="1"/>
  <c r="R648" i="1"/>
  <c r="R652" i="1" s="1"/>
  <c r="R654" i="1" s="1"/>
  <c r="Q648" i="1"/>
  <c r="P648" i="1"/>
  <c r="O648" i="1"/>
  <c r="N648" i="1"/>
  <c r="M648" i="1"/>
  <c r="L648" i="1"/>
  <c r="K648" i="1"/>
  <c r="J648" i="1"/>
  <c r="J652" i="1" s="1"/>
  <c r="J654" i="1" s="1"/>
  <c r="I648" i="1"/>
  <c r="H648" i="1"/>
  <c r="G648" i="1"/>
  <c r="F648" i="1"/>
  <c r="F652" i="1" s="1"/>
  <c r="F654" i="1" s="1"/>
  <c r="E648" i="1"/>
  <c r="D648" i="1"/>
  <c r="C648" i="1"/>
  <c r="B648" i="1"/>
  <c r="B652" i="1" s="1"/>
  <c r="B654" i="1" s="1"/>
  <c r="Y643" i="1"/>
  <c r="X643" i="1"/>
  <c r="W643" i="1"/>
  <c r="V643" i="1"/>
  <c r="U643" i="1"/>
  <c r="T643" i="1"/>
  <c r="S643" i="1"/>
  <c r="R643" i="1"/>
  <c r="Q643" i="1"/>
  <c r="P643" i="1"/>
  <c r="O643" i="1"/>
  <c r="N643" i="1"/>
  <c r="Z643" i="1" s="1"/>
  <c r="M643" i="1"/>
  <c r="L643" i="1"/>
  <c r="K643" i="1"/>
  <c r="J643" i="1"/>
  <c r="I643" i="1"/>
  <c r="H643" i="1"/>
  <c r="G643" i="1"/>
  <c r="F643" i="1"/>
  <c r="E643" i="1"/>
  <c r="D643" i="1"/>
  <c r="C643" i="1"/>
  <c r="B643" i="1"/>
  <c r="Y641" i="1"/>
  <c r="X641" i="1"/>
  <c r="W641" i="1"/>
  <c r="V641" i="1"/>
  <c r="U641" i="1"/>
  <c r="T641" i="1"/>
  <c r="S641" i="1"/>
  <c r="R641" i="1"/>
  <c r="Q641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Y640" i="1"/>
  <c r="X640" i="1"/>
  <c r="W640" i="1"/>
  <c r="V640" i="1"/>
  <c r="U640" i="1"/>
  <c r="T640" i="1"/>
  <c r="S640" i="1"/>
  <c r="R640" i="1"/>
  <c r="Q640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Y639" i="1"/>
  <c r="X639" i="1"/>
  <c r="W639" i="1"/>
  <c r="V639" i="1"/>
  <c r="U639" i="1"/>
  <c r="T639" i="1"/>
  <c r="S639" i="1"/>
  <c r="R639" i="1"/>
  <c r="Q639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Y638" i="1"/>
  <c r="X638" i="1"/>
  <c r="W638" i="1"/>
  <c r="V638" i="1"/>
  <c r="U638" i="1"/>
  <c r="T638" i="1"/>
  <c r="S638" i="1"/>
  <c r="R638" i="1"/>
  <c r="Q638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K634" i="1"/>
  <c r="Y633" i="1"/>
  <c r="X633" i="1"/>
  <c r="W633" i="1"/>
  <c r="V633" i="1"/>
  <c r="U633" i="1"/>
  <c r="T633" i="1"/>
  <c r="S633" i="1"/>
  <c r="R633" i="1"/>
  <c r="Q633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Y631" i="1"/>
  <c r="X631" i="1"/>
  <c r="W631" i="1"/>
  <c r="V631" i="1"/>
  <c r="U631" i="1"/>
  <c r="T631" i="1"/>
  <c r="S631" i="1"/>
  <c r="R631" i="1"/>
  <c r="Q631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Y629" i="1"/>
  <c r="X629" i="1"/>
  <c r="W629" i="1"/>
  <c r="V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Y628" i="1"/>
  <c r="Y632" i="1" s="1"/>
  <c r="X628" i="1"/>
  <c r="W628" i="1"/>
  <c r="W632" i="1" s="1"/>
  <c r="V628" i="1"/>
  <c r="U628" i="1"/>
  <c r="U632" i="1" s="1"/>
  <c r="T628" i="1"/>
  <c r="S628" i="1"/>
  <c r="S632" i="1" s="1"/>
  <c r="R628" i="1"/>
  <c r="Q628" i="1"/>
  <c r="Q632" i="1" s="1"/>
  <c r="P628" i="1"/>
  <c r="O628" i="1"/>
  <c r="O632" i="1" s="1"/>
  <c r="N628" i="1"/>
  <c r="M628" i="1"/>
  <c r="L628" i="1"/>
  <c r="K628" i="1"/>
  <c r="K632" i="1" s="1"/>
  <c r="J628" i="1"/>
  <c r="I628" i="1"/>
  <c r="I632" i="1" s="1"/>
  <c r="H628" i="1"/>
  <c r="G628" i="1"/>
  <c r="G632" i="1" s="1"/>
  <c r="F628" i="1"/>
  <c r="E628" i="1"/>
  <c r="E632" i="1" s="1"/>
  <c r="D628" i="1"/>
  <c r="C628" i="1"/>
  <c r="C632" i="1" s="1"/>
  <c r="B628" i="1"/>
  <c r="L624" i="1"/>
  <c r="Y623" i="1"/>
  <c r="X623" i="1"/>
  <c r="W623" i="1"/>
  <c r="V623" i="1"/>
  <c r="U623" i="1"/>
  <c r="T623" i="1"/>
  <c r="S623" i="1"/>
  <c r="R623" i="1"/>
  <c r="Q623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Y622" i="1"/>
  <c r="Y624" i="1" s="1"/>
  <c r="I622" i="1"/>
  <c r="E622" i="1"/>
  <c r="Y621" i="1"/>
  <c r="X621" i="1"/>
  <c r="W621" i="1"/>
  <c r="V621" i="1"/>
  <c r="U621" i="1"/>
  <c r="T621" i="1"/>
  <c r="S621" i="1"/>
  <c r="R621" i="1"/>
  <c r="Q621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Y620" i="1"/>
  <c r="X620" i="1"/>
  <c r="W620" i="1"/>
  <c r="V620" i="1"/>
  <c r="U620" i="1"/>
  <c r="T620" i="1"/>
  <c r="S620" i="1"/>
  <c r="R620" i="1"/>
  <c r="Q620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Y619" i="1"/>
  <c r="X619" i="1"/>
  <c r="W619" i="1"/>
  <c r="V619" i="1"/>
  <c r="U619" i="1"/>
  <c r="T619" i="1"/>
  <c r="S619" i="1"/>
  <c r="R619" i="1"/>
  <c r="Q619" i="1"/>
  <c r="P619" i="1"/>
  <c r="O619" i="1"/>
  <c r="N619" i="1"/>
  <c r="Z619" i="1" s="1"/>
  <c r="M619" i="1"/>
  <c r="L619" i="1"/>
  <c r="K619" i="1"/>
  <c r="J619" i="1"/>
  <c r="I619" i="1"/>
  <c r="H619" i="1"/>
  <c r="G619" i="1"/>
  <c r="F619" i="1"/>
  <c r="E619" i="1"/>
  <c r="D619" i="1"/>
  <c r="C619" i="1"/>
  <c r="B619" i="1"/>
  <c r="Y618" i="1"/>
  <c r="X618" i="1"/>
  <c r="X622" i="1" s="1"/>
  <c r="W618" i="1"/>
  <c r="V618" i="1"/>
  <c r="V622" i="1" s="1"/>
  <c r="U618" i="1"/>
  <c r="U622" i="1" s="1"/>
  <c r="U624" i="1" s="1"/>
  <c r="T618" i="1"/>
  <c r="T622" i="1" s="1"/>
  <c r="S618" i="1"/>
  <c r="R618" i="1"/>
  <c r="R622" i="1" s="1"/>
  <c r="Q618" i="1"/>
  <c r="P618" i="1"/>
  <c r="P622" i="1" s="1"/>
  <c r="O618" i="1"/>
  <c r="N618" i="1"/>
  <c r="N622" i="1" s="1"/>
  <c r="M618" i="1"/>
  <c r="L618" i="1"/>
  <c r="L622" i="1" s="1"/>
  <c r="K618" i="1"/>
  <c r="J618" i="1"/>
  <c r="J622" i="1" s="1"/>
  <c r="I618" i="1"/>
  <c r="H618" i="1"/>
  <c r="H622" i="1" s="1"/>
  <c r="G618" i="1"/>
  <c r="F618" i="1"/>
  <c r="F622" i="1" s="1"/>
  <c r="E618" i="1"/>
  <c r="D618" i="1"/>
  <c r="D622" i="1" s="1"/>
  <c r="C618" i="1"/>
  <c r="B618" i="1"/>
  <c r="Y613" i="1"/>
  <c r="X613" i="1"/>
  <c r="W613" i="1"/>
  <c r="V613" i="1"/>
  <c r="U613" i="1"/>
  <c r="T613" i="1"/>
  <c r="S613" i="1"/>
  <c r="R613" i="1"/>
  <c r="Q613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Y611" i="1"/>
  <c r="X611" i="1"/>
  <c r="W611" i="1"/>
  <c r="V611" i="1"/>
  <c r="U611" i="1"/>
  <c r="T611" i="1"/>
  <c r="S611" i="1"/>
  <c r="R611" i="1"/>
  <c r="Q611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Y609" i="1"/>
  <c r="X609" i="1"/>
  <c r="W609" i="1"/>
  <c r="V609" i="1"/>
  <c r="U609" i="1"/>
  <c r="T609" i="1"/>
  <c r="S609" i="1"/>
  <c r="R609" i="1"/>
  <c r="Q609" i="1"/>
  <c r="P609" i="1"/>
  <c r="O609" i="1"/>
  <c r="N609" i="1"/>
  <c r="M609" i="1"/>
  <c r="Z609" i="1" s="1"/>
  <c r="L609" i="1"/>
  <c r="K609" i="1"/>
  <c r="J609" i="1"/>
  <c r="I609" i="1"/>
  <c r="H609" i="1"/>
  <c r="G609" i="1"/>
  <c r="F609" i="1"/>
  <c r="E609" i="1"/>
  <c r="D609" i="1"/>
  <c r="C609" i="1"/>
  <c r="B609" i="1"/>
  <c r="Y608" i="1"/>
  <c r="X608" i="1"/>
  <c r="W608" i="1"/>
  <c r="V608" i="1"/>
  <c r="V612" i="1" s="1"/>
  <c r="V614" i="1" s="1"/>
  <c r="U608" i="1"/>
  <c r="T608" i="1"/>
  <c r="S608" i="1"/>
  <c r="R608" i="1"/>
  <c r="Q608" i="1"/>
  <c r="P608" i="1"/>
  <c r="O608" i="1"/>
  <c r="N608" i="1"/>
  <c r="M608" i="1"/>
  <c r="L608" i="1"/>
  <c r="K608" i="1"/>
  <c r="J608" i="1"/>
  <c r="J612" i="1" s="1"/>
  <c r="J614" i="1" s="1"/>
  <c r="I608" i="1"/>
  <c r="H608" i="1"/>
  <c r="G608" i="1"/>
  <c r="F608" i="1"/>
  <c r="F612" i="1" s="1"/>
  <c r="F614" i="1" s="1"/>
  <c r="E608" i="1"/>
  <c r="D608" i="1"/>
  <c r="C608" i="1"/>
  <c r="B608" i="1"/>
  <c r="Y603" i="1"/>
  <c r="X603" i="1"/>
  <c r="W603" i="1"/>
  <c r="V603" i="1"/>
  <c r="U603" i="1"/>
  <c r="T603" i="1"/>
  <c r="S603" i="1"/>
  <c r="R603" i="1"/>
  <c r="Q603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K602" i="1"/>
  <c r="K604" i="1" s="1"/>
  <c r="Y601" i="1"/>
  <c r="X601" i="1"/>
  <c r="W601" i="1"/>
  <c r="V601" i="1"/>
  <c r="U601" i="1"/>
  <c r="T601" i="1"/>
  <c r="S601" i="1"/>
  <c r="R601" i="1"/>
  <c r="Q601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V600" i="1"/>
  <c r="U600" i="1"/>
  <c r="T600" i="1"/>
  <c r="S600" i="1"/>
  <c r="R600" i="1"/>
  <c r="Q600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S599" i="1"/>
  <c r="R599" i="1"/>
  <c r="Q599" i="1"/>
  <c r="P599" i="1"/>
  <c r="O599" i="1"/>
  <c r="N599" i="1"/>
  <c r="Z599" i="1" s="1"/>
  <c r="AB599" i="1" s="1"/>
  <c r="M599" i="1"/>
  <c r="L599" i="1"/>
  <c r="K599" i="1"/>
  <c r="J599" i="1"/>
  <c r="I599" i="1"/>
  <c r="H599" i="1"/>
  <c r="G599" i="1"/>
  <c r="F599" i="1"/>
  <c r="E599" i="1"/>
  <c r="D599" i="1"/>
  <c r="C599" i="1"/>
  <c r="B599" i="1"/>
  <c r="Y598" i="1"/>
  <c r="X598" i="1"/>
  <c r="W598" i="1"/>
  <c r="V598" i="1"/>
  <c r="U598" i="1"/>
  <c r="T598" i="1"/>
  <c r="S598" i="1"/>
  <c r="R598" i="1"/>
  <c r="Q598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Y593" i="1"/>
  <c r="X593" i="1"/>
  <c r="W593" i="1"/>
  <c r="V593" i="1"/>
  <c r="U593" i="1"/>
  <c r="T593" i="1"/>
  <c r="S593" i="1"/>
  <c r="R593" i="1"/>
  <c r="Q593" i="1"/>
  <c r="P593" i="1"/>
  <c r="O593" i="1"/>
  <c r="O594" i="1" s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L592" i="1"/>
  <c r="Y591" i="1"/>
  <c r="X591" i="1"/>
  <c r="W591" i="1"/>
  <c r="V591" i="1"/>
  <c r="U591" i="1"/>
  <c r="T591" i="1"/>
  <c r="S591" i="1"/>
  <c r="R591" i="1"/>
  <c r="Q591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Y589" i="1"/>
  <c r="X589" i="1"/>
  <c r="W589" i="1"/>
  <c r="V589" i="1"/>
  <c r="U589" i="1"/>
  <c r="T589" i="1"/>
  <c r="S589" i="1"/>
  <c r="R589" i="1"/>
  <c r="Q589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Y588" i="1"/>
  <c r="X588" i="1"/>
  <c r="W588" i="1"/>
  <c r="W592" i="1" s="1"/>
  <c r="V588" i="1"/>
  <c r="U588" i="1"/>
  <c r="T588" i="1"/>
  <c r="S588" i="1"/>
  <c r="S592" i="1" s="1"/>
  <c r="S594" i="1" s="1"/>
  <c r="R588" i="1"/>
  <c r="Q588" i="1"/>
  <c r="P588" i="1"/>
  <c r="O588" i="1"/>
  <c r="O592" i="1" s="1"/>
  <c r="N588" i="1"/>
  <c r="M588" i="1"/>
  <c r="L588" i="1"/>
  <c r="K588" i="1"/>
  <c r="K592" i="1" s="1"/>
  <c r="K594" i="1" s="1"/>
  <c r="J588" i="1"/>
  <c r="I588" i="1"/>
  <c r="H588" i="1"/>
  <c r="G588" i="1"/>
  <c r="G592" i="1" s="1"/>
  <c r="F588" i="1"/>
  <c r="E588" i="1"/>
  <c r="D588" i="1"/>
  <c r="C588" i="1"/>
  <c r="C592" i="1" s="1"/>
  <c r="C594" i="1" s="1"/>
  <c r="B588" i="1"/>
  <c r="Y583" i="1"/>
  <c r="X583" i="1"/>
  <c r="W583" i="1"/>
  <c r="V583" i="1"/>
  <c r="U583" i="1"/>
  <c r="T583" i="1"/>
  <c r="S583" i="1"/>
  <c r="R583" i="1"/>
  <c r="Q583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Y581" i="1"/>
  <c r="X581" i="1"/>
  <c r="W581" i="1"/>
  <c r="V581" i="1"/>
  <c r="U581" i="1"/>
  <c r="T581" i="1"/>
  <c r="S581" i="1"/>
  <c r="R581" i="1"/>
  <c r="Q581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V580" i="1"/>
  <c r="U580" i="1"/>
  <c r="T580" i="1"/>
  <c r="S580" i="1"/>
  <c r="R580" i="1"/>
  <c r="Q580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S579" i="1"/>
  <c r="R579" i="1"/>
  <c r="Q579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Y578" i="1"/>
  <c r="X578" i="1"/>
  <c r="X582" i="1" s="1"/>
  <c r="W578" i="1"/>
  <c r="V578" i="1"/>
  <c r="V582" i="1" s="1"/>
  <c r="U578" i="1"/>
  <c r="T578" i="1"/>
  <c r="T582" i="1" s="1"/>
  <c r="T584" i="1" s="1"/>
  <c r="S578" i="1"/>
  <c r="R578" i="1"/>
  <c r="R582" i="1" s="1"/>
  <c r="Q578" i="1"/>
  <c r="P578" i="1"/>
  <c r="P582" i="1" s="1"/>
  <c r="O578" i="1"/>
  <c r="N578" i="1"/>
  <c r="N582" i="1" s="1"/>
  <c r="M578" i="1"/>
  <c r="L578" i="1"/>
  <c r="L582" i="1" s="1"/>
  <c r="K578" i="1"/>
  <c r="J578" i="1"/>
  <c r="J582" i="1" s="1"/>
  <c r="I578" i="1"/>
  <c r="H578" i="1"/>
  <c r="H582" i="1" s="1"/>
  <c r="G578" i="1"/>
  <c r="F578" i="1"/>
  <c r="F582" i="1" s="1"/>
  <c r="E578" i="1"/>
  <c r="D578" i="1"/>
  <c r="D582" i="1" s="1"/>
  <c r="D584" i="1" s="1"/>
  <c r="C578" i="1"/>
  <c r="B578" i="1"/>
  <c r="Y573" i="1"/>
  <c r="X573" i="1"/>
  <c r="W573" i="1"/>
  <c r="V573" i="1"/>
  <c r="U573" i="1"/>
  <c r="T573" i="1"/>
  <c r="S573" i="1"/>
  <c r="R573" i="1"/>
  <c r="Q573" i="1"/>
  <c r="P573" i="1"/>
  <c r="O573" i="1"/>
  <c r="N573" i="1"/>
  <c r="M573" i="1"/>
  <c r="Z573" i="1" s="1"/>
  <c r="L573" i="1"/>
  <c r="K573" i="1"/>
  <c r="J573" i="1"/>
  <c r="I573" i="1"/>
  <c r="H573" i="1"/>
  <c r="G573" i="1"/>
  <c r="F573" i="1"/>
  <c r="E573" i="1"/>
  <c r="D573" i="1"/>
  <c r="C573" i="1"/>
  <c r="B573" i="1"/>
  <c r="AA573" i="1" s="1"/>
  <c r="Y571" i="1"/>
  <c r="X571" i="1"/>
  <c r="W571" i="1"/>
  <c r="V571" i="1"/>
  <c r="U571" i="1"/>
  <c r="T571" i="1"/>
  <c r="S571" i="1"/>
  <c r="R571" i="1"/>
  <c r="Q571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Y569" i="1"/>
  <c r="X569" i="1"/>
  <c r="W569" i="1"/>
  <c r="V569" i="1"/>
  <c r="U569" i="1"/>
  <c r="T569" i="1"/>
  <c r="S569" i="1"/>
  <c r="R569" i="1"/>
  <c r="Q569" i="1"/>
  <c r="P569" i="1"/>
  <c r="O569" i="1"/>
  <c r="N569" i="1"/>
  <c r="M569" i="1"/>
  <c r="Z569" i="1" s="1"/>
  <c r="L569" i="1"/>
  <c r="K569" i="1"/>
  <c r="J569" i="1"/>
  <c r="I569" i="1"/>
  <c r="H569" i="1"/>
  <c r="G569" i="1"/>
  <c r="F569" i="1"/>
  <c r="E569" i="1"/>
  <c r="D569" i="1"/>
  <c r="C569" i="1"/>
  <c r="B569" i="1"/>
  <c r="Y568" i="1"/>
  <c r="X568" i="1"/>
  <c r="W568" i="1"/>
  <c r="V568" i="1"/>
  <c r="U568" i="1"/>
  <c r="T568" i="1"/>
  <c r="S568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Y563" i="1"/>
  <c r="X563" i="1"/>
  <c r="W563" i="1"/>
  <c r="V563" i="1"/>
  <c r="U563" i="1"/>
  <c r="T563" i="1"/>
  <c r="S563" i="1"/>
  <c r="R563" i="1"/>
  <c r="Q563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S562" i="1"/>
  <c r="S564" i="1" s="1"/>
  <c r="Y561" i="1"/>
  <c r="X561" i="1"/>
  <c r="W561" i="1"/>
  <c r="V561" i="1"/>
  <c r="U561" i="1"/>
  <c r="T561" i="1"/>
  <c r="S561" i="1"/>
  <c r="R561" i="1"/>
  <c r="Q561" i="1"/>
  <c r="P561" i="1"/>
  <c r="O561" i="1"/>
  <c r="N561" i="1"/>
  <c r="M561" i="1"/>
  <c r="Z561" i="1" s="1"/>
  <c r="AA561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V560" i="1"/>
  <c r="U560" i="1"/>
  <c r="T560" i="1"/>
  <c r="S560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S559" i="1"/>
  <c r="R559" i="1"/>
  <c r="Q559" i="1"/>
  <c r="P559" i="1"/>
  <c r="O559" i="1"/>
  <c r="N559" i="1"/>
  <c r="Z559" i="1" s="1"/>
  <c r="M559" i="1"/>
  <c r="L559" i="1"/>
  <c r="K559" i="1"/>
  <c r="J559" i="1"/>
  <c r="I559" i="1"/>
  <c r="H559" i="1"/>
  <c r="G559" i="1"/>
  <c r="F559" i="1"/>
  <c r="E559" i="1"/>
  <c r="D559" i="1"/>
  <c r="C559" i="1"/>
  <c r="B559" i="1"/>
  <c r="Y558" i="1"/>
  <c r="X558" i="1"/>
  <c r="W558" i="1"/>
  <c r="V558" i="1"/>
  <c r="U558" i="1"/>
  <c r="T558" i="1"/>
  <c r="S558" i="1"/>
  <c r="R558" i="1"/>
  <c r="Q558" i="1"/>
  <c r="P558" i="1"/>
  <c r="O558" i="1"/>
  <c r="O562" i="1" s="1"/>
  <c r="O564" i="1" s="1"/>
  <c r="N558" i="1"/>
  <c r="M558" i="1"/>
  <c r="L558" i="1"/>
  <c r="K558" i="1"/>
  <c r="K562" i="1" s="1"/>
  <c r="K564" i="1" s="1"/>
  <c r="J558" i="1"/>
  <c r="I558" i="1"/>
  <c r="H558" i="1"/>
  <c r="G558" i="1"/>
  <c r="F558" i="1"/>
  <c r="E558" i="1"/>
  <c r="D558" i="1"/>
  <c r="C558" i="1"/>
  <c r="C562" i="1" s="1"/>
  <c r="C564" i="1" s="1"/>
  <c r="B558" i="1"/>
  <c r="Y553" i="1"/>
  <c r="X553" i="1"/>
  <c r="W553" i="1"/>
  <c r="V553" i="1"/>
  <c r="U553" i="1"/>
  <c r="T553" i="1"/>
  <c r="S553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L552" i="1"/>
  <c r="L554" i="1" s="1"/>
  <c r="D552" i="1"/>
  <c r="D554" i="1" s="1"/>
  <c r="Y551" i="1"/>
  <c r="X551" i="1"/>
  <c r="W551" i="1"/>
  <c r="V551" i="1"/>
  <c r="V511" i="1" s="1"/>
  <c r="U551" i="1"/>
  <c r="T551" i="1"/>
  <c r="S551" i="1"/>
  <c r="R551" i="1"/>
  <c r="R511" i="1" s="1"/>
  <c r="Q551" i="1"/>
  <c r="P551" i="1"/>
  <c r="O551" i="1"/>
  <c r="N551" i="1"/>
  <c r="Z551" i="1" s="1"/>
  <c r="M551" i="1"/>
  <c r="L551" i="1"/>
  <c r="K551" i="1"/>
  <c r="J551" i="1"/>
  <c r="J511" i="1" s="1"/>
  <c r="I551" i="1"/>
  <c r="H551" i="1"/>
  <c r="G551" i="1"/>
  <c r="F551" i="1"/>
  <c r="F511" i="1" s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Y549" i="1"/>
  <c r="X549" i="1"/>
  <c r="W549" i="1"/>
  <c r="V549" i="1"/>
  <c r="U549" i="1"/>
  <c r="T549" i="1"/>
  <c r="S549" i="1"/>
  <c r="S509" i="1" s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C509" i="1" s="1"/>
  <c r="B549" i="1"/>
  <c r="Y548" i="1"/>
  <c r="Y552" i="1" s="1"/>
  <c r="X548" i="1"/>
  <c r="W548" i="1"/>
  <c r="V548" i="1"/>
  <c r="U548" i="1"/>
  <c r="U552" i="1" s="1"/>
  <c r="T548" i="1"/>
  <c r="T552" i="1" s="1"/>
  <c r="T554" i="1" s="1"/>
  <c r="S548" i="1"/>
  <c r="R548" i="1"/>
  <c r="Q548" i="1"/>
  <c r="Q552" i="1" s="1"/>
  <c r="P548" i="1"/>
  <c r="P552" i="1" s="1"/>
  <c r="P554" i="1" s="1"/>
  <c r="O548" i="1"/>
  <c r="N548" i="1"/>
  <c r="M548" i="1"/>
  <c r="L548" i="1"/>
  <c r="K548" i="1"/>
  <c r="J548" i="1"/>
  <c r="I548" i="1"/>
  <c r="I552" i="1" s="1"/>
  <c r="H548" i="1"/>
  <c r="G548" i="1"/>
  <c r="F548" i="1"/>
  <c r="E548" i="1"/>
  <c r="E552" i="1" s="1"/>
  <c r="D548" i="1"/>
  <c r="C548" i="1"/>
  <c r="B548" i="1"/>
  <c r="Y543" i="1"/>
  <c r="X543" i="1"/>
  <c r="W543" i="1"/>
  <c r="V543" i="1"/>
  <c r="V544" i="1" s="1"/>
  <c r="U543" i="1"/>
  <c r="T543" i="1"/>
  <c r="S543" i="1"/>
  <c r="R543" i="1"/>
  <c r="R544" i="1" s="1"/>
  <c r="Q543" i="1"/>
  <c r="P543" i="1"/>
  <c r="O543" i="1"/>
  <c r="N543" i="1"/>
  <c r="N544" i="1" s="1"/>
  <c r="M543" i="1"/>
  <c r="L543" i="1"/>
  <c r="K543" i="1"/>
  <c r="J543" i="1"/>
  <c r="J544" i="1" s="1"/>
  <c r="I543" i="1"/>
  <c r="H543" i="1"/>
  <c r="G543" i="1"/>
  <c r="F543" i="1"/>
  <c r="F544" i="1" s="1"/>
  <c r="E543" i="1"/>
  <c r="D543" i="1"/>
  <c r="C543" i="1"/>
  <c r="B543" i="1"/>
  <c r="Y541" i="1"/>
  <c r="X541" i="1"/>
  <c r="W541" i="1"/>
  <c r="V541" i="1"/>
  <c r="U541" i="1"/>
  <c r="T541" i="1"/>
  <c r="S541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Y540" i="1"/>
  <c r="X540" i="1"/>
  <c r="W540" i="1"/>
  <c r="V540" i="1"/>
  <c r="U540" i="1"/>
  <c r="T540" i="1"/>
  <c r="S540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Y538" i="1"/>
  <c r="X538" i="1"/>
  <c r="X542" i="1" s="1"/>
  <c r="W538" i="1"/>
  <c r="V538" i="1"/>
  <c r="V542" i="1" s="1"/>
  <c r="U538" i="1"/>
  <c r="T538" i="1"/>
  <c r="T542" i="1" s="1"/>
  <c r="T544" i="1" s="1"/>
  <c r="S538" i="1"/>
  <c r="R538" i="1"/>
  <c r="R542" i="1" s="1"/>
  <c r="Q538" i="1"/>
  <c r="Q542" i="1" s="1"/>
  <c r="Q544" i="1" s="1"/>
  <c r="P538" i="1"/>
  <c r="P542" i="1" s="1"/>
  <c r="P544" i="1" s="1"/>
  <c r="O538" i="1"/>
  <c r="N538" i="1"/>
  <c r="N542" i="1" s="1"/>
  <c r="M538" i="1"/>
  <c r="L538" i="1"/>
  <c r="L542" i="1" s="1"/>
  <c r="K538" i="1"/>
  <c r="J538" i="1"/>
  <c r="J542" i="1" s="1"/>
  <c r="I538" i="1"/>
  <c r="H538" i="1"/>
  <c r="H542" i="1" s="1"/>
  <c r="G538" i="1"/>
  <c r="F538" i="1"/>
  <c r="F542" i="1" s="1"/>
  <c r="E538" i="1"/>
  <c r="D538" i="1"/>
  <c r="D542" i="1" s="1"/>
  <c r="D544" i="1" s="1"/>
  <c r="C538" i="1"/>
  <c r="B538" i="1"/>
  <c r="Y533" i="1"/>
  <c r="X533" i="1"/>
  <c r="W533" i="1"/>
  <c r="V533" i="1"/>
  <c r="U533" i="1"/>
  <c r="T533" i="1"/>
  <c r="S533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Y531" i="1"/>
  <c r="X531" i="1"/>
  <c r="W531" i="1"/>
  <c r="V531" i="1"/>
  <c r="U531" i="1"/>
  <c r="T531" i="1"/>
  <c r="S531" i="1"/>
  <c r="R531" i="1"/>
  <c r="Q531" i="1"/>
  <c r="P531" i="1"/>
  <c r="O531" i="1"/>
  <c r="N531" i="1"/>
  <c r="Z531" i="1" s="1"/>
  <c r="M531" i="1"/>
  <c r="L531" i="1"/>
  <c r="K531" i="1"/>
  <c r="J531" i="1"/>
  <c r="I531" i="1"/>
  <c r="H531" i="1"/>
  <c r="G531" i="1"/>
  <c r="F531" i="1"/>
  <c r="E531" i="1"/>
  <c r="D531" i="1"/>
  <c r="C531" i="1"/>
  <c r="B531" i="1"/>
  <c r="Y530" i="1"/>
  <c r="X530" i="1"/>
  <c r="X510" i="1" s="1"/>
  <c r="W530" i="1"/>
  <c r="V530" i="1"/>
  <c r="U530" i="1"/>
  <c r="T530" i="1"/>
  <c r="S530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Y529" i="1"/>
  <c r="X529" i="1"/>
  <c r="W529" i="1"/>
  <c r="V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Y528" i="1"/>
  <c r="X528" i="1"/>
  <c r="W528" i="1"/>
  <c r="V528" i="1"/>
  <c r="U528" i="1"/>
  <c r="T528" i="1"/>
  <c r="S528" i="1"/>
  <c r="R528" i="1"/>
  <c r="R532" i="1" s="1"/>
  <c r="R534" i="1" s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B532" i="1" s="1"/>
  <c r="B534" i="1" s="1"/>
  <c r="Y523" i="1"/>
  <c r="X523" i="1"/>
  <c r="W523" i="1"/>
  <c r="V523" i="1"/>
  <c r="U523" i="1"/>
  <c r="T523" i="1"/>
  <c r="S523" i="1"/>
  <c r="R523" i="1"/>
  <c r="Q523" i="1"/>
  <c r="P523" i="1"/>
  <c r="O523" i="1"/>
  <c r="N523" i="1"/>
  <c r="Z523" i="1" s="1"/>
  <c r="M523" i="1"/>
  <c r="L523" i="1"/>
  <c r="K523" i="1"/>
  <c r="J523" i="1"/>
  <c r="I523" i="1"/>
  <c r="H523" i="1"/>
  <c r="G523" i="1"/>
  <c r="F523" i="1"/>
  <c r="E523" i="1"/>
  <c r="D523" i="1"/>
  <c r="C523" i="1"/>
  <c r="B523" i="1"/>
  <c r="C522" i="1"/>
  <c r="C524" i="1" s="1"/>
  <c r="Y521" i="1"/>
  <c r="X521" i="1"/>
  <c r="W521" i="1"/>
  <c r="V521" i="1"/>
  <c r="U521" i="1"/>
  <c r="T521" i="1"/>
  <c r="S521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Y520" i="1"/>
  <c r="X520" i="1"/>
  <c r="W520" i="1"/>
  <c r="V520" i="1"/>
  <c r="U520" i="1"/>
  <c r="T520" i="1"/>
  <c r="S520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Y519" i="1"/>
  <c r="X519" i="1"/>
  <c r="W519" i="1"/>
  <c r="V519" i="1"/>
  <c r="U519" i="1"/>
  <c r="T519" i="1"/>
  <c r="S519" i="1"/>
  <c r="R519" i="1"/>
  <c r="Q519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Y518" i="1"/>
  <c r="X518" i="1"/>
  <c r="W518" i="1"/>
  <c r="V518" i="1"/>
  <c r="U518" i="1"/>
  <c r="T518" i="1"/>
  <c r="S518" i="1"/>
  <c r="S522" i="1" s="1"/>
  <c r="S524" i="1" s="1"/>
  <c r="R518" i="1"/>
  <c r="Q518" i="1"/>
  <c r="P518" i="1"/>
  <c r="O518" i="1"/>
  <c r="O522" i="1" s="1"/>
  <c r="O524" i="1" s="1"/>
  <c r="N518" i="1"/>
  <c r="M518" i="1"/>
  <c r="M508" i="1" s="1"/>
  <c r="L518" i="1"/>
  <c r="K518" i="1"/>
  <c r="J518" i="1"/>
  <c r="I518" i="1"/>
  <c r="H518" i="1"/>
  <c r="G518" i="1"/>
  <c r="F518" i="1"/>
  <c r="E518" i="1"/>
  <c r="D518" i="1"/>
  <c r="C518" i="1"/>
  <c r="B518" i="1"/>
  <c r="Y513" i="1"/>
  <c r="X513" i="1"/>
  <c r="W513" i="1"/>
  <c r="V513" i="1"/>
  <c r="U513" i="1"/>
  <c r="T513" i="1"/>
  <c r="S513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N511" i="1"/>
  <c r="Y503" i="1"/>
  <c r="X503" i="1"/>
  <c r="X504" i="1" s="1"/>
  <c r="W503" i="1"/>
  <c r="V503" i="1"/>
  <c r="U503" i="1"/>
  <c r="T503" i="1"/>
  <c r="T504" i="1" s="1"/>
  <c r="S503" i="1"/>
  <c r="R503" i="1"/>
  <c r="Q503" i="1"/>
  <c r="P503" i="1"/>
  <c r="P504" i="1" s="1"/>
  <c r="O503" i="1"/>
  <c r="N503" i="1"/>
  <c r="M503" i="1"/>
  <c r="L503" i="1"/>
  <c r="L504" i="1" s="1"/>
  <c r="K503" i="1"/>
  <c r="J503" i="1"/>
  <c r="I503" i="1"/>
  <c r="H503" i="1"/>
  <c r="H504" i="1" s="1"/>
  <c r="G503" i="1"/>
  <c r="F503" i="1"/>
  <c r="E503" i="1"/>
  <c r="D503" i="1"/>
  <c r="D504" i="1" s="1"/>
  <c r="C503" i="1"/>
  <c r="B503" i="1"/>
  <c r="Y501" i="1"/>
  <c r="X501" i="1"/>
  <c r="W501" i="1"/>
  <c r="V501" i="1"/>
  <c r="U501" i="1"/>
  <c r="T501" i="1"/>
  <c r="S501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Y500" i="1"/>
  <c r="X500" i="1"/>
  <c r="W500" i="1"/>
  <c r="V500" i="1"/>
  <c r="U500" i="1"/>
  <c r="T500" i="1"/>
  <c r="S500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Y499" i="1"/>
  <c r="X499" i="1"/>
  <c r="W499" i="1"/>
  <c r="V499" i="1"/>
  <c r="U499" i="1"/>
  <c r="T499" i="1"/>
  <c r="S499" i="1"/>
  <c r="R499" i="1"/>
  <c r="Q499" i="1"/>
  <c r="P499" i="1"/>
  <c r="O499" i="1"/>
  <c r="N499" i="1"/>
  <c r="M499" i="1"/>
  <c r="M329" i="1" s="1"/>
  <c r="L499" i="1"/>
  <c r="K499" i="1"/>
  <c r="J499" i="1"/>
  <c r="I499" i="1"/>
  <c r="H499" i="1"/>
  <c r="G499" i="1"/>
  <c r="F499" i="1"/>
  <c r="E499" i="1"/>
  <c r="D499" i="1"/>
  <c r="C499" i="1"/>
  <c r="B499" i="1"/>
  <c r="Y498" i="1"/>
  <c r="X498" i="1"/>
  <c r="X502" i="1" s="1"/>
  <c r="W498" i="1"/>
  <c r="V498" i="1"/>
  <c r="V502" i="1" s="1"/>
  <c r="U498" i="1"/>
  <c r="U502" i="1" s="1"/>
  <c r="U504" i="1" s="1"/>
  <c r="T498" i="1"/>
  <c r="T502" i="1" s="1"/>
  <c r="S498" i="1"/>
  <c r="R498" i="1"/>
  <c r="R502" i="1" s="1"/>
  <c r="Q498" i="1"/>
  <c r="P498" i="1"/>
  <c r="P502" i="1" s="1"/>
  <c r="O498" i="1"/>
  <c r="N498" i="1"/>
  <c r="N502" i="1" s="1"/>
  <c r="M498" i="1"/>
  <c r="L498" i="1"/>
  <c r="L502" i="1" s="1"/>
  <c r="K498" i="1"/>
  <c r="J498" i="1"/>
  <c r="J502" i="1" s="1"/>
  <c r="I498" i="1"/>
  <c r="H498" i="1"/>
  <c r="H502" i="1" s="1"/>
  <c r="G498" i="1"/>
  <c r="F498" i="1"/>
  <c r="F502" i="1" s="1"/>
  <c r="E498" i="1"/>
  <c r="E502" i="1" s="1"/>
  <c r="E504" i="1" s="1"/>
  <c r="D498" i="1"/>
  <c r="D502" i="1" s="1"/>
  <c r="C498" i="1"/>
  <c r="B498" i="1"/>
  <c r="Y493" i="1"/>
  <c r="X493" i="1"/>
  <c r="W493" i="1"/>
  <c r="V493" i="1"/>
  <c r="U493" i="1"/>
  <c r="T493" i="1"/>
  <c r="S493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Y491" i="1"/>
  <c r="X491" i="1"/>
  <c r="W491" i="1"/>
  <c r="V491" i="1"/>
  <c r="U491" i="1"/>
  <c r="T491" i="1"/>
  <c r="S491" i="1"/>
  <c r="R491" i="1"/>
  <c r="Q491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Y489" i="1"/>
  <c r="X489" i="1"/>
  <c r="W489" i="1"/>
  <c r="V489" i="1"/>
  <c r="U489" i="1"/>
  <c r="T489" i="1"/>
  <c r="S489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Y488" i="1"/>
  <c r="X488" i="1"/>
  <c r="W488" i="1"/>
  <c r="V488" i="1"/>
  <c r="V492" i="1" s="1"/>
  <c r="V494" i="1" s="1"/>
  <c r="U488" i="1"/>
  <c r="T488" i="1"/>
  <c r="S488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F492" i="1" s="1"/>
  <c r="F494" i="1" s="1"/>
  <c r="E488" i="1"/>
  <c r="D488" i="1"/>
  <c r="C488" i="1"/>
  <c r="B488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Y481" i="1"/>
  <c r="X481" i="1"/>
  <c r="W481" i="1"/>
  <c r="V481" i="1"/>
  <c r="U481" i="1"/>
  <c r="T481" i="1"/>
  <c r="S481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Y480" i="1"/>
  <c r="X480" i="1"/>
  <c r="W480" i="1"/>
  <c r="V480" i="1"/>
  <c r="U480" i="1"/>
  <c r="T480" i="1"/>
  <c r="S480" i="1"/>
  <c r="R480" i="1"/>
  <c r="Q480" i="1"/>
  <c r="P480" i="1"/>
  <c r="O480" i="1"/>
  <c r="N480" i="1"/>
  <c r="M480" i="1"/>
  <c r="Z480" i="1" s="1"/>
  <c r="L480" i="1"/>
  <c r="K480" i="1"/>
  <c r="J480" i="1"/>
  <c r="I480" i="1"/>
  <c r="H480" i="1"/>
  <c r="G480" i="1"/>
  <c r="F480" i="1"/>
  <c r="E480" i="1"/>
  <c r="D480" i="1"/>
  <c r="C480" i="1"/>
  <c r="B480" i="1"/>
  <c r="AA480" i="1" s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Y478" i="1"/>
  <c r="X478" i="1"/>
  <c r="W478" i="1"/>
  <c r="V478" i="1"/>
  <c r="U478" i="1"/>
  <c r="T478" i="1"/>
  <c r="S478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K474" i="1"/>
  <c r="Y473" i="1"/>
  <c r="X473" i="1"/>
  <c r="W473" i="1"/>
  <c r="V473" i="1"/>
  <c r="U473" i="1"/>
  <c r="T473" i="1"/>
  <c r="S473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Y471" i="1"/>
  <c r="X471" i="1"/>
  <c r="W471" i="1"/>
  <c r="V471" i="1"/>
  <c r="U471" i="1"/>
  <c r="T471" i="1"/>
  <c r="S471" i="1"/>
  <c r="R471" i="1"/>
  <c r="Q471" i="1"/>
  <c r="P471" i="1"/>
  <c r="O471" i="1"/>
  <c r="N471" i="1"/>
  <c r="Z471" i="1" s="1"/>
  <c r="M471" i="1"/>
  <c r="L471" i="1"/>
  <c r="K471" i="1"/>
  <c r="J471" i="1"/>
  <c r="I471" i="1"/>
  <c r="H471" i="1"/>
  <c r="G471" i="1"/>
  <c r="F471" i="1"/>
  <c r="E471" i="1"/>
  <c r="D471" i="1"/>
  <c r="C471" i="1"/>
  <c r="B471" i="1"/>
  <c r="Y470" i="1"/>
  <c r="X470" i="1"/>
  <c r="W470" i="1"/>
  <c r="V470" i="1"/>
  <c r="U470" i="1"/>
  <c r="T470" i="1"/>
  <c r="S470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Y469" i="1"/>
  <c r="X469" i="1"/>
  <c r="W469" i="1"/>
  <c r="V469" i="1"/>
  <c r="U469" i="1"/>
  <c r="T469" i="1"/>
  <c r="S469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Y468" i="1"/>
  <c r="Y472" i="1" s="1"/>
  <c r="X468" i="1"/>
  <c r="W468" i="1"/>
  <c r="W472" i="1" s="1"/>
  <c r="V468" i="1"/>
  <c r="U468" i="1"/>
  <c r="U472" i="1" s="1"/>
  <c r="T468" i="1"/>
  <c r="S468" i="1"/>
  <c r="S472" i="1" s="1"/>
  <c r="S474" i="1" s="1"/>
  <c r="R468" i="1"/>
  <c r="Q468" i="1"/>
  <c r="Q472" i="1" s="1"/>
  <c r="P468" i="1"/>
  <c r="O468" i="1"/>
  <c r="O472" i="1" s="1"/>
  <c r="N468" i="1"/>
  <c r="M468" i="1"/>
  <c r="L468" i="1"/>
  <c r="K468" i="1"/>
  <c r="K472" i="1" s="1"/>
  <c r="J468" i="1"/>
  <c r="I468" i="1"/>
  <c r="I472" i="1" s="1"/>
  <c r="H468" i="1"/>
  <c r="G468" i="1"/>
  <c r="G472" i="1" s="1"/>
  <c r="F468" i="1"/>
  <c r="E468" i="1"/>
  <c r="E472" i="1" s="1"/>
  <c r="D468" i="1"/>
  <c r="C468" i="1"/>
  <c r="C472" i="1" s="1"/>
  <c r="C474" i="1" s="1"/>
  <c r="B468" i="1"/>
  <c r="Y463" i="1"/>
  <c r="X463" i="1"/>
  <c r="X464" i="1" s="1"/>
  <c r="W463" i="1"/>
  <c r="V463" i="1"/>
  <c r="U463" i="1"/>
  <c r="T463" i="1"/>
  <c r="T464" i="1" s="1"/>
  <c r="S463" i="1"/>
  <c r="R463" i="1"/>
  <c r="Q463" i="1"/>
  <c r="P463" i="1"/>
  <c r="P464" i="1" s="1"/>
  <c r="O463" i="1"/>
  <c r="N463" i="1"/>
  <c r="M463" i="1"/>
  <c r="L463" i="1"/>
  <c r="L464" i="1" s="1"/>
  <c r="K463" i="1"/>
  <c r="J463" i="1"/>
  <c r="I463" i="1"/>
  <c r="H463" i="1"/>
  <c r="H464" i="1" s="1"/>
  <c r="G463" i="1"/>
  <c r="F463" i="1"/>
  <c r="E463" i="1"/>
  <c r="D463" i="1"/>
  <c r="D464" i="1" s="1"/>
  <c r="C463" i="1"/>
  <c r="B463" i="1"/>
  <c r="U462" i="1"/>
  <c r="U464" i="1" s="1"/>
  <c r="Q462" i="1"/>
  <c r="Q464" i="1" s="1"/>
  <c r="Y461" i="1"/>
  <c r="X461" i="1"/>
  <c r="W461" i="1"/>
  <c r="V461" i="1"/>
  <c r="U461" i="1"/>
  <c r="T461" i="1"/>
  <c r="S461" i="1"/>
  <c r="R461" i="1"/>
  <c r="Q461" i="1"/>
  <c r="P461" i="1"/>
  <c r="O461" i="1"/>
  <c r="N461" i="1"/>
  <c r="M461" i="1"/>
  <c r="Z461" i="1" s="1"/>
  <c r="L461" i="1"/>
  <c r="K461" i="1"/>
  <c r="J461" i="1"/>
  <c r="I461" i="1"/>
  <c r="H461" i="1"/>
  <c r="G461" i="1"/>
  <c r="F461" i="1"/>
  <c r="E461" i="1"/>
  <c r="D461" i="1"/>
  <c r="C461" i="1"/>
  <c r="B461" i="1"/>
  <c r="AA461" i="1" s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Y459" i="1"/>
  <c r="X459" i="1"/>
  <c r="W459" i="1"/>
  <c r="V459" i="1"/>
  <c r="U459" i="1"/>
  <c r="T459" i="1"/>
  <c r="S459" i="1"/>
  <c r="R459" i="1"/>
  <c r="Q459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Y458" i="1"/>
  <c r="Y462" i="1" s="1"/>
  <c r="Y464" i="1" s="1"/>
  <c r="X458" i="1"/>
  <c r="X462" i="1" s="1"/>
  <c r="W458" i="1"/>
  <c r="V458" i="1"/>
  <c r="V462" i="1" s="1"/>
  <c r="U458" i="1"/>
  <c r="T458" i="1"/>
  <c r="T462" i="1" s="1"/>
  <c r="S458" i="1"/>
  <c r="R458" i="1"/>
  <c r="R462" i="1" s="1"/>
  <c r="Q458" i="1"/>
  <c r="P458" i="1"/>
  <c r="P462" i="1" s="1"/>
  <c r="O458" i="1"/>
  <c r="N458" i="1"/>
  <c r="N462" i="1" s="1"/>
  <c r="M458" i="1"/>
  <c r="L458" i="1"/>
  <c r="L462" i="1" s="1"/>
  <c r="K458" i="1"/>
  <c r="J458" i="1"/>
  <c r="J462" i="1" s="1"/>
  <c r="I458" i="1"/>
  <c r="I462" i="1" s="1"/>
  <c r="I464" i="1" s="1"/>
  <c r="H458" i="1"/>
  <c r="H462" i="1" s="1"/>
  <c r="G458" i="1"/>
  <c r="F458" i="1"/>
  <c r="F462" i="1" s="1"/>
  <c r="E458" i="1"/>
  <c r="E462" i="1" s="1"/>
  <c r="E464" i="1" s="1"/>
  <c r="D458" i="1"/>
  <c r="D462" i="1" s="1"/>
  <c r="C458" i="1"/>
  <c r="B458" i="1"/>
  <c r="Y453" i="1"/>
  <c r="X453" i="1"/>
  <c r="W453" i="1"/>
  <c r="V453" i="1"/>
  <c r="U453" i="1"/>
  <c r="T453" i="1"/>
  <c r="S453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Y451" i="1"/>
  <c r="X451" i="1"/>
  <c r="W451" i="1"/>
  <c r="V451" i="1"/>
  <c r="U451" i="1"/>
  <c r="T451" i="1"/>
  <c r="S451" i="1"/>
  <c r="R451" i="1"/>
  <c r="Q451" i="1"/>
  <c r="P451" i="1"/>
  <c r="O451" i="1"/>
  <c r="N451" i="1"/>
  <c r="Z451" i="1" s="1"/>
  <c r="M451" i="1"/>
  <c r="L451" i="1"/>
  <c r="K451" i="1"/>
  <c r="J451" i="1"/>
  <c r="I451" i="1"/>
  <c r="H451" i="1"/>
  <c r="G451" i="1"/>
  <c r="F451" i="1"/>
  <c r="E451" i="1"/>
  <c r="D451" i="1"/>
  <c r="C451" i="1"/>
  <c r="B451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Y448" i="1"/>
  <c r="X448" i="1"/>
  <c r="W448" i="1"/>
  <c r="V448" i="1"/>
  <c r="V452" i="1" s="1"/>
  <c r="V454" i="1" s="1"/>
  <c r="U448" i="1"/>
  <c r="T448" i="1"/>
  <c r="S448" i="1"/>
  <c r="R448" i="1"/>
  <c r="R452" i="1" s="1"/>
  <c r="R454" i="1" s="1"/>
  <c r="Q448" i="1"/>
  <c r="P448" i="1"/>
  <c r="O448" i="1"/>
  <c r="N448" i="1"/>
  <c r="M448" i="1"/>
  <c r="L448" i="1"/>
  <c r="K448" i="1"/>
  <c r="J448" i="1"/>
  <c r="J452" i="1" s="1"/>
  <c r="J454" i="1" s="1"/>
  <c r="I448" i="1"/>
  <c r="H448" i="1"/>
  <c r="G448" i="1"/>
  <c r="F448" i="1"/>
  <c r="F452" i="1" s="1"/>
  <c r="F454" i="1" s="1"/>
  <c r="E448" i="1"/>
  <c r="D448" i="1"/>
  <c r="C448" i="1"/>
  <c r="B448" i="1"/>
  <c r="B452" i="1" s="1"/>
  <c r="B454" i="1" s="1"/>
  <c r="Y443" i="1"/>
  <c r="X443" i="1"/>
  <c r="W443" i="1"/>
  <c r="V443" i="1"/>
  <c r="U443" i="1"/>
  <c r="T443" i="1"/>
  <c r="S443" i="1"/>
  <c r="R443" i="1"/>
  <c r="Q443" i="1"/>
  <c r="P443" i="1"/>
  <c r="O443" i="1"/>
  <c r="N443" i="1"/>
  <c r="Z443" i="1" s="1"/>
  <c r="M443" i="1"/>
  <c r="L443" i="1"/>
  <c r="K443" i="1"/>
  <c r="J443" i="1"/>
  <c r="I443" i="1"/>
  <c r="H443" i="1"/>
  <c r="G443" i="1"/>
  <c r="F443" i="1"/>
  <c r="E443" i="1"/>
  <c r="D443" i="1"/>
  <c r="C443" i="1"/>
  <c r="B443" i="1"/>
  <c r="Y441" i="1"/>
  <c r="X441" i="1"/>
  <c r="W441" i="1"/>
  <c r="V441" i="1"/>
  <c r="U441" i="1"/>
  <c r="T441" i="1"/>
  <c r="S441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K442" i="1" s="1"/>
  <c r="K444" i="1" s="1"/>
  <c r="J438" i="1"/>
  <c r="I438" i="1"/>
  <c r="H438" i="1"/>
  <c r="G438" i="1"/>
  <c r="F438" i="1"/>
  <c r="E438" i="1"/>
  <c r="D438" i="1"/>
  <c r="C438" i="1"/>
  <c r="B438" i="1"/>
  <c r="Y433" i="1"/>
  <c r="Y434" i="1" s="1"/>
  <c r="X433" i="1"/>
  <c r="W433" i="1"/>
  <c r="V433" i="1"/>
  <c r="U433" i="1"/>
  <c r="U434" i="1" s="1"/>
  <c r="T433" i="1"/>
  <c r="S433" i="1"/>
  <c r="R433" i="1"/>
  <c r="Q433" i="1"/>
  <c r="Q434" i="1" s="1"/>
  <c r="P433" i="1"/>
  <c r="O433" i="1"/>
  <c r="O434" i="1" s="1"/>
  <c r="N433" i="1"/>
  <c r="M433" i="1"/>
  <c r="L433" i="1"/>
  <c r="K433" i="1"/>
  <c r="J433" i="1"/>
  <c r="I433" i="1"/>
  <c r="I434" i="1" s="1"/>
  <c r="H433" i="1"/>
  <c r="G433" i="1"/>
  <c r="F433" i="1"/>
  <c r="E433" i="1"/>
  <c r="E434" i="1" s="1"/>
  <c r="D433" i="1"/>
  <c r="C433" i="1"/>
  <c r="B433" i="1"/>
  <c r="Y431" i="1"/>
  <c r="X431" i="1"/>
  <c r="W431" i="1"/>
  <c r="V431" i="1"/>
  <c r="U431" i="1"/>
  <c r="T431" i="1"/>
  <c r="S431" i="1"/>
  <c r="R431" i="1"/>
  <c r="Q431" i="1"/>
  <c r="P431" i="1"/>
  <c r="O431" i="1"/>
  <c r="N431" i="1"/>
  <c r="Z431" i="1" s="1"/>
  <c r="M431" i="1"/>
  <c r="L431" i="1"/>
  <c r="K431" i="1"/>
  <c r="J431" i="1"/>
  <c r="I431" i="1"/>
  <c r="H431" i="1"/>
  <c r="G431" i="1"/>
  <c r="F431" i="1"/>
  <c r="E431" i="1"/>
  <c r="D431" i="1"/>
  <c r="C431" i="1"/>
  <c r="B431" i="1"/>
  <c r="Y430" i="1"/>
  <c r="X430" i="1"/>
  <c r="W430" i="1"/>
  <c r="V430" i="1"/>
  <c r="V432" i="1" s="1"/>
  <c r="U430" i="1"/>
  <c r="T430" i="1"/>
  <c r="S430" i="1"/>
  <c r="R430" i="1"/>
  <c r="Q430" i="1"/>
  <c r="P430" i="1"/>
  <c r="O430" i="1"/>
  <c r="N430" i="1"/>
  <c r="N432" i="1" s="1"/>
  <c r="M430" i="1"/>
  <c r="L430" i="1"/>
  <c r="K430" i="1"/>
  <c r="J430" i="1"/>
  <c r="I430" i="1"/>
  <c r="H430" i="1"/>
  <c r="G430" i="1"/>
  <c r="F430" i="1"/>
  <c r="F432" i="1" s="1"/>
  <c r="E430" i="1"/>
  <c r="D430" i="1"/>
  <c r="C430" i="1"/>
  <c r="B430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Y428" i="1"/>
  <c r="Y432" i="1" s="1"/>
  <c r="X428" i="1"/>
  <c r="W428" i="1"/>
  <c r="W432" i="1" s="1"/>
  <c r="V428" i="1"/>
  <c r="U428" i="1"/>
  <c r="U432" i="1" s="1"/>
  <c r="T428" i="1"/>
  <c r="S428" i="1"/>
  <c r="S432" i="1" s="1"/>
  <c r="R428" i="1"/>
  <c r="Q428" i="1"/>
  <c r="Q432" i="1" s="1"/>
  <c r="P428" i="1"/>
  <c r="O428" i="1"/>
  <c r="O432" i="1" s="1"/>
  <c r="N428" i="1"/>
  <c r="M428" i="1"/>
  <c r="L428" i="1"/>
  <c r="L432" i="1" s="1"/>
  <c r="L434" i="1" s="1"/>
  <c r="K428" i="1"/>
  <c r="K432" i="1" s="1"/>
  <c r="K434" i="1" s="1"/>
  <c r="J428" i="1"/>
  <c r="I428" i="1"/>
  <c r="I432" i="1" s="1"/>
  <c r="H428" i="1"/>
  <c r="G428" i="1"/>
  <c r="G432" i="1" s="1"/>
  <c r="F428" i="1"/>
  <c r="E428" i="1"/>
  <c r="E432" i="1" s="1"/>
  <c r="D428" i="1"/>
  <c r="C428" i="1"/>
  <c r="C432" i="1" s="1"/>
  <c r="B428" i="1"/>
  <c r="P424" i="1"/>
  <c r="L424" i="1"/>
  <c r="Y423" i="1"/>
  <c r="X423" i="1"/>
  <c r="W423" i="1"/>
  <c r="V423" i="1"/>
  <c r="U423" i="1"/>
  <c r="T423" i="1"/>
  <c r="S423" i="1"/>
  <c r="R423" i="1"/>
  <c r="Q423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Y419" i="1"/>
  <c r="X419" i="1"/>
  <c r="W419" i="1"/>
  <c r="V419" i="1"/>
  <c r="U419" i="1"/>
  <c r="T419" i="1"/>
  <c r="S419" i="1"/>
  <c r="R419" i="1"/>
  <c r="Q419" i="1"/>
  <c r="P419" i="1"/>
  <c r="O419" i="1"/>
  <c r="N419" i="1"/>
  <c r="Z419" i="1" s="1"/>
  <c r="AB419" i="1" s="1"/>
  <c r="M419" i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X422" i="1" s="1"/>
  <c r="W418" i="1"/>
  <c r="V418" i="1"/>
  <c r="V422" i="1" s="1"/>
  <c r="U418" i="1"/>
  <c r="T418" i="1"/>
  <c r="T422" i="1" s="1"/>
  <c r="S418" i="1"/>
  <c r="R418" i="1"/>
  <c r="R422" i="1" s="1"/>
  <c r="Q418" i="1"/>
  <c r="P418" i="1"/>
  <c r="P422" i="1" s="1"/>
  <c r="O418" i="1"/>
  <c r="N418" i="1"/>
  <c r="N422" i="1" s="1"/>
  <c r="M418" i="1"/>
  <c r="L418" i="1"/>
  <c r="L422" i="1" s="1"/>
  <c r="K418" i="1"/>
  <c r="J418" i="1"/>
  <c r="J422" i="1" s="1"/>
  <c r="I418" i="1"/>
  <c r="H418" i="1"/>
  <c r="H422" i="1" s="1"/>
  <c r="G418" i="1"/>
  <c r="F418" i="1"/>
  <c r="F422" i="1" s="1"/>
  <c r="E418" i="1"/>
  <c r="D418" i="1"/>
  <c r="D422" i="1" s="1"/>
  <c r="C418" i="1"/>
  <c r="B418" i="1"/>
  <c r="Y413" i="1"/>
  <c r="X413" i="1"/>
  <c r="W413" i="1"/>
  <c r="V413" i="1"/>
  <c r="U413" i="1"/>
  <c r="T413" i="1"/>
  <c r="S413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Y410" i="1"/>
  <c r="X410" i="1"/>
  <c r="W410" i="1"/>
  <c r="V410" i="1"/>
  <c r="U410" i="1"/>
  <c r="T410" i="1"/>
  <c r="S410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Y403" i="1"/>
  <c r="X403" i="1"/>
  <c r="W403" i="1"/>
  <c r="V403" i="1"/>
  <c r="U403" i="1"/>
  <c r="T403" i="1"/>
  <c r="S403" i="1"/>
  <c r="R403" i="1"/>
  <c r="Q403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Z400" i="1" s="1"/>
  <c r="L400" i="1"/>
  <c r="K400" i="1"/>
  <c r="J400" i="1"/>
  <c r="I400" i="1"/>
  <c r="H400" i="1"/>
  <c r="G400" i="1"/>
  <c r="F400" i="1"/>
  <c r="E400" i="1"/>
  <c r="D400" i="1"/>
  <c r="C400" i="1"/>
  <c r="B400" i="1"/>
  <c r="AA400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Y398" i="1"/>
  <c r="X398" i="1"/>
  <c r="W398" i="1"/>
  <c r="V398" i="1"/>
  <c r="U398" i="1"/>
  <c r="T398" i="1"/>
  <c r="S398" i="1"/>
  <c r="R398" i="1"/>
  <c r="Q398" i="1"/>
  <c r="P398" i="1"/>
  <c r="O398" i="1"/>
  <c r="O402" i="1" s="1"/>
  <c r="N398" i="1"/>
  <c r="M398" i="1"/>
  <c r="L398" i="1"/>
  <c r="K398" i="1"/>
  <c r="K402" i="1" s="1"/>
  <c r="J398" i="1"/>
  <c r="I398" i="1"/>
  <c r="H398" i="1"/>
  <c r="G398" i="1"/>
  <c r="F398" i="1"/>
  <c r="E398" i="1"/>
  <c r="D398" i="1"/>
  <c r="C398" i="1"/>
  <c r="B398" i="1"/>
  <c r="Y393" i="1"/>
  <c r="Y394" i="1" s="1"/>
  <c r="X393" i="1"/>
  <c r="W393" i="1"/>
  <c r="V393" i="1"/>
  <c r="U393" i="1"/>
  <c r="U394" i="1" s="1"/>
  <c r="T393" i="1"/>
  <c r="S393" i="1"/>
  <c r="R393" i="1"/>
  <c r="Q393" i="1"/>
  <c r="Q394" i="1" s="1"/>
  <c r="P393" i="1"/>
  <c r="O393" i="1"/>
  <c r="N393" i="1"/>
  <c r="M393" i="1"/>
  <c r="L393" i="1"/>
  <c r="K393" i="1"/>
  <c r="J393" i="1"/>
  <c r="I393" i="1"/>
  <c r="I394" i="1" s="1"/>
  <c r="H393" i="1"/>
  <c r="G393" i="1"/>
  <c r="F393" i="1"/>
  <c r="E393" i="1"/>
  <c r="E394" i="1" s="1"/>
  <c r="D393" i="1"/>
  <c r="C393" i="1"/>
  <c r="B393" i="1"/>
  <c r="P392" i="1"/>
  <c r="P394" i="1" s="1"/>
  <c r="Y391" i="1"/>
  <c r="X391" i="1"/>
  <c r="W391" i="1"/>
  <c r="V391" i="1"/>
  <c r="U391" i="1"/>
  <c r="T391" i="1"/>
  <c r="S391" i="1"/>
  <c r="R391" i="1"/>
  <c r="Q391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Y390" i="1"/>
  <c r="X390" i="1"/>
  <c r="W390" i="1"/>
  <c r="V390" i="1"/>
  <c r="U390" i="1"/>
  <c r="T390" i="1"/>
  <c r="S390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Y388" i="1"/>
  <c r="Y392" i="1" s="1"/>
  <c r="X388" i="1"/>
  <c r="W388" i="1"/>
  <c r="W392" i="1" s="1"/>
  <c r="V388" i="1"/>
  <c r="U388" i="1"/>
  <c r="U392" i="1" s="1"/>
  <c r="T388" i="1"/>
  <c r="S388" i="1"/>
  <c r="S392" i="1" s="1"/>
  <c r="S394" i="1" s="1"/>
  <c r="R388" i="1"/>
  <c r="Q388" i="1"/>
  <c r="Q392" i="1" s="1"/>
  <c r="P388" i="1"/>
  <c r="O388" i="1"/>
  <c r="O392" i="1" s="1"/>
  <c r="O394" i="1" s="1"/>
  <c r="N388" i="1"/>
  <c r="M388" i="1"/>
  <c r="L388" i="1"/>
  <c r="L392" i="1" s="1"/>
  <c r="L394" i="1" s="1"/>
  <c r="K388" i="1"/>
  <c r="K392" i="1" s="1"/>
  <c r="K394" i="1" s="1"/>
  <c r="J388" i="1"/>
  <c r="I388" i="1"/>
  <c r="I392" i="1" s="1"/>
  <c r="H388" i="1"/>
  <c r="G388" i="1"/>
  <c r="G392" i="1" s="1"/>
  <c r="F388" i="1"/>
  <c r="E388" i="1"/>
  <c r="E392" i="1" s="1"/>
  <c r="D388" i="1"/>
  <c r="C388" i="1"/>
  <c r="C392" i="1" s="1"/>
  <c r="C394" i="1" s="1"/>
  <c r="B388" i="1"/>
  <c r="Y383" i="1"/>
  <c r="X383" i="1"/>
  <c r="X384" i="1" s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H384" i="1" s="1"/>
  <c r="G383" i="1"/>
  <c r="F383" i="1"/>
  <c r="E383" i="1"/>
  <c r="D383" i="1"/>
  <c r="C383" i="1"/>
  <c r="B383" i="1"/>
  <c r="Y381" i="1"/>
  <c r="X381" i="1"/>
  <c r="W381" i="1"/>
  <c r="V381" i="1"/>
  <c r="U381" i="1"/>
  <c r="T381" i="1"/>
  <c r="S381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Y380" i="1"/>
  <c r="X380" i="1"/>
  <c r="W380" i="1"/>
  <c r="V380" i="1"/>
  <c r="U380" i="1"/>
  <c r="T380" i="1"/>
  <c r="S380" i="1"/>
  <c r="R380" i="1"/>
  <c r="R330" i="1" s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B330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C379" i="1"/>
  <c r="B379" i="1"/>
  <c r="Y378" i="1"/>
  <c r="X378" i="1"/>
  <c r="X382" i="1" s="1"/>
  <c r="W378" i="1"/>
  <c r="V378" i="1"/>
  <c r="V382" i="1" s="1"/>
  <c r="U378" i="1"/>
  <c r="T378" i="1"/>
  <c r="T382" i="1" s="1"/>
  <c r="S378" i="1"/>
  <c r="R378" i="1"/>
  <c r="R382" i="1" s="1"/>
  <c r="Q378" i="1"/>
  <c r="Q382" i="1" s="1"/>
  <c r="Q384" i="1" s="1"/>
  <c r="P378" i="1"/>
  <c r="P382" i="1" s="1"/>
  <c r="O378" i="1"/>
  <c r="N378" i="1"/>
  <c r="N382" i="1" s="1"/>
  <c r="M378" i="1"/>
  <c r="L378" i="1"/>
  <c r="L382" i="1" s="1"/>
  <c r="K378" i="1"/>
  <c r="J378" i="1"/>
  <c r="J382" i="1" s="1"/>
  <c r="I378" i="1"/>
  <c r="H378" i="1"/>
  <c r="H382" i="1" s="1"/>
  <c r="G378" i="1"/>
  <c r="F378" i="1"/>
  <c r="F382" i="1" s="1"/>
  <c r="E378" i="1"/>
  <c r="D378" i="1"/>
  <c r="D382" i="1" s="1"/>
  <c r="C378" i="1"/>
  <c r="B378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R372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Y369" i="1"/>
  <c r="X369" i="1"/>
  <c r="W369" i="1"/>
  <c r="W329" i="1" s="1"/>
  <c r="V369" i="1"/>
  <c r="U369" i="1"/>
  <c r="T369" i="1"/>
  <c r="S369" i="1"/>
  <c r="S329" i="1" s="1"/>
  <c r="R369" i="1"/>
  <c r="Q369" i="1"/>
  <c r="P369" i="1"/>
  <c r="O369" i="1"/>
  <c r="O329" i="1" s="1"/>
  <c r="N369" i="1"/>
  <c r="M369" i="1"/>
  <c r="L369" i="1"/>
  <c r="K369" i="1"/>
  <c r="K329" i="1" s="1"/>
  <c r="J369" i="1"/>
  <c r="I369" i="1"/>
  <c r="H369" i="1"/>
  <c r="G369" i="1"/>
  <c r="G329" i="1" s="1"/>
  <c r="F369" i="1"/>
  <c r="E369" i="1"/>
  <c r="D369" i="1"/>
  <c r="C369" i="1"/>
  <c r="C329" i="1" s="1"/>
  <c r="B369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B372" i="1" s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K362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W358" i="1"/>
  <c r="V358" i="1"/>
  <c r="U358" i="1"/>
  <c r="T358" i="1"/>
  <c r="S358" i="1"/>
  <c r="S362" i="1" s="1"/>
  <c r="R358" i="1"/>
  <c r="Q358" i="1"/>
  <c r="P358" i="1"/>
  <c r="O358" i="1"/>
  <c r="O362" i="1" s="1"/>
  <c r="O364" i="1" s="1"/>
  <c r="N358" i="1"/>
  <c r="M358" i="1"/>
  <c r="L358" i="1"/>
  <c r="K358" i="1"/>
  <c r="J358" i="1"/>
  <c r="I358" i="1"/>
  <c r="H358" i="1"/>
  <c r="G358" i="1"/>
  <c r="F358" i="1"/>
  <c r="E358" i="1"/>
  <c r="D358" i="1"/>
  <c r="C358" i="1"/>
  <c r="C362" i="1" s="1"/>
  <c r="B358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P352" i="1"/>
  <c r="P354" i="1" s="1"/>
  <c r="Y351" i="1"/>
  <c r="X351" i="1"/>
  <c r="X331" i="1" s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Y348" i="1"/>
  <c r="X348" i="1"/>
  <c r="W348" i="1"/>
  <c r="V348" i="1"/>
  <c r="U348" i="1"/>
  <c r="T348" i="1"/>
  <c r="T352" i="1" s="1"/>
  <c r="T354" i="1" s="1"/>
  <c r="S348" i="1"/>
  <c r="R348" i="1"/>
  <c r="Q348" i="1"/>
  <c r="P348" i="1"/>
  <c r="O348" i="1"/>
  <c r="N348" i="1"/>
  <c r="M348" i="1"/>
  <c r="L348" i="1"/>
  <c r="L352" i="1" s="1"/>
  <c r="L354" i="1" s="1"/>
  <c r="K348" i="1"/>
  <c r="J348" i="1"/>
  <c r="I348" i="1"/>
  <c r="H348" i="1"/>
  <c r="G348" i="1"/>
  <c r="F348" i="1"/>
  <c r="E348" i="1"/>
  <c r="D348" i="1"/>
  <c r="D352" i="1" s="1"/>
  <c r="D354" i="1" s="1"/>
  <c r="C348" i="1"/>
  <c r="B348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U342" i="1"/>
  <c r="U344" i="1" s="1"/>
  <c r="Q342" i="1"/>
  <c r="Q344" i="1" s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E342" i="1" s="1"/>
  <c r="E344" i="1" s="1"/>
  <c r="D338" i="1"/>
  <c r="C338" i="1"/>
  <c r="B338" i="1"/>
  <c r="C33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W322" i="1"/>
  <c r="W324" i="1" s="1"/>
  <c r="O322" i="1"/>
  <c r="O324" i="1" s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Z318" i="1" s="1"/>
  <c r="L318" i="1"/>
  <c r="K318" i="1"/>
  <c r="K322" i="1" s="1"/>
  <c r="K324" i="1" s="1"/>
  <c r="J318" i="1"/>
  <c r="I318" i="1"/>
  <c r="H318" i="1"/>
  <c r="G318" i="1"/>
  <c r="G322" i="1" s="1"/>
  <c r="G324" i="1" s="1"/>
  <c r="F318" i="1"/>
  <c r="E318" i="1"/>
  <c r="D318" i="1"/>
  <c r="C318" i="1"/>
  <c r="B318" i="1"/>
  <c r="AA318" i="1" s="1"/>
  <c r="Y313" i="1"/>
  <c r="X313" i="1"/>
  <c r="W313" i="1"/>
  <c r="W314" i="1" s="1"/>
  <c r="V313" i="1"/>
  <c r="U313" i="1"/>
  <c r="T313" i="1"/>
  <c r="S313" i="1"/>
  <c r="S314" i="1" s="1"/>
  <c r="R313" i="1"/>
  <c r="Q313" i="1"/>
  <c r="P313" i="1"/>
  <c r="O313" i="1"/>
  <c r="O314" i="1" s="1"/>
  <c r="N313" i="1"/>
  <c r="M313" i="1"/>
  <c r="L313" i="1"/>
  <c r="K313" i="1"/>
  <c r="K314" i="1" s="1"/>
  <c r="J313" i="1"/>
  <c r="I313" i="1"/>
  <c r="H313" i="1"/>
  <c r="G313" i="1"/>
  <c r="G314" i="1" s="1"/>
  <c r="F313" i="1"/>
  <c r="E313" i="1"/>
  <c r="D313" i="1"/>
  <c r="C313" i="1"/>
  <c r="C314" i="1" s="1"/>
  <c r="B313" i="1"/>
  <c r="T312" i="1"/>
  <c r="T314" i="1" s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Y308" i="1"/>
  <c r="X308" i="1"/>
  <c r="W308" i="1"/>
  <c r="W312" i="1" s="1"/>
  <c r="V308" i="1"/>
  <c r="U308" i="1"/>
  <c r="T308" i="1"/>
  <c r="S308" i="1"/>
  <c r="S312" i="1" s="1"/>
  <c r="R308" i="1"/>
  <c r="Q308" i="1"/>
  <c r="P308" i="1"/>
  <c r="P312" i="1" s="1"/>
  <c r="P314" i="1" s="1"/>
  <c r="O308" i="1"/>
  <c r="O312" i="1" s="1"/>
  <c r="N308" i="1"/>
  <c r="M308" i="1"/>
  <c r="L308" i="1"/>
  <c r="L312" i="1" s="1"/>
  <c r="L314" i="1" s="1"/>
  <c r="K308" i="1"/>
  <c r="K312" i="1" s="1"/>
  <c r="J308" i="1"/>
  <c r="I308" i="1"/>
  <c r="H308" i="1"/>
  <c r="G308" i="1"/>
  <c r="G312" i="1" s="1"/>
  <c r="F308" i="1"/>
  <c r="E308" i="1"/>
  <c r="D308" i="1"/>
  <c r="C308" i="1"/>
  <c r="C312" i="1" s="1"/>
  <c r="B308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N302" i="1"/>
  <c r="N304" i="1" s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Y298" i="1"/>
  <c r="Y302" i="1" s="1"/>
  <c r="X298" i="1"/>
  <c r="W298" i="1"/>
  <c r="W302" i="1" s="1"/>
  <c r="V298" i="1"/>
  <c r="U298" i="1"/>
  <c r="U302" i="1" s="1"/>
  <c r="T298" i="1"/>
  <c r="S298" i="1"/>
  <c r="S302" i="1" s="1"/>
  <c r="S304" i="1" s="1"/>
  <c r="R298" i="1"/>
  <c r="Q298" i="1"/>
  <c r="Q302" i="1" s="1"/>
  <c r="P298" i="1"/>
  <c r="O298" i="1"/>
  <c r="O302" i="1" s="1"/>
  <c r="O304" i="1" s="1"/>
  <c r="N298" i="1"/>
  <c r="M298" i="1"/>
  <c r="L298" i="1"/>
  <c r="K298" i="1"/>
  <c r="K302" i="1" s="1"/>
  <c r="K304" i="1" s="1"/>
  <c r="J298" i="1"/>
  <c r="I298" i="1"/>
  <c r="I302" i="1" s="1"/>
  <c r="H298" i="1"/>
  <c r="G298" i="1"/>
  <c r="G302" i="1" s="1"/>
  <c r="F298" i="1"/>
  <c r="E298" i="1"/>
  <c r="E302" i="1" s="1"/>
  <c r="D298" i="1"/>
  <c r="C298" i="1"/>
  <c r="C302" i="1" s="1"/>
  <c r="C304" i="1" s="1"/>
  <c r="B298" i="1"/>
  <c r="AA293" i="1"/>
  <c r="R292" i="1"/>
  <c r="R294" i="1" s="1"/>
  <c r="O292" i="1"/>
  <c r="O294" i="1" s="1"/>
  <c r="D292" i="1"/>
  <c r="D294" i="1" s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Z290" i="1" s="1"/>
  <c r="AA290" i="1" s="1"/>
  <c r="L290" i="1"/>
  <c r="K290" i="1"/>
  <c r="J290" i="1"/>
  <c r="I290" i="1"/>
  <c r="H290" i="1"/>
  <c r="G290" i="1"/>
  <c r="F290" i="1"/>
  <c r="E290" i="1"/>
  <c r="D290" i="1"/>
  <c r="C290" i="1"/>
  <c r="B290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Y288" i="1"/>
  <c r="X288" i="1"/>
  <c r="W288" i="1"/>
  <c r="V288" i="1"/>
  <c r="V292" i="1" s="1"/>
  <c r="V294" i="1" s="1"/>
  <c r="U288" i="1"/>
  <c r="T288" i="1"/>
  <c r="S288" i="1"/>
  <c r="R288" i="1"/>
  <c r="Q288" i="1"/>
  <c r="P288" i="1"/>
  <c r="P292" i="1" s="1"/>
  <c r="P294" i="1" s="1"/>
  <c r="O288" i="1"/>
  <c r="N288" i="1"/>
  <c r="N292" i="1" s="1"/>
  <c r="N294" i="1" s="1"/>
  <c r="M288" i="1"/>
  <c r="L288" i="1"/>
  <c r="L292" i="1" s="1"/>
  <c r="L294" i="1" s="1"/>
  <c r="K288" i="1"/>
  <c r="J288" i="1"/>
  <c r="I288" i="1"/>
  <c r="H288" i="1"/>
  <c r="G288" i="1"/>
  <c r="G292" i="1" s="1"/>
  <c r="G294" i="1" s="1"/>
  <c r="F288" i="1"/>
  <c r="F292" i="1" s="1"/>
  <c r="F294" i="1" s="1"/>
  <c r="E288" i="1"/>
  <c r="D288" i="1"/>
  <c r="C288" i="1"/>
  <c r="B288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Y279" i="1"/>
  <c r="Y282" i="1" s="1"/>
  <c r="X279" i="1"/>
  <c r="W279" i="1"/>
  <c r="V279" i="1"/>
  <c r="U279" i="1"/>
  <c r="U282" i="1" s="1"/>
  <c r="T279" i="1"/>
  <c r="S279" i="1"/>
  <c r="R279" i="1"/>
  <c r="Q279" i="1"/>
  <c r="Q282" i="1" s="1"/>
  <c r="P279" i="1"/>
  <c r="O279" i="1"/>
  <c r="N279" i="1"/>
  <c r="M279" i="1"/>
  <c r="L279" i="1"/>
  <c r="K279" i="1"/>
  <c r="J279" i="1"/>
  <c r="I279" i="1"/>
  <c r="I282" i="1" s="1"/>
  <c r="H279" i="1"/>
  <c r="G279" i="1"/>
  <c r="F279" i="1"/>
  <c r="E279" i="1"/>
  <c r="E282" i="1" s="1"/>
  <c r="D279" i="1"/>
  <c r="C279" i="1"/>
  <c r="B279" i="1"/>
  <c r="Z278" i="1"/>
  <c r="Y278" i="1"/>
  <c r="X278" i="1"/>
  <c r="W278" i="1"/>
  <c r="V278" i="1"/>
  <c r="V282" i="1" s="1"/>
  <c r="U278" i="1"/>
  <c r="T278" i="1"/>
  <c r="T282" i="1" s="1"/>
  <c r="T284" i="1" s="1"/>
  <c r="S278" i="1"/>
  <c r="R278" i="1"/>
  <c r="Q278" i="1"/>
  <c r="P278" i="1"/>
  <c r="O278" i="1"/>
  <c r="N278" i="1"/>
  <c r="N282" i="1" s="1"/>
  <c r="M278" i="1"/>
  <c r="L278" i="1"/>
  <c r="K278" i="1"/>
  <c r="J278" i="1"/>
  <c r="I278" i="1"/>
  <c r="H278" i="1"/>
  <c r="G278" i="1"/>
  <c r="F278" i="1"/>
  <c r="E278" i="1"/>
  <c r="D278" i="1"/>
  <c r="C278" i="1"/>
  <c r="B278" i="1"/>
  <c r="Y273" i="1"/>
  <c r="X273" i="1"/>
  <c r="X274" i="1" s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C272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Y268" i="1"/>
  <c r="X268" i="1"/>
  <c r="X272" i="1" s="1"/>
  <c r="W268" i="1"/>
  <c r="V268" i="1"/>
  <c r="U268" i="1"/>
  <c r="U272" i="1" s="1"/>
  <c r="U274" i="1" s="1"/>
  <c r="T268" i="1"/>
  <c r="T272" i="1" s="1"/>
  <c r="S268" i="1"/>
  <c r="S272" i="1" s="1"/>
  <c r="R268" i="1"/>
  <c r="Q268" i="1"/>
  <c r="Q272" i="1" s="1"/>
  <c r="P268" i="1"/>
  <c r="P272" i="1" s="1"/>
  <c r="O268" i="1"/>
  <c r="N268" i="1"/>
  <c r="N272" i="1" s="1"/>
  <c r="N274" i="1" s="1"/>
  <c r="M268" i="1"/>
  <c r="M272" i="1" s="1"/>
  <c r="M274" i="1" s="1"/>
  <c r="L268" i="1"/>
  <c r="L272" i="1" s="1"/>
  <c r="K268" i="1"/>
  <c r="K272" i="1" s="1"/>
  <c r="J268" i="1"/>
  <c r="I268" i="1"/>
  <c r="I272" i="1" s="1"/>
  <c r="H268" i="1"/>
  <c r="H272" i="1" s="1"/>
  <c r="G268" i="1"/>
  <c r="F268" i="1"/>
  <c r="E268" i="1"/>
  <c r="E272" i="1" s="1"/>
  <c r="E274" i="1" s="1"/>
  <c r="D268" i="1"/>
  <c r="D272" i="1" s="1"/>
  <c r="C268" i="1"/>
  <c r="B268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C262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Y262" i="1" s="1"/>
  <c r="Y264" i="1" s="1"/>
  <c r="X258" i="1"/>
  <c r="W258" i="1"/>
  <c r="W262" i="1" s="1"/>
  <c r="V258" i="1"/>
  <c r="V262" i="1" s="1"/>
  <c r="U258" i="1"/>
  <c r="T258" i="1"/>
  <c r="S258" i="1"/>
  <c r="S262" i="1" s="1"/>
  <c r="R258" i="1"/>
  <c r="Q258" i="1"/>
  <c r="Q262" i="1" s="1"/>
  <c r="Q264" i="1" s="1"/>
  <c r="P258" i="1"/>
  <c r="O258" i="1"/>
  <c r="O262" i="1" s="1"/>
  <c r="N258" i="1"/>
  <c r="N262" i="1" s="1"/>
  <c r="M258" i="1"/>
  <c r="L258" i="1"/>
  <c r="K258" i="1"/>
  <c r="K262" i="1" s="1"/>
  <c r="J258" i="1"/>
  <c r="I258" i="1"/>
  <c r="I262" i="1" s="1"/>
  <c r="I264" i="1" s="1"/>
  <c r="H258" i="1"/>
  <c r="G258" i="1"/>
  <c r="G262" i="1" s="1"/>
  <c r="F258" i="1"/>
  <c r="E258" i="1"/>
  <c r="D258" i="1"/>
  <c r="C258" i="1"/>
  <c r="B258" i="1"/>
  <c r="Y253" i="1"/>
  <c r="X253" i="1"/>
  <c r="W253" i="1"/>
  <c r="V253" i="1"/>
  <c r="U253" i="1"/>
  <c r="T253" i="1"/>
  <c r="S253" i="1"/>
  <c r="R253" i="1"/>
  <c r="Q253" i="1"/>
  <c r="Q254" i="1" s="1"/>
  <c r="P253" i="1"/>
  <c r="O253" i="1"/>
  <c r="N253" i="1"/>
  <c r="M253" i="1"/>
  <c r="L253" i="1"/>
  <c r="K253" i="1"/>
  <c r="J253" i="1"/>
  <c r="I253" i="1"/>
  <c r="I254" i="1" s="1"/>
  <c r="H253" i="1"/>
  <c r="G253" i="1"/>
  <c r="F253" i="1"/>
  <c r="E253" i="1"/>
  <c r="D253" i="1"/>
  <c r="C253" i="1"/>
  <c r="B253" i="1"/>
  <c r="Y252" i="1"/>
  <c r="N252" i="1"/>
  <c r="I252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Y248" i="1"/>
  <c r="X248" i="1"/>
  <c r="W248" i="1"/>
  <c r="W252" i="1" s="1"/>
  <c r="V248" i="1"/>
  <c r="V252" i="1" s="1"/>
  <c r="U248" i="1"/>
  <c r="T248" i="1"/>
  <c r="S248" i="1"/>
  <c r="S252" i="1" s="1"/>
  <c r="S254" i="1" s="1"/>
  <c r="R248" i="1"/>
  <c r="R252" i="1" s="1"/>
  <c r="Q248" i="1"/>
  <c r="Q252" i="1" s="1"/>
  <c r="P248" i="1"/>
  <c r="O248" i="1"/>
  <c r="O252" i="1" s="1"/>
  <c r="N248" i="1"/>
  <c r="M248" i="1"/>
  <c r="L248" i="1"/>
  <c r="K248" i="1"/>
  <c r="K252" i="1" s="1"/>
  <c r="J248" i="1"/>
  <c r="J252" i="1" s="1"/>
  <c r="I248" i="1"/>
  <c r="H248" i="1"/>
  <c r="G248" i="1"/>
  <c r="G252" i="1" s="1"/>
  <c r="F248" i="1"/>
  <c r="F252" i="1" s="1"/>
  <c r="E248" i="1"/>
  <c r="D248" i="1"/>
  <c r="C248" i="1"/>
  <c r="C252" i="1" s="1"/>
  <c r="B248" i="1"/>
  <c r="B252" i="1" s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U242" i="1"/>
  <c r="M242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Y238" i="1"/>
  <c r="X238" i="1"/>
  <c r="X242" i="1" s="1"/>
  <c r="W238" i="1"/>
  <c r="W242" i="1" s="1"/>
  <c r="W244" i="1" s="1"/>
  <c r="V238" i="1"/>
  <c r="U238" i="1"/>
  <c r="T238" i="1"/>
  <c r="T242" i="1" s="1"/>
  <c r="S238" i="1"/>
  <c r="S242" i="1" s="1"/>
  <c r="S244" i="1" s="1"/>
  <c r="R238" i="1"/>
  <c r="Q238" i="1"/>
  <c r="P238" i="1"/>
  <c r="P242" i="1" s="1"/>
  <c r="O238" i="1"/>
  <c r="O242" i="1" s="1"/>
  <c r="O244" i="1" s="1"/>
  <c r="N238" i="1"/>
  <c r="M238" i="1"/>
  <c r="L238" i="1"/>
  <c r="L242" i="1" s="1"/>
  <c r="K238" i="1"/>
  <c r="K242" i="1" s="1"/>
  <c r="K244" i="1" s="1"/>
  <c r="J238" i="1"/>
  <c r="I238" i="1"/>
  <c r="H238" i="1"/>
  <c r="H242" i="1" s="1"/>
  <c r="G238" i="1"/>
  <c r="G242" i="1" s="1"/>
  <c r="G244" i="1" s="1"/>
  <c r="F238" i="1"/>
  <c r="E238" i="1"/>
  <c r="E242" i="1" s="1"/>
  <c r="D238" i="1"/>
  <c r="D242" i="1" s="1"/>
  <c r="C238" i="1"/>
  <c r="C242" i="1" s="1"/>
  <c r="C244" i="1" s="1"/>
  <c r="B238" i="1"/>
  <c r="Y233" i="1"/>
  <c r="X233" i="1"/>
  <c r="W233" i="1"/>
  <c r="V233" i="1"/>
  <c r="U233" i="1"/>
  <c r="T233" i="1"/>
  <c r="S233" i="1"/>
  <c r="R233" i="1"/>
  <c r="R234" i="1" s="1"/>
  <c r="Q233" i="1"/>
  <c r="P233" i="1"/>
  <c r="O233" i="1"/>
  <c r="N233" i="1"/>
  <c r="M233" i="1"/>
  <c r="L233" i="1"/>
  <c r="K233" i="1"/>
  <c r="J233" i="1"/>
  <c r="J234" i="1" s="1"/>
  <c r="I233" i="1"/>
  <c r="H233" i="1"/>
  <c r="G233" i="1"/>
  <c r="F233" i="1"/>
  <c r="E233" i="1"/>
  <c r="D233" i="1"/>
  <c r="C233" i="1"/>
  <c r="B233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Y228" i="1"/>
  <c r="X228" i="1"/>
  <c r="X232" i="1" s="1"/>
  <c r="X234" i="1" s="1"/>
  <c r="W228" i="1"/>
  <c r="V228" i="1"/>
  <c r="V232" i="1" s="1"/>
  <c r="U228" i="1"/>
  <c r="T228" i="1"/>
  <c r="T232" i="1" s="1"/>
  <c r="T234" i="1" s="1"/>
  <c r="S228" i="1"/>
  <c r="R228" i="1"/>
  <c r="R232" i="1" s="1"/>
  <c r="Q228" i="1"/>
  <c r="P228" i="1"/>
  <c r="P232" i="1" s="1"/>
  <c r="P234" i="1" s="1"/>
  <c r="O228" i="1"/>
  <c r="N228" i="1"/>
  <c r="N232" i="1" s="1"/>
  <c r="M228" i="1"/>
  <c r="L228" i="1"/>
  <c r="L232" i="1" s="1"/>
  <c r="L234" i="1" s="1"/>
  <c r="K228" i="1"/>
  <c r="J228" i="1"/>
  <c r="J232" i="1" s="1"/>
  <c r="I228" i="1"/>
  <c r="H228" i="1"/>
  <c r="H232" i="1" s="1"/>
  <c r="H234" i="1" s="1"/>
  <c r="G228" i="1"/>
  <c r="F228" i="1"/>
  <c r="F232" i="1" s="1"/>
  <c r="E228" i="1"/>
  <c r="D228" i="1"/>
  <c r="D232" i="1" s="1"/>
  <c r="D234" i="1" s="1"/>
  <c r="C228" i="1"/>
  <c r="B228" i="1"/>
  <c r="Y223" i="1"/>
  <c r="X223" i="1"/>
  <c r="W223" i="1"/>
  <c r="V223" i="1"/>
  <c r="U223" i="1"/>
  <c r="U224" i="1" s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Y222" i="1"/>
  <c r="Y224" i="1" s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2" i="1" s="1"/>
  <c r="V218" i="1"/>
  <c r="U218" i="1"/>
  <c r="U222" i="1" s="1"/>
  <c r="T218" i="1"/>
  <c r="S218" i="1"/>
  <c r="S222" i="1" s="1"/>
  <c r="R218" i="1"/>
  <c r="Q218" i="1"/>
  <c r="Q222" i="1" s="1"/>
  <c r="P218" i="1"/>
  <c r="O218" i="1"/>
  <c r="O222" i="1" s="1"/>
  <c r="N218" i="1"/>
  <c r="N108" i="1" s="1"/>
  <c r="M218" i="1"/>
  <c r="L218" i="1"/>
  <c r="K218" i="1"/>
  <c r="K222" i="1" s="1"/>
  <c r="J218" i="1"/>
  <c r="I218" i="1"/>
  <c r="I222" i="1" s="1"/>
  <c r="H218" i="1"/>
  <c r="G218" i="1"/>
  <c r="G222" i="1" s="1"/>
  <c r="F218" i="1"/>
  <c r="E218" i="1"/>
  <c r="E222" i="1" s="1"/>
  <c r="D218" i="1"/>
  <c r="C218" i="1"/>
  <c r="C222" i="1" s="1"/>
  <c r="B218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Y208" i="1"/>
  <c r="Y212" i="1" s="1"/>
  <c r="X208" i="1"/>
  <c r="X212" i="1" s="1"/>
  <c r="X214" i="1" s="1"/>
  <c r="W208" i="1"/>
  <c r="V208" i="1"/>
  <c r="V212" i="1" s="1"/>
  <c r="V214" i="1" s="1"/>
  <c r="U208" i="1"/>
  <c r="U212" i="1" s="1"/>
  <c r="T208" i="1"/>
  <c r="T212" i="1" s="1"/>
  <c r="T214" i="1" s="1"/>
  <c r="S208" i="1"/>
  <c r="R208" i="1"/>
  <c r="Q208" i="1"/>
  <c r="Q212" i="1" s="1"/>
  <c r="P208" i="1"/>
  <c r="P212" i="1" s="1"/>
  <c r="P214" i="1" s="1"/>
  <c r="O208" i="1"/>
  <c r="N208" i="1"/>
  <c r="M208" i="1"/>
  <c r="M212" i="1" s="1"/>
  <c r="L208" i="1"/>
  <c r="L212" i="1" s="1"/>
  <c r="L214" i="1" s="1"/>
  <c r="K208" i="1"/>
  <c r="J208" i="1"/>
  <c r="I208" i="1"/>
  <c r="I212" i="1" s="1"/>
  <c r="H208" i="1"/>
  <c r="H212" i="1" s="1"/>
  <c r="H214" i="1" s="1"/>
  <c r="G208" i="1"/>
  <c r="F208" i="1"/>
  <c r="F212" i="1" s="1"/>
  <c r="F214" i="1" s="1"/>
  <c r="E208" i="1"/>
  <c r="E212" i="1" s="1"/>
  <c r="D208" i="1"/>
  <c r="D212" i="1" s="1"/>
  <c r="D214" i="1" s="1"/>
  <c r="C208" i="1"/>
  <c r="B208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Y202" i="1"/>
  <c r="Y204" i="1" s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Y198" i="1"/>
  <c r="X198" i="1"/>
  <c r="W198" i="1"/>
  <c r="V198" i="1"/>
  <c r="U198" i="1"/>
  <c r="U202" i="1" s="1"/>
  <c r="T198" i="1"/>
  <c r="S198" i="1"/>
  <c r="R198" i="1"/>
  <c r="Q198" i="1"/>
  <c r="Q202" i="1" s="1"/>
  <c r="Q204" i="1" s="1"/>
  <c r="P198" i="1"/>
  <c r="O198" i="1"/>
  <c r="N198" i="1"/>
  <c r="M198" i="1"/>
  <c r="L198" i="1"/>
  <c r="K198" i="1"/>
  <c r="J198" i="1"/>
  <c r="I198" i="1"/>
  <c r="I202" i="1" s="1"/>
  <c r="H198" i="1"/>
  <c r="G198" i="1"/>
  <c r="F198" i="1"/>
  <c r="E198" i="1"/>
  <c r="E202" i="1" s="1"/>
  <c r="D198" i="1"/>
  <c r="C198" i="1"/>
  <c r="B198" i="1"/>
  <c r="Y193" i="1"/>
  <c r="X193" i="1"/>
  <c r="W193" i="1"/>
  <c r="V193" i="1"/>
  <c r="V194" i="1" s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F194" i="1" s="1"/>
  <c r="E193" i="1"/>
  <c r="D193" i="1"/>
  <c r="C193" i="1"/>
  <c r="B193" i="1"/>
  <c r="R192" i="1"/>
  <c r="J192" i="1"/>
  <c r="D192" i="1"/>
  <c r="D194" i="1" s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Y188" i="1"/>
  <c r="X188" i="1"/>
  <c r="W188" i="1"/>
  <c r="W192" i="1" s="1"/>
  <c r="V188" i="1"/>
  <c r="V192" i="1" s="1"/>
  <c r="U188" i="1"/>
  <c r="T188" i="1"/>
  <c r="T192" i="1" s="1"/>
  <c r="S188" i="1"/>
  <c r="S192" i="1" s="1"/>
  <c r="R188" i="1"/>
  <c r="Q188" i="1"/>
  <c r="P188" i="1"/>
  <c r="O188" i="1"/>
  <c r="O192" i="1" s="1"/>
  <c r="N188" i="1"/>
  <c r="N192" i="1" s="1"/>
  <c r="M188" i="1"/>
  <c r="L188" i="1"/>
  <c r="K188" i="1"/>
  <c r="K192" i="1" s="1"/>
  <c r="J188" i="1"/>
  <c r="I188" i="1"/>
  <c r="H188" i="1"/>
  <c r="G188" i="1"/>
  <c r="G192" i="1" s="1"/>
  <c r="F188" i="1"/>
  <c r="F192" i="1" s="1"/>
  <c r="E188" i="1"/>
  <c r="D188" i="1"/>
  <c r="C188" i="1"/>
  <c r="C192" i="1" s="1"/>
  <c r="B188" i="1"/>
  <c r="B192" i="1" s="1"/>
  <c r="O184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O182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Y178" i="1"/>
  <c r="Y182" i="1" s="1"/>
  <c r="Y184" i="1" s="1"/>
  <c r="X178" i="1"/>
  <c r="W178" i="1"/>
  <c r="W182" i="1" s="1"/>
  <c r="W184" i="1" s="1"/>
  <c r="V178" i="1"/>
  <c r="U178" i="1"/>
  <c r="U182" i="1" s="1"/>
  <c r="U184" i="1" s="1"/>
  <c r="T178" i="1"/>
  <c r="S178" i="1"/>
  <c r="S182" i="1" s="1"/>
  <c r="S184" i="1" s="1"/>
  <c r="R178" i="1"/>
  <c r="Q178" i="1"/>
  <c r="Q182" i="1" s="1"/>
  <c r="Q184" i="1" s="1"/>
  <c r="P178" i="1"/>
  <c r="O178" i="1"/>
  <c r="N178" i="1"/>
  <c r="M178" i="1"/>
  <c r="L178" i="1"/>
  <c r="L108" i="1" s="1"/>
  <c r="K178" i="1"/>
  <c r="K182" i="1" s="1"/>
  <c r="K184" i="1" s="1"/>
  <c r="J178" i="1"/>
  <c r="I178" i="1"/>
  <c r="I182" i="1" s="1"/>
  <c r="I184" i="1" s="1"/>
  <c r="H178" i="1"/>
  <c r="G178" i="1"/>
  <c r="G182" i="1" s="1"/>
  <c r="G184" i="1" s="1"/>
  <c r="F178" i="1"/>
  <c r="E178" i="1"/>
  <c r="E182" i="1" s="1"/>
  <c r="E184" i="1" s="1"/>
  <c r="D178" i="1"/>
  <c r="C178" i="1"/>
  <c r="C182" i="1" s="1"/>
  <c r="C184" i="1" s="1"/>
  <c r="B178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P174" i="1" s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U168" i="1"/>
  <c r="T168" i="1"/>
  <c r="T172" i="1" s="1"/>
  <c r="T174" i="1" s="1"/>
  <c r="S168" i="1"/>
  <c r="R168" i="1"/>
  <c r="Q168" i="1"/>
  <c r="P168" i="1"/>
  <c r="O168" i="1"/>
  <c r="N168" i="1"/>
  <c r="M168" i="1"/>
  <c r="L168" i="1"/>
  <c r="L172" i="1" s="1"/>
  <c r="L174" i="1" s="1"/>
  <c r="K168" i="1"/>
  <c r="J168" i="1"/>
  <c r="J172" i="1" s="1"/>
  <c r="J174" i="1" s="1"/>
  <c r="I168" i="1"/>
  <c r="H168" i="1"/>
  <c r="G168" i="1"/>
  <c r="F168" i="1"/>
  <c r="E168" i="1"/>
  <c r="D168" i="1"/>
  <c r="D172" i="1" s="1"/>
  <c r="D174" i="1" s="1"/>
  <c r="C168" i="1"/>
  <c r="B168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Y158" i="1"/>
  <c r="X158" i="1"/>
  <c r="X162" i="1" s="1"/>
  <c r="W158" i="1"/>
  <c r="W162" i="1" s="1"/>
  <c r="W164" i="1" s="1"/>
  <c r="V158" i="1"/>
  <c r="U158" i="1"/>
  <c r="T158" i="1"/>
  <c r="T162" i="1" s="1"/>
  <c r="S158" i="1"/>
  <c r="S162" i="1" s="1"/>
  <c r="S164" i="1" s="1"/>
  <c r="R158" i="1"/>
  <c r="Q158" i="1"/>
  <c r="P158" i="1"/>
  <c r="P162" i="1" s="1"/>
  <c r="O158" i="1"/>
  <c r="O162" i="1" s="1"/>
  <c r="O164" i="1" s="1"/>
  <c r="N158" i="1"/>
  <c r="M158" i="1"/>
  <c r="L158" i="1"/>
  <c r="L162" i="1" s="1"/>
  <c r="K158" i="1"/>
  <c r="K162" i="1" s="1"/>
  <c r="K164" i="1" s="1"/>
  <c r="J158" i="1"/>
  <c r="I158" i="1"/>
  <c r="H158" i="1"/>
  <c r="H162" i="1" s="1"/>
  <c r="G158" i="1"/>
  <c r="G162" i="1" s="1"/>
  <c r="G164" i="1" s="1"/>
  <c r="F158" i="1"/>
  <c r="E158" i="1"/>
  <c r="D158" i="1"/>
  <c r="D162" i="1" s="1"/>
  <c r="C158" i="1"/>
  <c r="C162" i="1" s="1"/>
  <c r="C164" i="1" s="1"/>
  <c r="B158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X152" i="1"/>
  <c r="X154" i="1" s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Y150" i="1"/>
  <c r="X150" i="1"/>
  <c r="X110" i="1" s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Y148" i="1"/>
  <c r="X148" i="1"/>
  <c r="W148" i="1"/>
  <c r="V148" i="1"/>
  <c r="U148" i="1"/>
  <c r="T148" i="1"/>
  <c r="T152" i="1" s="1"/>
  <c r="T154" i="1" s="1"/>
  <c r="S148" i="1"/>
  <c r="R148" i="1"/>
  <c r="Q148" i="1"/>
  <c r="P148" i="1"/>
  <c r="P152" i="1" s="1"/>
  <c r="P154" i="1" s="1"/>
  <c r="O148" i="1"/>
  <c r="N148" i="1"/>
  <c r="N152" i="1" s="1"/>
  <c r="M148" i="1"/>
  <c r="L148" i="1"/>
  <c r="L152" i="1" s="1"/>
  <c r="L154" i="1" s="1"/>
  <c r="K148" i="1"/>
  <c r="J148" i="1"/>
  <c r="I148" i="1"/>
  <c r="H148" i="1"/>
  <c r="H152" i="1" s="1"/>
  <c r="H154" i="1" s="1"/>
  <c r="G148" i="1"/>
  <c r="F148" i="1"/>
  <c r="E148" i="1"/>
  <c r="D148" i="1"/>
  <c r="D152" i="1" s="1"/>
  <c r="D154" i="1" s="1"/>
  <c r="C148" i="1"/>
  <c r="B148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Y142" i="1"/>
  <c r="Y144" i="1" s="1"/>
  <c r="Q142" i="1"/>
  <c r="Q144" i="1" s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Y138" i="1"/>
  <c r="X138" i="1"/>
  <c r="W138" i="1"/>
  <c r="V138" i="1"/>
  <c r="V142" i="1" s="1"/>
  <c r="U138" i="1"/>
  <c r="U142" i="1" s="1"/>
  <c r="T138" i="1"/>
  <c r="S138" i="1"/>
  <c r="R138" i="1"/>
  <c r="R142" i="1" s="1"/>
  <c r="Q138" i="1"/>
  <c r="P138" i="1"/>
  <c r="O138" i="1"/>
  <c r="N138" i="1"/>
  <c r="N142" i="1" s="1"/>
  <c r="M138" i="1"/>
  <c r="L138" i="1"/>
  <c r="K138" i="1"/>
  <c r="K142" i="1" s="1"/>
  <c r="K144" i="1" s="1"/>
  <c r="J138" i="1"/>
  <c r="J142" i="1" s="1"/>
  <c r="I138" i="1"/>
  <c r="I142" i="1" s="1"/>
  <c r="I144" i="1" s="1"/>
  <c r="H138" i="1"/>
  <c r="G138" i="1"/>
  <c r="F138" i="1"/>
  <c r="F142" i="1" s="1"/>
  <c r="E138" i="1"/>
  <c r="E142" i="1" s="1"/>
  <c r="D138" i="1"/>
  <c r="C138" i="1"/>
  <c r="B138" i="1"/>
  <c r="B142" i="1" s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N111" i="1" s="1"/>
  <c r="M131" i="1"/>
  <c r="L131" i="1"/>
  <c r="K131" i="1"/>
  <c r="J131" i="1"/>
  <c r="I131" i="1"/>
  <c r="H131" i="1"/>
  <c r="G131" i="1"/>
  <c r="F131" i="1"/>
  <c r="E131" i="1"/>
  <c r="D131" i="1"/>
  <c r="C131" i="1"/>
  <c r="B131" i="1"/>
  <c r="Y130" i="1"/>
  <c r="X130" i="1"/>
  <c r="W130" i="1"/>
  <c r="V130" i="1"/>
  <c r="V110" i="1" s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F110" i="1" s="1"/>
  <c r="E130" i="1"/>
  <c r="D130" i="1"/>
  <c r="C130" i="1"/>
  <c r="B130" i="1"/>
  <c r="Y129" i="1"/>
  <c r="X129" i="1"/>
  <c r="W129" i="1"/>
  <c r="V129" i="1"/>
  <c r="U129" i="1"/>
  <c r="U109" i="1" s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E109" i="1" s="1"/>
  <c r="D129" i="1"/>
  <c r="C129" i="1"/>
  <c r="B129" i="1"/>
  <c r="Y128" i="1"/>
  <c r="Y132" i="1" s="1"/>
  <c r="X128" i="1"/>
  <c r="W128" i="1"/>
  <c r="V128" i="1"/>
  <c r="V132" i="1" s="1"/>
  <c r="V134" i="1" s="1"/>
  <c r="U128" i="1"/>
  <c r="U132" i="1" s="1"/>
  <c r="T128" i="1"/>
  <c r="T132" i="1" s="1"/>
  <c r="S128" i="1"/>
  <c r="R128" i="1"/>
  <c r="Q128" i="1"/>
  <c r="Q132" i="1" s="1"/>
  <c r="P128" i="1"/>
  <c r="O128" i="1"/>
  <c r="N128" i="1"/>
  <c r="M128" i="1"/>
  <c r="M132" i="1" s="1"/>
  <c r="L128" i="1"/>
  <c r="K128" i="1"/>
  <c r="J128" i="1"/>
  <c r="I128" i="1"/>
  <c r="I132" i="1" s="1"/>
  <c r="H128" i="1"/>
  <c r="G128" i="1"/>
  <c r="F128" i="1"/>
  <c r="F132" i="1" s="1"/>
  <c r="F134" i="1" s="1"/>
  <c r="E128" i="1"/>
  <c r="E132" i="1" s="1"/>
  <c r="D128" i="1"/>
  <c r="D132" i="1" s="1"/>
  <c r="C128" i="1"/>
  <c r="B128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Y122" i="1"/>
  <c r="Y124" i="1" s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N110" i="1" s="1"/>
  <c r="M120" i="1"/>
  <c r="L120" i="1"/>
  <c r="K120" i="1"/>
  <c r="J120" i="1"/>
  <c r="I120" i="1"/>
  <c r="H120" i="1"/>
  <c r="G120" i="1"/>
  <c r="F120" i="1"/>
  <c r="E120" i="1"/>
  <c r="D120" i="1"/>
  <c r="C120" i="1"/>
  <c r="B120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Y118" i="1"/>
  <c r="X118" i="1"/>
  <c r="W118" i="1"/>
  <c r="V118" i="1"/>
  <c r="V108" i="1" s="1"/>
  <c r="U118" i="1"/>
  <c r="T118" i="1"/>
  <c r="S118" i="1"/>
  <c r="R118" i="1"/>
  <c r="Q118" i="1"/>
  <c r="P118" i="1"/>
  <c r="O118" i="1"/>
  <c r="O122" i="1" s="1"/>
  <c r="O124" i="1" s="1"/>
  <c r="N118" i="1"/>
  <c r="M118" i="1"/>
  <c r="L118" i="1"/>
  <c r="K118" i="1"/>
  <c r="J118" i="1"/>
  <c r="I118" i="1"/>
  <c r="I122" i="1" s="1"/>
  <c r="I124" i="1" s="1"/>
  <c r="H118" i="1"/>
  <c r="G118" i="1"/>
  <c r="F118" i="1"/>
  <c r="F108" i="1" s="1"/>
  <c r="E118" i="1"/>
  <c r="D118" i="1"/>
  <c r="C118" i="1"/>
  <c r="B118" i="1"/>
  <c r="I113" i="1"/>
  <c r="C109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X92" i="1"/>
  <c r="L92" i="1"/>
  <c r="L94" i="1" s="1"/>
  <c r="Y91" i="1"/>
  <c r="X91" i="1"/>
  <c r="W91" i="1"/>
  <c r="V91" i="1"/>
  <c r="V71" i="1" s="1"/>
  <c r="U91" i="1"/>
  <c r="T91" i="1"/>
  <c r="S91" i="1"/>
  <c r="R91" i="1"/>
  <c r="Q91" i="1"/>
  <c r="P91" i="1"/>
  <c r="O91" i="1"/>
  <c r="N91" i="1"/>
  <c r="N71" i="1" s="1"/>
  <c r="M91" i="1"/>
  <c r="L91" i="1"/>
  <c r="K91" i="1"/>
  <c r="J91" i="1"/>
  <c r="J71" i="1" s="1"/>
  <c r="I91" i="1"/>
  <c r="H91" i="1"/>
  <c r="G91" i="1"/>
  <c r="F91" i="1"/>
  <c r="F71" i="1" s="1"/>
  <c r="E91" i="1"/>
  <c r="D91" i="1"/>
  <c r="C91" i="1"/>
  <c r="B91" i="1"/>
  <c r="B71" i="1" s="1"/>
  <c r="Y90" i="1"/>
  <c r="X90" i="1"/>
  <c r="W90" i="1"/>
  <c r="V90" i="1"/>
  <c r="V70" i="1" s="1"/>
  <c r="U90" i="1"/>
  <c r="T90" i="1"/>
  <c r="S90" i="1"/>
  <c r="R90" i="1"/>
  <c r="Q90" i="1"/>
  <c r="P90" i="1"/>
  <c r="O90" i="1"/>
  <c r="N90" i="1"/>
  <c r="N70" i="1" s="1"/>
  <c r="M90" i="1"/>
  <c r="L90" i="1"/>
  <c r="K90" i="1"/>
  <c r="J90" i="1"/>
  <c r="J70" i="1" s="1"/>
  <c r="I90" i="1"/>
  <c r="H90" i="1"/>
  <c r="G90" i="1"/>
  <c r="F90" i="1"/>
  <c r="E90" i="1"/>
  <c r="D90" i="1"/>
  <c r="C90" i="1"/>
  <c r="B90" i="1"/>
  <c r="B70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Y88" i="1"/>
  <c r="X88" i="1"/>
  <c r="W88" i="1"/>
  <c r="W92" i="1" s="1"/>
  <c r="V88" i="1"/>
  <c r="U88" i="1"/>
  <c r="T88" i="1"/>
  <c r="T92" i="1" s="1"/>
  <c r="S88" i="1"/>
  <c r="S92" i="1" s="1"/>
  <c r="R88" i="1"/>
  <c r="Q88" i="1"/>
  <c r="P88" i="1"/>
  <c r="O88" i="1"/>
  <c r="O92" i="1" s="1"/>
  <c r="N88" i="1"/>
  <c r="M88" i="1"/>
  <c r="L88" i="1"/>
  <c r="K88" i="1"/>
  <c r="K92" i="1" s="1"/>
  <c r="J88" i="1"/>
  <c r="J68" i="1" s="1"/>
  <c r="I88" i="1"/>
  <c r="H88" i="1"/>
  <c r="H92" i="1" s="1"/>
  <c r="G88" i="1"/>
  <c r="G92" i="1" s="1"/>
  <c r="F88" i="1"/>
  <c r="E88" i="1"/>
  <c r="D88" i="1"/>
  <c r="C88" i="1"/>
  <c r="C92" i="1" s="1"/>
  <c r="B88" i="1"/>
  <c r="B68" i="1" s="1"/>
  <c r="Y83" i="1"/>
  <c r="X83" i="1"/>
  <c r="W83" i="1"/>
  <c r="W73" i="1" s="1"/>
  <c r="V83" i="1"/>
  <c r="U83" i="1"/>
  <c r="T83" i="1"/>
  <c r="S83" i="1"/>
  <c r="R83" i="1"/>
  <c r="Q83" i="1"/>
  <c r="P83" i="1"/>
  <c r="O83" i="1"/>
  <c r="O73" i="1" s="1"/>
  <c r="N83" i="1"/>
  <c r="M83" i="1"/>
  <c r="L83" i="1"/>
  <c r="K83" i="1"/>
  <c r="K73" i="1" s="1"/>
  <c r="J83" i="1"/>
  <c r="I83" i="1"/>
  <c r="H83" i="1"/>
  <c r="G83" i="1"/>
  <c r="F83" i="1"/>
  <c r="E83" i="1"/>
  <c r="D83" i="1"/>
  <c r="C83" i="1"/>
  <c r="B83" i="1"/>
  <c r="Y81" i="1"/>
  <c r="Y71" i="1" s="1"/>
  <c r="X81" i="1"/>
  <c r="W81" i="1"/>
  <c r="W71" i="1" s="1"/>
  <c r="V81" i="1"/>
  <c r="U81" i="1"/>
  <c r="U71" i="1" s="1"/>
  <c r="T81" i="1"/>
  <c r="S81" i="1"/>
  <c r="S71" i="1" s="1"/>
  <c r="R81" i="1"/>
  <c r="Q81" i="1"/>
  <c r="Q71" i="1" s="1"/>
  <c r="P81" i="1"/>
  <c r="P71" i="1" s="1"/>
  <c r="O81" i="1"/>
  <c r="O71" i="1" s="1"/>
  <c r="N81" i="1"/>
  <c r="M81" i="1"/>
  <c r="L81" i="1"/>
  <c r="K81" i="1"/>
  <c r="K71" i="1" s="1"/>
  <c r="J81" i="1"/>
  <c r="I81" i="1"/>
  <c r="I71" i="1" s="1"/>
  <c r="H81" i="1"/>
  <c r="G81" i="1"/>
  <c r="G71" i="1" s="1"/>
  <c r="F81" i="1"/>
  <c r="E81" i="1"/>
  <c r="E71" i="1" s="1"/>
  <c r="D81" i="1"/>
  <c r="C81" i="1"/>
  <c r="C71" i="1" s="1"/>
  <c r="B81" i="1"/>
  <c r="Y80" i="1"/>
  <c r="Y70" i="1" s="1"/>
  <c r="X80" i="1"/>
  <c r="W80" i="1"/>
  <c r="W70" i="1" s="1"/>
  <c r="V80" i="1"/>
  <c r="U80" i="1"/>
  <c r="U70" i="1" s="1"/>
  <c r="T80" i="1"/>
  <c r="S80" i="1"/>
  <c r="S70" i="1" s="1"/>
  <c r="R80" i="1"/>
  <c r="Q80" i="1"/>
  <c r="Q70" i="1" s="1"/>
  <c r="P80" i="1"/>
  <c r="O80" i="1"/>
  <c r="O70" i="1" s="1"/>
  <c r="N80" i="1"/>
  <c r="M80" i="1"/>
  <c r="L80" i="1"/>
  <c r="L70" i="1" s="1"/>
  <c r="K80" i="1"/>
  <c r="K70" i="1" s="1"/>
  <c r="J80" i="1"/>
  <c r="I80" i="1"/>
  <c r="I70" i="1" s="1"/>
  <c r="H80" i="1"/>
  <c r="G80" i="1"/>
  <c r="G70" i="1" s="1"/>
  <c r="F80" i="1"/>
  <c r="E80" i="1"/>
  <c r="E70" i="1" s="1"/>
  <c r="D80" i="1"/>
  <c r="C80" i="1"/>
  <c r="C70" i="1" s="1"/>
  <c r="B80" i="1"/>
  <c r="Y79" i="1"/>
  <c r="X79" i="1"/>
  <c r="W79" i="1"/>
  <c r="W69" i="1" s="1"/>
  <c r="V79" i="1"/>
  <c r="U79" i="1"/>
  <c r="T79" i="1"/>
  <c r="S79" i="1"/>
  <c r="R79" i="1"/>
  <c r="Q79" i="1"/>
  <c r="Q69" i="1" s="1"/>
  <c r="P79" i="1"/>
  <c r="O79" i="1"/>
  <c r="O69" i="1" s="1"/>
  <c r="N79" i="1"/>
  <c r="M79" i="1"/>
  <c r="L79" i="1"/>
  <c r="K79" i="1"/>
  <c r="K69" i="1" s="1"/>
  <c r="J79" i="1"/>
  <c r="I79" i="1"/>
  <c r="H79" i="1"/>
  <c r="G79" i="1"/>
  <c r="G69" i="1" s="1"/>
  <c r="F79" i="1"/>
  <c r="E79" i="1"/>
  <c r="D79" i="1"/>
  <c r="C79" i="1"/>
  <c r="C69" i="1" s="1"/>
  <c r="B79" i="1"/>
  <c r="Y78" i="1"/>
  <c r="X78" i="1"/>
  <c r="W78" i="1"/>
  <c r="W68" i="1" s="1"/>
  <c r="V78" i="1"/>
  <c r="U78" i="1"/>
  <c r="U68" i="1" s="1"/>
  <c r="T78" i="1"/>
  <c r="S78" i="1"/>
  <c r="S68" i="1" s="1"/>
  <c r="R78" i="1"/>
  <c r="Q78" i="1"/>
  <c r="P78" i="1"/>
  <c r="O78" i="1"/>
  <c r="O68" i="1" s="1"/>
  <c r="N78" i="1"/>
  <c r="M78" i="1"/>
  <c r="L78" i="1"/>
  <c r="L68" i="1" s="1"/>
  <c r="K78" i="1"/>
  <c r="K68" i="1" s="1"/>
  <c r="J78" i="1"/>
  <c r="I78" i="1"/>
  <c r="H78" i="1"/>
  <c r="G78" i="1"/>
  <c r="G68" i="1" s="1"/>
  <c r="F78" i="1"/>
  <c r="E78" i="1"/>
  <c r="E68" i="1" s="1"/>
  <c r="D78" i="1"/>
  <c r="C78" i="1"/>
  <c r="C68" i="1" s="1"/>
  <c r="B78" i="1"/>
  <c r="U73" i="1"/>
  <c r="S73" i="1"/>
  <c r="E73" i="1"/>
  <c r="R71" i="1"/>
  <c r="H71" i="1"/>
  <c r="D71" i="1"/>
  <c r="T70" i="1"/>
  <c r="R70" i="1"/>
  <c r="F70" i="1"/>
  <c r="Y69" i="1"/>
  <c r="S69" i="1"/>
  <c r="I69" i="1"/>
  <c r="X68" i="1"/>
  <c r="T68" i="1"/>
  <c r="H68" i="1"/>
  <c r="H61" i="1"/>
  <c r="H59" i="1"/>
  <c r="S57" i="1"/>
  <c r="I56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Q50" i="1"/>
  <c r="Q52" i="1" s="1"/>
  <c r="I50" i="1"/>
  <c r="I52" i="1" s="1"/>
  <c r="H50" i="1"/>
  <c r="H52" i="1" s="1"/>
  <c r="Y49" i="1"/>
  <c r="X49" i="1"/>
  <c r="X59" i="1" s="1"/>
  <c r="W49" i="1"/>
  <c r="W59" i="1" s="1"/>
  <c r="V49" i="1"/>
  <c r="V59" i="1" s="1"/>
  <c r="U49" i="1"/>
  <c r="T49" i="1"/>
  <c r="T59" i="1" s="1"/>
  <c r="S49" i="1"/>
  <c r="S59" i="1" s="1"/>
  <c r="R49" i="1"/>
  <c r="R59" i="1" s="1"/>
  <c r="Q49" i="1"/>
  <c r="P49" i="1"/>
  <c r="P59" i="1" s="1"/>
  <c r="O49" i="1"/>
  <c r="O59" i="1" s="1"/>
  <c r="N49" i="1"/>
  <c r="M49" i="1"/>
  <c r="L49" i="1"/>
  <c r="K49" i="1"/>
  <c r="K59" i="1" s="1"/>
  <c r="J49" i="1"/>
  <c r="J59" i="1" s="1"/>
  <c r="I49" i="1"/>
  <c r="H49" i="1"/>
  <c r="G49" i="1"/>
  <c r="G59" i="1" s="1"/>
  <c r="F49" i="1"/>
  <c r="E49" i="1"/>
  <c r="D49" i="1"/>
  <c r="D59" i="1" s="1"/>
  <c r="C49" i="1"/>
  <c r="C59" i="1" s="1"/>
  <c r="B49" i="1"/>
  <c r="B59" i="1" s="1"/>
  <c r="Y48" i="1"/>
  <c r="X48" i="1"/>
  <c r="X58" i="1" s="1"/>
  <c r="W48" i="1"/>
  <c r="V48" i="1"/>
  <c r="V58" i="1" s="1"/>
  <c r="U48" i="1"/>
  <c r="T48" i="1"/>
  <c r="T58" i="1" s="1"/>
  <c r="S48" i="1"/>
  <c r="R48" i="1"/>
  <c r="Q48" i="1"/>
  <c r="P48" i="1"/>
  <c r="P58" i="1" s="1"/>
  <c r="O48" i="1"/>
  <c r="N48" i="1"/>
  <c r="N58" i="1" s="1"/>
  <c r="M48" i="1"/>
  <c r="L48" i="1"/>
  <c r="L58" i="1" s="1"/>
  <c r="K48" i="1"/>
  <c r="J48" i="1"/>
  <c r="J58" i="1" s="1"/>
  <c r="I48" i="1"/>
  <c r="H48" i="1"/>
  <c r="H58" i="1" s="1"/>
  <c r="G48" i="1"/>
  <c r="F48" i="1"/>
  <c r="E48" i="1"/>
  <c r="D48" i="1"/>
  <c r="D58" i="1" s="1"/>
  <c r="C48" i="1"/>
  <c r="B48" i="1"/>
  <c r="B58" i="1" s="1"/>
  <c r="Y47" i="1"/>
  <c r="X47" i="1"/>
  <c r="X57" i="1" s="1"/>
  <c r="W47" i="1"/>
  <c r="W57" i="1" s="1"/>
  <c r="V47" i="1"/>
  <c r="U47" i="1"/>
  <c r="T47" i="1"/>
  <c r="T57" i="1" s="1"/>
  <c r="S47" i="1"/>
  <c r="R47" i="1"/>
  <c r="Q47" i="1"/>
  <c r="P47" i="1"/>
  <c r="O47" i="1"/>
  <c r="O57" i="1" s="1"/>
  <c r="N47" i="1"/>
  <c r="M47" i="1"/>
  <c r="L47" i="1"/>
  <c r="L57" i="1" s="1"/>
  <c r="K47" i="1"/>
  <c r="K57" i="1" s="1"/>
  <c r="J47" i="1"/>
  <c r="I47" i="1"/>
  <c r="H47" i="1"/>
  <c r="H57" i="1" s="1"/>
  <c r="G47" i="1"/>
  <c r="G57" i="1" s="1"/>
  <c r="F47" i="1"/>
  <c r="E47" i="1"/>
  <c r="D47" i="1"/>
  <c r="D57" i="1" s="1"/>
  <c r="C47" i="1"/>
  <c r="C57" i="1" s="1"/>
  <c r="B47" i="1"/>
  <c r="Y46" i="1"/>
  <c r="X46" i="1"/>
  <c r="W46" i="1"/>
  <c r="V46" i="1"/>
  <c r="V50" i="1" s="1"/>
  <c r="U46" i="1"/>
  <c r="T46" i="1"/>
  <c r="S46" i="1"/>
  <c r="R46" i="1"/>
  <c r="Q46" i="1"/>
  <c r="P46" i="1"/>
  <c r="O46" i="1"/>
  <c r="N46" i="1"/>
  <c r="Z46" i="1" s="1"/>
  <c r="M46" i="1"/>
  <c r="L46" i="1"/>
  <c r="K46" i="1"/>
  <c r="J46" i="1"/>
  <c r="J50" i="1" s="1"/>
  <c r="I46" i="1"/>
  <c r="H46" i="1"/>
  <c r="G46" i="1"/>
  <c r="F46" i="1"/>
  <c r="F56" i="1" s="1"/>
  <c r="E46" i="1"/>
  <c r="E56" i="1" s="1"/>
  <c r="D46" i="1"/>
  <c r="C46" i="1"/>
  <c r="B46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V40" i="1" s="1"/>
  <c r="U36" i="1"/>
  <c r="T36" i="1"/>
  <c r="T40" i="1" s="1"/>
  <c r="S36" i="1"/>
  <c r="S40" i="1" s="1"/>
  <c r="R36" i="1"/>
  <c r="Q36" i="1"/>
  <c r="P36" i="1"/>
  <c r="O36" i="1"/>
  <c r="N36" i="1"/>
  <c r="M36" i="1"/>
  <c r="L36" i="1"/>
  <c r="L40" i="1" s="1"/>
  <c r="K36" i="1"/>
  <c r="K40" i="1" s="1"/>
  <c r="J36" i="1"/>
  <c r="I36" i="1"/>
  <c r="H36" i="1"/>
  <c r="G36" i="1"/>
  <c r="F36" i="1"/>
  <c r="F40" i="1" s="1"/>
  <c r="E36" i="1"/>
  <c r="D36" i="1"/>
  <c r="C36" i="1"/>
  <c r="B36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Y27" i="1"/>
  <c r="Y57" i="1" s="1"/>
  <c r="X27" i="1"/>
  <c r="W27" i="1"/>
  <c r="V27" i="1"/>
  <c r="U27" i="1"/>
  <c r="U57" i="1" s="1"/>
  <c r="T27" i="1"/>
  <c r="S27" i="1"/>
  <c r="R27" i="1"/>
  <c r="Q27" i="1"/>
  <c r="P27" i="1"/>
  <c r="O27" i="1"/>
  <c r="N27" i="1"/>
  <c r="M27" i="1"/>
  <c r="Z27" i="1" s="1"/>
  <c r="AB27" i="1" s="1"/>
  <c r="L27" i="1"/>
  <c r="K27" i="1"/>
  <c r="J27" i="1"/>
  <c r="I27" i="1"/>
  <c r="H27" i="1"/>
  <c r="G27" i="1"/>
  <c r="F27" i="1"/>
  <c r="E27" i="1"/>
  <c r="D27" i="1"/>
  <c r="C27" i="1"/>
  <c r="B27" i="1"/>
  <c r="Y26" i="1"/>
  <c r="Y30" i="1" s="1"/>
  <c r="Y32" i="1" s="1"/>
  <c r="X26" i="1"/>
  <c r="W26" i="1"/>
  <c r="V26" i="1"/>
  <c r="V30" i="1" s="1"/>
  <c r="U26" i="1"/>
  <c r="T26" i="1"/>
  <c r="S26" i="1"/>
  <c r="R26" i="1"/>
  <c r="R30" i="1" s="1"/>
  <c r="Q26" i="1"/>
  <c r="P26" i="1"/>
  <c r="O26" i="1"/>
  <c r="N26" i="1"/>
  <c r="N30" i="1" s="1"/>
  <c r="M26" i="1"/>
  <c r="L26" i="1"/>
  <c r="K26" i="1"/>
  <c r="J26" i="1"/>
  <c r="J30" i="1" s="1"/>
  <c r="I26" i="1"/>
  <c r="H26" i="1"/>
  <c r="G26" i="1"/>
  <c r="F26" i="1"/>
  <c r="F30" i="1" s="1"/>
  <c r="E26" i="1"/>
  <c r="D26" i="1"/>
  <c r="C26" i="1"/>
  <c r="B26" i="1"/>
  <c r="H21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Y15" i="1"/>
  <c r="X15" i="1"/>
  <c r="X19" i="1" s="1"/>
  <c r="W15" i="1"/>
  <c r="W19" i="1" s="1"/>
  <c r="W21" i="1" s="1"/>
  <c r="V15" i="1"/>
  <c r="U15" i="1"/>
  <c r="U19" i="1" s="1"/>
  <c r="U21" i="1" s="1"/>
  <c r="T15" i="1"/>
  <c r="T19" i="1" s="1"/>
  <c r="S15" i="1"/>
  <c r="S19" i="1" s="1"/>
  <c r="S21" i="1" s="1"/>
  <c r="R15" i="1"/>
  <c r="Q15" i="1"/>
  <c r="Q19" i="1" s="1"/>
  <c r="Q21" i="1" s="1"/>
  <c r="P15" i="1"/>
  <c r="P19" i="1" s="1"/>
  <c r="O15" i="1"/>
  <c r="O19" i="1" s="1"/>
  <c r="O21" i="1" s="1"/>
  <c r="N15" i="1"/>
  <c r="M15" i="1"/>
  <c r="L15" i="1"/>
  <c r="L19" i="1" s="1"/>
  <c r="K15" i="1"/>
  <c r="K19" i="1" s="1"/>
  <c r="J15" i="1"/>
  <c r="I15" i="1"/>
  <c r="H15" i="1"/>
  <c r="H19" i="1" s="1"/>
  <c r="G15" i="1"/>
  <c r="G19" i="1" s="1"/>
  <c r="G21" i="1" s="1"/>
  <c r="F15" i="1"/>
  <c r="E15" i="1"/>
  <c r="D15" i="1"/>
  <c r="D19" i="1" s="1"/>
  <c r="C15" i="1"/>
  <c r="C19" i="1" s="1"/>
  <c r="C21" i="1" s="1"/>
  <c r="B15" i="1"/>
  <c r="C114" i="4" l="1"/>
  <c r="C112" i="4"/>
  <c r="B102" i="4"/>
  <c r="B104" i="4"/>
  <c r="C62" i="4"/>
  <c r="B62" i="4"/>
  <c r="E662" i="4"/>
  <c r="E16" i="4"/>
  <c r="D170" i="4"/>
  <c r="D179" i="4"/>
  <c r="E229" i="4"/>
  <c r="D269" i="4"/>
  <c r="D291" i="4"/>
  <c r="D341" i="4"/>
  <c r="D431" i="4"/>
  <c r="E499" i="4"/>
  <c r="D671" i="4"/>
  <c r="E399" i="4"/>
  <c r="E1188" i="4"/>
  <c r="D389" i="4"/>
  <c r="D501" i="4"/>
  <c r="D668" i="4"/>
  <c r="D751" i="4"/>
  <c r="D840" i="4"/>
  <c r="D991" i="4"/>
  <c r="D1109" i="4"/>
  <c r="D1121" i="4"/>
  <c r="D1213" i="4"/>
  <c r="D1346" i="4"/>
  <c r="D1397" i="4"/>
  <c r="D1415" i="4"/>
  <c r="D1437" i="4"/>
  <c r="D1515" i="4"/>
  <c r="D1457" i="4"/>
  <c r="D1505" i="4"/>
  <c r="D1497" i="4"/>
  <c r="D781" i="4"/>
  <c r="E789" i="4"/>
  <c r="E809" i="4"/>
  <c r="D950" i="4"/>
  <c r="D1039" i="4"/>
  <c r="E1103" i="4"/>
  <c r="D1111" i="4"/>
  <c r="E1285" i="4"/>
  <c r="E1325" i="4"/>
  <c r="E1435" i="4"/>
  <c r="E27" i="4"/>
  <c r="D38" i="4"/>
  <c r="E129" i="4"/>
  <c r="D161" i="4"/>
  <c r="D220" i="4"/>
  <c r="E239" i="4"/>
  <c r="E320" i="4"/>
  <c r="D360" i="4"/>
  <c r="D420" i="4"/>
  <c r="D450" i="4"/>
  <c r="E489" i="4"/>
  <c r="D520" i="4"/>
  <c r="D549" i="4"/>
  <c r="D581" i="4"/>
  <c r="D601" i="4"/>
  <c r="D620" i="4"/>
  <c r="D623" i="4"/>
  <c r="D649" i="4"/>
  <c r="D750" i="4"/>
  <c r="D800" i="4"/>
  <c r="D821" i="4"/>
  <c r="E829" i="4"/>
  <c r="E849" i="4"/>
  <c r="E889" i="4"/>
  <c r="E929" i="4"/>
  <c r="D951" i="4"/>
  <c r="D990" i="4"/>
  <c r="E1039" i="4"/>
  <c r="E1089" i="4"/>
  <c r="D1120" i="4"/>
  <c r="D1133" i="4"/>
  <c r="D1141" i="4"/>
  <c r="E1159" i="4"/>
  <c r="D1179" i="4"/>
  <c r="D1181" i="4"/>
  <c r="D1221" i="4"/>
  <c r="D1286" i="4"/>
  <c r="E1345" i="4"/>
  <c r="D1386" i="4"/>
  <c r="E1465" i="4"/>
  <c r="E143" i="4"/>
  <c r="D283" i="4"/>
  <c r="D17" i="4"/>
  <c r="D27" i="4"/>
  <c r="D129" i="4"/>
  <c r="D183" i="4"/>
  <c r="D361" i="4"/>
  <c r="E579" i="4"/>
  <c r="E47" i="4"/>
  <c r="D143" i="4"/>
  <c r="D521" i="4"/>
  <c r="E709" i="4"/>
  <c r="D16" i="4"/>
  <c r="E20" i="4"/>
  <c r="D68" i="4"/>
  <c r="E88" i="4"/>
  <c r="D119" i="4"/>
  <c r="E119" i="4"/>
  <c r="E123" i="4"/>
  <c r="D128" i="4"/>
  <c r="D160" i="4"/>
  <c r="E188" i="4"/>
  <c r="D211" i="4"/>
  <c r="D238" i="4"/>
  <c r="D271" i="4"/>
  <c r="D280" i="4"/>
  <c r="D281" i="4"/>
  <c r="D290" i="4"/>
  <c r="D320" i="4"/>
  <c r="D540" i="4"/>
  <c r="D569" i="4"/>
  <c r="D633" i="4"/>
  <c r="D651" i="4"/>
  <c r="D120" i="4"/>
  <c r="D138" i="4"/>
  <c r="D221" i="4"/>
  <c r="E308" i="4"/>
  <c r="D308" i="4"/>
  <c r="D578" i="4"/>
  <c r="D29" i="4"/>
  <c r="D90" i="4"/>
  <c r="D131" i="4"/>
  <c r="D190" i="4"/>
  <c r="E199" i="4"/>
  <c r="E203" i="4"/>
  <c r="D249" i="4"/>
  <c r="D588" i="4"/>
  <c r="D41" i="4"/>
  <c r="D47" i="4"/>
  <c r="D140" i="4"/>
  <c r="D141" i="4"/>
  <c r="D149" i="4"/>
  <c r="D158" i="4"/>
  <c r="D162" i="4" s="1"/>
  <c r="D200" i="4"/>
  <c r="D203" i="4"/>
  <c r="D209" i="4"/>
  <c r="D218" i="4"/>
  <c r="D241" i="4"/>
  <c r="D259" i="4"/>
  <c r="D268" i="4"/>
  <c r="D371" i="4"/>
  <c r="D380" i="4"/>
  <c r="D409" i="4"/>
  <c r="D438" i="4"/>
  <c r="D683" i="4"/>
  <c r="D693" i="4"/>
  <c r="D411" i="4"/>
  <c r="D449" i="4"/>
  <c r="E459" i="4"/>
  <c r="E492" i="4"/>
  <c r="D571" i="4"/>
  <c r="D590" i="4"/>
  <c r="D961" i="4"/>
  <c r="D80" i="4"/>
  <c r="D301" i="4"/>
  <c r="D310" i="4"/>
  <c r="D319" i="4"/>
  <c r="D350" i="4"/>
  <c r="D363" i="4"/>
  <c r="D379" i="4"/>
  <c r="D398" i="4"/>
  <c r="D402" i="4" s="1"/>
  <c r="D481" i="4"/>
  <c r="D491" i="4"/>
  <c r="D500" i="4"/>
  <c r="D533" i="4"/>
  <c r="D539" i="4"/>
  <c r="D558" i="4"/>
  <c r="D603" i="4"/>
  <c r="E619" i="4"/>
  <c r="D638" i="4"/>
  <c r="D670" i="4"/>
  <c r="D699" i="4"/>
  <c r="D691" i="4"/>
  <c r="D430" i="4"/>
  <c r="D443" i="4"/>
  <c r="D468" i="4"/>
  <c r="D15" i="4"/>
  <c r="D18" i="4"/>
  <c r="D28" i="4"/>
  <c r="D36" i="4"/>
  <c r="D39" i="4"/>
  <c r="D48" i="4"/>
  <c r="D49" i="4"/>
  <c r="D71" i="4"/>
  <c r="D83" i="4"/>
  <c r="E89" i="4"/>
  <c r="D118" i="4"/>
  <c r="D121" i="4"/>
  <c r="D130" i="4"/>
  <c r="D150" i="4"/>
  <c r="D151" i="4"/>
  <c r="D159" i="4"/>
  <c r="D171" i="4"/>
  <c r="D180" i="4"/>
  <c r="E189" i="4"/>
  <c r="D201" i="4"/>
  <c r="D210" i="4"/>
  <c r="D230" i="4"/>
  <c r="D231" i="4"/>
  <c r="D239" i="4"/>
  <c r="D251" i="4"/>
  <c r="D260" i="4"/>
  <c r="D299" i="4"/>
  <c r="E339" i="4"/>
  <c r="D358" i="4"/>
  <c r="D421" i="4"/>
  <c r="D440" i="4"/>
  <c r="D441" i="4"/>
  <c r="D453" i="4"/>
  <c r="D460" i="4"/>
  <c r="D463" i="4"/>
  <c r="D469" i="4"/>
  <c r="D473" i="4"/>
  <c r="D479" i="4"/>
  <c r="D483" i="4"/>
  <c r="D489" i="4"/>
  <c r="D881" i="4"/>
  <c r="D658" i="4"/>
  <c r="D701" i="4"/>
  <c r="D770" i="4"/>
  <c r="D850" i="4"/>
  <c r="E1018" i="4"/>
  <c r="D1018" i="4"/>
  <c r="D300" i="4"/>
  <c r="E309" i="4"/>
  <c r="E349" i="4"/>
  <c r="D368" i="4"/>
  <c r="D390" i="4"/>
  <c r="D391" i="4"/>
  <c r="D403" i="4"/>
  <c r="D410" i="4"/>
  <c r="D413" i="4"/>
  <c r="D419" i="4"/>
  <c r="E429" i="4"/>
  <c r="E452" i="4"/>
  <c r="D451" i="4"/>
  <c r="D470" i="4"/>
  <c r="D471" i="4"/>
  <c r="D480" i="4"/>
  <c r="D490" i="4"/>
  <c r="D499" i="4"/>
  <c r="D518" i="4"/>
  <c r="D531" i="4"/>
  <c r="D541" i="4"/>
  <c r="D550" i="4"/>
  <c r="D551" i="4"/>
  <c r="D563" i="4"/>
  <c r="D579" i="4"/>
  <c r="D598" i="4"/>
  <c r="D611" i="4"/>
  <c r="D621" i="4"/>
  <c r="D630" i="4"/>
  <c r="E639" i="4"/>
  <c r="D640" i="4"/>
  <c r="D659" i="4"/>
  <c r="D698" i="4"/>
  <c r="D711" i="4"/>
  <c r="E719" i="4"/>
  <c r="D730" i="4"/>
  <c r="D761" i="4"/>
  <c r="D798" i="4"/>
  <c r="D810" i="4"/>
  <c r="D841" i="4"/>
  <c r="D918" i="4"/>
  <c r="D930" i="4"/>
  <c r="D943" i="4"/>
  <c r="D1010" i="4"/>
  <c r="D1198" i="4"/>
  <c r="D681" i="4"/>
  <c r="D710" i="4"/>
  <c r="D713" i="4"/>
  <c r="D758" i="4"/>
  <c r="D838" i="4"/>
  <c r="D863" i="4"/>
  <c r="E1069" i="4"/>
  <c r="D261" i="4"/>
  <c r="D270" i="4"/>
  <c r="D273" i="4"/>
  <c r="D278" i="4"/>
  <c r="E279" i="4"/>
  <c r="D288" i="4"/>
  <c r="D303" i="4"/>
  <c r="D309" i="4"/>
  <c r="D318" i="4"/>
  <c r="D340" i="4"/>
  <c r="D381" i="4"/>
  <c r="D400" i="4"/>
  <c r="D461" i="4"/>
  <c r="D493" i="4"/>
  <c r="D560" i="4"/>
  <c r="D570" i="4"/>
  <c r="D631" i="4"/>
  <c r="D650" i="4"/>
  <c r="D721" i="4"/>
  <c r="D801" i="4"/>
  <c r="D890" i="4"/>
  <c r="E909" i="4"/>
  <c r="D921" i="4"/>
  <c r="D958" i="4"/>
  <c r="D970" i="4"/>
  <c r="D983" i="4"/>
  <c r="D1001" i="4"/>
  <c r="D1128" i="4"/>
  <c r="D720" i="4"/>
  <c r="D740" i="4"/>
  <c r="D743" i="4"/>
  <c r="D749" i="4"/>
  <c r="D820" i="4"/>
  <c r="D829" i="4"/>
  <c r="D903" i="4"/>
  <c r="D909" i="4"/>
  <c r="D971" i="4"/>
  <c r="D989" i="4"/>
  <c r="E1029" i="4"/>
  <c r="D1029" i="4"/>
  <c r="E1123" i="4"/>
  <c r="D1123" i="4"/>
  <c r="E1143" i="4"/>
  <c r="D678" i="4"/>
  <c r="D700" i="4"/>
  <c r="D703" i="4"/>
  <c r="D771" i="4"/>
  <c r="D780" i="4"/>
  <c r="D789" i="4"/>
  <c r="D860" i="4"/>
  <c r="D931" i="4"/>
  <c r="D949" i="4"/>
  <c r="D968" i="4"/>
  <c r="D1011" i="4"/>
  <c r="D1023" i="4"/>
  <c r="D1101" i="4"/>
  <c r="E1189" i="4"/>
  <c r="D731" i="4"/>
  <c r="D811" i="4"/>
  <c r="D851" i="4"/>
  <c r="D888" i="4"/>
  <c r="D891" i="4"/>
  <c r="D900" i="4"/>
  <c r="D928" i="4"/>
  <c r="D940" i="4"/>
  <c r="D980" i="4"/>
  <c r="D1008" i="4"/>
  <c r="D1020" i="4"/>
  <c r="E1129" i="4"/>
  <c r="D1129" i="4"/>
  <c r="E1229" i="4"/>
  <c r="E1249" i="4"/>
  <c r="D1249" i="4"/>
  <c r="D298" i="4"/>
  <c r="D302" i="4" s="1"/>
  <c r="D408" i="4"/>
  <c r="D412" i="4" s="1"/>
  <c r="D528" i="4"/>
  <c r="D729" i="4"/>
  <c r="D763" i="4"/>
  <c r="D769" i="4"/>
  <c r="D788" i="4"/>
  <c r="D803" i="4"/>
  <c r="D809" i="4"/>
  <c r="D849" i="4"/>
  <c r="D880" i="4"/>
  <c r="D889" i="4"/>
  <c r="D908" i="4"/>
  <c r="D912" i="4" s="1"/>
  <c r="D923" i="4"/>
  <c r="D929" i="4"/>
  <c r="D948" i="4"/>
  <c r="D963" i="4"/>
  <c r="D969" i="4"/>
  <c r="D988" i="4"/>
  <c r="D1009" i="4"/>
  <c r="D1021" i="4"/>
  <c r="D1030" i="4"/>
  <c r="D1043" i="4"/>
  <c r="D1080" i="4"/>
  <c r="D1089" i="4"/>
  <c r="D1098" i="4"/>
  <c r="D1110" i="4"/>
  <c r="E1119" i="4"/>
  <c r="D1143" i="4"/>
  <c r="E1149" i="4"/>
  <c r="D1188" i="4"/>
  <c r="D1211" i="4"/>
  <c r="D1040" i="4"/>
  <c r="D1081" i="4"/>
  <c r="D1090" i="4"/>
  <c r="D1131" i="4"/>
  <c r="E1173" i="4"/>
  <c r="D1031" i="4"/>
  <c r="D1041" i="4"/>
  <c r="D1158" i="4"/>
  <c r="D1201" i="4"/>
  <c r="E1209" i="4"/>
  <c r="D1209" i="4"/>
  <c r="D1078" i="4"/>
  <c r="D1140" i="4"/>
  <c r="D1150" i="4"/>
  <c r="D1151" i="4"/>
  <c r="D1159" i="4"/>
  <c r="D1168" i="4"/>
  <c r="D1180" i="4"/>
  <c r="D1070" i="4"/>
  <c r="D1071" i="4"/>
  <c r="D1079" i="4"/>
  <c r="E1079" i="4"/>
  <c r="D1088" i="4"/>
  <c r="D1091" i="4"/>
  <c r="D1103" i="4"/>
  <c r="D1130" i="4"/>
  <c r="D1190" i="4"/>
  <c r="D1191" i="4"/>
  <c r="D1199" i="4"/>
  <c r="E1199" i="4"/>
  <c r="D1208" i="4"/>
  <c r="D1253" i="4"/>
  <c r="D1161" i="4"/>
  <c r="D1173" i="4"/>
  <c r="D1220" i="4"/>
  <c r="D1210" i="4"/>
  <c r="D1230" i="4"/>
  <c r="D1231" i="4"/>
  <c r="D1251" i="4"/>
  <c r="D1285" i="4"/>
  <c r="D1357" i="4"/>
  <c r="E1385" i="4"/>
  <c r="D1389" i="4"/>
  <c r="D1379" i="4"/>
  <c r="D1417" i="4"/>
  <c r="D1435" i="4"/>
  <c r="D1324" i="4"/>
  <c r="D1366" i="4"/>
  <c r="D1395" i="4"/>
  <c r="E1395" i="4"/>
  <c r="D1426" i="4"/>
  <c r="E1434" i="4"/>
  <c r="D1289" i="4"/>
  <c r="D1326" i="4"/>
  <c r="D1287" i="4"/>
  <c r="D1339" i="4"/>
  <c r="D1345" i="4"/>
  <c r="E1405" i="4"/>
  <c r="D1284" i="4"/>
  <c r="D1317" i="4"/>
  <c r="E1408" i="4"/>
  <c r="E1404" i="4"/>
  <c r="D1427" i="4"/>
  <c r="D1436" i="4"/>
  <c r="D1439" i="4"/>
  <c r="D1445" i="4"/>
  <c r="D1509" i="4"/>
  <c r="D1316" i="4"/>
  <c r="D1319" i="4"/>
  <c r="D1325" i="4"/>
  <c r="D1334" i="4"/>
  <c r="D1347" i="4"/>
  <c r="D1356" i="4"/>
  <c r="D1359" i="4"/>
  <c r="D1365" i="4"/>
  <c r="D1384" i="4"/>
  <c r="D1387" i="4"/>
  <c r="D1396" i="4"/>
  <c r="D1406" i="4"/>
  <c r="E1425" i="4"/>
  <c r="D1434" i="4"/>
  <c r="D1467" i="4"/>
  <c r="D1476" i="4"/>
  <c r="D1477" i="4"/>
  <c r="D1327" i="4"/>
  <c r="D1336" i="4"/>
  <c r="D1364" i="4"/>
  <c r="D1367" i="4"/>
  <c r="D1374" i="4"/>
  <c r="D1376" i="4"/>
  <c r="D1466" i="4"/>
  <c r="D1479" i="4"/>
  <c r="D1485" i="4"/>
  <c r="D1489" i="4"/>
  <c r="D1399" i="4"/>
  <c r="D1405" i="4"/>
  <c r="D1408" i="4" s="1"/>
  <c r="D1447" i="4"/>
  <c r="D1456" i="4"/>
  <c r="D1459" i="4"/>
  <c r="D1465" i="4"/>
  <c r="D1474" i="4"/>
  <c r="E1518" i="4"/>
  <c r="D1407" i="4"/>
  <c r="D1416" i="4"/>
  <c r="D1517" i="4"/>
  <c r="E1488" i="4"/>
  <c r="D1487" i="4"/>
  <c r="D1506" i="4"/>
  <c r="D1507" i="4"/>
  <c r="D1516" i="4"/>
  <c r="D1519" i="4"/>
  <c r="D1484" i="4"/>
  <c r="T42" i="3"/>
  <c r="D60" i="3"/>
  <c r="L60" i="3"/>
  <c r="T60" i="3"/>
  <c r="F74" i="3"/>
  <c r="V74" i="3"/>
  <c r="B94" i="3"/>
  <c r="J94" i="3"/>
  <c r="R94" i="3"/>
  <c r="V94" i="3"/>
  <c r="H100" i="3"/>
  <c r="H1260" i="3" s="1"/>
  <c r="H1270" i="3" s="1"/>
  <c r="AA161" i="3"/>
  <c r="AA241" i="3"/>
  <c r="AB669" i="3"/>
  <c r="AA669" i="3"/>
  <c r="AB20" i="3"/>
  <c r="AA20" i="3"/>
  <c r="AB31" i="3"/>
  <c r="AA31" i="3"/>
  <c r="I62" i="3"/>
  <c r="Q62" i="3"/>
  <c r="Y62" i="3"/>
  <c r="Z57" i="3"/>
  <c r="AB57" i="3" s="1"/>
  <c r="O74" i="3"/>
  <c r="W74" i="3"/>
  <c r="C99" i="3"/>
  <c r="S99" i="3"/>
  <c r="AA283" i="3"/>
  <c r="V334" i="3"/>
  <c r="AB349" i="3"/>
  <c r="AA349" i="3"/>
  <c r="AA15" i="3"/>
  <c r="AA16" i="3"/>
  <c r="AA18" i="3"/>
  <c r="B21" i="3"/>
  <c r="F21" i="3"/>
  <c r="J21" i="3"/>
  <c r="N21" i="3"/>
  <c r="R21" i="3"/>
  <c r="V21" i="3"/>
  <c r="AA29" i="3"/>
  <c r="F60" i="3"/>
  <c r="F62" i="3" s="1"/>
  <c r="J60" i="3"/>
  <c r="N60" i="3"/>
  <c r="R60" i="3"/>
  <c r="R62" i="3" s="1"/>
  <c r="V60" i="3"/>
  <c r="V62" i="3" s="1"/>
  <c r="J62" i="3"/>
  <c r="N62" i="3"/>
  <c r="Z71" i="3"/>
  <c r="E103" i="3"/>
  <c r="AB123" i="3"/>
  <c r="U103" i="3"/>
  <c r="S103" i="3"/>
  <c r="G100" i="3"/>
  <c r="J101" i="3"/>
  <c r="R101" i="3"/>
  <c r="R1261" i="3" s="1"/>
  <c r="R1271" i="3" s="1"/>
  <c r="P42" i="3"/>
  <c r="X42" i="3"/>
  <c r="H60" i="3"/>
  <c r="P60" i="3"/>
  <c r="M72" i="3"/>
  <c r="J74" i="3"/>
  <c r="R74" i="3"/>
  <c r="F94" i="3"/>
  <c r="N94" i="3"/>
  <c r="U101" i="3"/>
  <c r="U1261" i="3" s="1"/>
  <c r="U1271" i="3" s="1"/>
  <c r="AB728" i="3"/>
  <c r="AB36" i="3"/>
  <c r="Z59" i="3"/>
  <c r="AB59" i="3" s="1"/>
  <c r="C74" i="3"/>
  <c r="P100" i="3"/>
  <c r="P1260" i="3" s="1"/>
  <c r="P1270" i="3" s="1"/>
  <c r="AA140" i="3"/>
  <c r="W99" i="3"/>
  <c r="W1259" i="3" s="1"/>
  <c r="W1269" i="3" s="1"/>
  <c r="AB189" i="3"/>
  <c r="AA189" i="3"/>
  <c r="AB269" i="3"/>
  <c r="AA269" i="3"/>
  <c r="AB291" i="3"/>
  <c r="AA291" i="3"/>
  <c r="AB320" i="3"/>
  <c r="AA320" i="3"/>
  <c r="X332" i="3"/>
  <c r="X334" i="3" s="1"/>
  <c r="AB1103" i="3"/>
  <c r="C21" i="3"/>
  <c r="G21" i="3"/>
  <c r="K21" i="3"/>
  <c r="O21" i="3"/>
  <c r="S21" i="3"/>
  <c r="W21" i="3"/>
  <c r="C32" i="3"/>
  <c r="G32" i="3"/>
  <c r="K32" i="3"/>
  <c r="O32" i="3"/>
  <c r="S32" i="3"/>
  <c r="W32" i="3"/>
  <c r="G60" i="3"/>
  <c r="O60" i="3"/>
  <c r="S60" i="3"/>
  <c r="W60" i="3"/>
  <c r="K52" i="3"/>
  <c r="X74" i="3"/>
  <c r="AB79" i="3"/>
  <c r="AA79" i="3"/>
  <c r="I84" i="3"/>
  <c r="M84" i="3"/>
  <c r="Q84" i="3"/>
  <c r="U84" i="3"/>
  <c r="Z92" i="3"/>
  <c r="AB92" i="3" s="1"/>
  <c r="AA88" i="3"/>
  <c r="AA92" i="3" s="1"/>
  <c r="AB88" i="3"/>
  <c r="X112" i="3"/>
  <c r="Z17" i="3"/>
  <c r="AA17" i="3" s="1"/>
  <c r="B19" i="3"/>
  <c r="Z27" i="3"/>
  <c r="AB27" i="3" s="1"/>
  <c r="B30" i="3"/>
  <c r="B32" i="3" s="1"/>
  <c r="Z37" i="3"/>
  <c r="AB37" i="3" s="1"/>
  <c r="G40" i="3"/>
  <c r="G42" i="3" s="1"/>
  <c r="O40" i="3"/>
  <c r="O42" i="3" s="1"/>
  <c r="S40" i="3"/>
  <c r="S42" i="3" s="1"/>
  <c r="Z46" i="3"/>
  <c r="Z50" i="3" s="1"/>
  <c r="AB50" i="3" s="1"/>
  <c r="I50" i="3"/>
  <c r="I52" i="3" s="1"/>
  <c r="Q50" i="3"/>
  <c r="Q52" i="3" s="1"/>
  <c r="Y50" i="3"/>
  <c r="Y52" i="3" s="1"/>
  <c r="E56" i="3"/>
  <c r="E60" i="3" s="1"/>
  <c r="E62" i="3" s="1"/>
  <c r="M56" i="3"/>
  <c r="U56" i="3"/>
  <c r="B57" i="3"/>
  <c r="C58" i="3"/>
  <c r="C60" i="3" s="1"/>
  <c r="K58" i="3"/>
  <c r="K60" i="3" s="1"/>
  <c r="C61" i="3"/>
  <c r="K61" i="3"/>
  <c r="S61" i="3"/>
  <c r="S62" i="3" s="1"/>
  <c r="Z78" i="3"/>
  <c r="D82" i="3"/>
  <c r="D84" i="3" s="1"/>
  <c r="P82" i="3"/>
  <c r="P84" i="3" s="1"/>
  <c r="X82" i="3"/>
  <c r="X84" i="3" s="1"/>
  <c r="D124" i="3"/>
  <c r="Z130" i="3"/>
  <c r="AA130" i="3" s="1"/>
  <c r="N132" i="3"/>
  <c r="N134" i="3" s="1"/>
  <c r="B152" i="3"/>
  <c r="B154" i="3" s="1"/>
  <c r="Z148" i="3"/>
  <c r="AA151" i="3"/>
  <c r="G154" i="3"/>
  <c r="O154" i="3"/>
  <c r="E174" i="3"/>
  <c r="U174" i="3"/>
  <c r="M182" i="3"/>
  <c r="M184" i="3" s="1"/>
  <c r="Z178" i="3"/>
  <c r="C184" i="3"/>
  <c r="K184" i="3"/>
  <c r="S184" i="3"/>
  <c r="H204" i="3"/>
  <c r="P204" i="3"/>
  <c r="X204" i="3"/>
  <c r="Z219" i="3"/>
  <c r="AB219" i="3" s="1"/>
  <c r="B232" i="3"/>
  <c r="B234" i="3" s="1"/>
  <c r="AA228" i="3"/>
  <c r="Z228" i="3"/>
  <c r="AA231" i="3"/>
  <c r="K234" i="3"/>
  <c r="S234" i="3"/>
  <c r="Z243" i="3"/>
  <c r="I254" i="3"/>
  <c r="Q254" i="3"/>
  <c r="Y254" i="3"/>
  <c r="M262" i="3"/>
  <c r="M264" i="3" s="1"/>
  <c r="Z258" i="3"/>
  <c r="C264" i="3"/>
  <c r="O264" i="3"/>
  <c r="W264" i="3"/>
  <c r="B292" i="3"/>
  <c r="B294" i="3" s="1"/>
  <c r="AA288" i="3"/>
  <c r="Z288" i="3"/>
  <c r="M312" i="3"/>
  <c r="M314" i="3" s="1"/>
  <c r="F314" i="3"/>
  <c r="N314" i="3"/>
  <c r="V314" i="3"/>
  <c r="AB389" i="3"/>
  <c r="AA389" i="3"/>
  <c r="AA393" i="3"/>
  <c r="N402" i="3"/>
  <c r="N404" i="3" s="1"/>
  <c r="AA408" i="3"/>
  <c r="B414" i="3"/>
  <c r="L422" i="3"/>
  <c r="L424" i="3" s="1"/>
  <c r="E424" i="3"/>
  <c r="M424" i="3"/>
  <c r="U424" i="3"/>
  <c r="D434" i="3"/>
  <c r="P434" i="3"/>
  <c r="T434" i="3"/>
  <c r="Z541" i="3"/>
  <c r="AA541" i="3" s="1"/>
  <c r="AB549" i="3"/>
  <c r="AA549" i="3"/>
  <c r="AA553" i="3"/>
  <c r="Z572" i="3"/>
  <c r="AA568" i="3"/>
  <c r="N574" i="3"/>
  <c r="V574" i="3"/>
  <c r="Z573" i="3"/>
  <c r="L582" i="3"/>
  <c r="L584" i="3" s="1"/>
  <c r="U584" i="3"/>
  <c r="D594" i="3"/>
  <c r="L594" i="3"/>
  <c r="T594" i="3"/>
  <c r="J692" i="3"/>
  <c r="J694" i="3" s="1"/>
  <c r="N702" i="3"/>
  <c r="N704" i="3" s="1"/>
  <c r="L712" i="3"/>
  <c r="L714" i="3" s="1"/>
  <c r="U714" i="3"/>
  <c r="F732" i="3"/>
  <c r="F688" i="3"/>
  <c r="L689" i="3"/>
  <c r="L732" i="3"/>
  <c r="L734" i="3" s="1"/>
  <c r="T689" i="3"/>
  <c r="T732" i="3"/>
  <c r="T734" i="3" s="1"/>
  <c r="X732" i="3"/>
  <c r="X734" i="3" s="1"/>
  <c r="N782" i="3"/>
  <c r="N784" i="3" s="1"/>
  <c r="AA789" i="3"/>
  <c r="E794" i="3"/>
  <c r="M794" i="3"/>
  <c r="Z808" i="3"/>
  <c r="N862" i="3"/>
  <c r="N864" i="3" s="1"/>
  <c r="H892" i="3"/>
  <c r="H894" i="3" s="1"/>
  <c r="H868" i="3"/>
  <c r="H872" i="3" s="1"/>
  <c r="H874" i="3" s="1"/>
  <c r="L892" i="3"/>
  <c r="L894" i="3" s="1"/>
  <c r="L868" i="3"/>
  <c r="X892" i="3"/>
  <c r="X894" i="3" s="1"/>
  <c r="X868" i="3"/>
  <c r="X872" i="3" s="1"/>
  <c r="X874" i="3" s="1"/>
  <c r="B934" i="3"/>
  <c r="AA939" i="3"/>
  <c r="AA999" i="3"/>
  <c r="Z1010" i="3"/>
  <c r="M1012" i="3"/>
  <c r="M1014" i="3" s="1"/>
  <c r="K1062" i="3"/>
  <c r="K1048" i="3"/>
  <c r="H1072" i="3"/>
  <c r="H1074" i="3" s="1"/>
  <c r="H1058" i="3"/>
  <c r="L1072" i="3"/>
  <c r="L1074" i="3" s="1"/>
  <c r="L1058" i="3"/>
  <c r="X1072" i="3"/>
  <c r="X1074" i="3" s="1"/>
  <c r="X1058" i="3"/>
  <c r="G1059" i="3"/>
  <c r="G1049" i="3" s="1"/>
  <c r="G1082" i="3"/>
  <c r="O1059" i="3"/>
  <c r="O1049" i="3" s="1"/>
  <c r="O1082" i="3"/>
  <c r="S1059" i="3"/>
  <c r="S1049" i="3" s="1"/>
  <c r="S1259" i="3" s="1"/>
  <c r="S1269" i="3" s="1"/>
  <c r="S1082" i="3"/>
  <c r="S1092" i="3"/>
  <c r="S1094" i="3" s="1"/>
  <c r="S1058" i="3"/>
  <c r="B1053" i="3"/>
  <c r="F1094" i="3"/>
  <c r="R1053" i="3"/>
  <c r="T1242" i="3"/>
  <c r="T1244" i="3" s="1"/>
  <c r="Z26" i="3"/>
  <c r="Z39" i="3"/>
  <c r="H40" i="3"/>
  <c r="H42" i="3" s="1"/>
  <c r="P40" i="3"/>
  <c r="T40" i="3"/>
  <c r="Z48" i="3"/>
  <c r="AA48" i="3" s="1"/>
  <c r="F50" i="3"/>
  <c r="F52" i="3" s="1"/>
  <c r="N50" i="3"/>
  <c r="V50" i="3"/>
  <c r="X58" i="3"/>
  <c r="X60" i="3" s="1"/>
  <c r="H61" i="3"/>
  <c r="H62" i="3" s="1"/>
  <c r="P61" i="3"/>
  <c r="P62" i="3" s="1"/>
  <c r="X61" i="3"/>
  <c r="B68" i="3"/>
  <c r="N68" i="3"/>
  <c r="N72" i="3" s="1"/>
  <c r="N74" i="3" s="1"/>
  <c r="H70" i="3"/>
  <c r="H72" i="3" s="1"/>
  <c r="H74" i="3" s="1"/>
  <c r="B71" i="3"/>
  <c r="AA71" i="3" s="1"/>
  <c r="I73" i="3"/>
  <c r="Q73" i="3"/>
  <c r="Y73" i="3"/>
  <c r="Y74" i="3" s="1"/>
  <c r="E82" i="3"/>
  <c r="E84" i="3" s="1"/>
  <c r="M82" i="3"/>
  <c r="Y82" i="3"/>
  <c r="Y84" i="3" s="1"/>
  <c r="Z83" i="3"/>
  <c r="B109" i="3"/>
  <c r="M109" i="3"/>
  <c r="R109" i="3"/>
  <c r="C110" i="3"/>
  <c r="K110" i="3"/>
  <c r="G112" i="3"/>
  <c r="O112" i="3"/>
  <c r="O114" i="3" s="1"/>
  <c r="W112" i="3"/>
  <c r="W114" i="3" s="1"/>
  <c r="L122" i="3"/>
  <c r="L124" i="3" s="1"/>
  <c r="I124" i="3"/>
  <c r="Q124" i="3"/>
  <c r="Y124" i="3"/>
  <c r="AA128" i="3"/>
  <c r="C134" i="3"/>
  <c r="S134" i="3"/>
  <c r="F144" i="3"/>
  <c r="N144" i="3"/>
  <c r="V144" i="3"/>
  <c r="H154" i="3"/>
  <c r="P154" i="3"/>
  <c r="X154" i="3"/>
  <c r="Z158" i="3"/>
  <c r="AA160" i="3"/>
  <c r="AA169" i="3"/>
  <c r="F174" i="3"/>
  <c r="N174" i="3"/>
  <c r="V174" i="3"/>
  <c r="AA181" i="3"/>
  <c r="AA193" i="3"/>
  <c r="AA199" i="3"/>
  <c r="I204" i="3"/>
  <c r="U204" i="3"/>
  <c r="AA208" i="3"/>
  <c r="AA212" i="3" s="1"/>
  <c r="V224" i="3"/>
  <c r="H234" i="3"/>
  <c r="L234" i="3"/>
  <c r="T234" i="3"/>
  <c r="F254" i="3"/>
  <c r="N254" i="3"/>
  <c r="V254" i="3"/>
  <c r="AB273" i="3"/>
  <c r="AB279" i="3"/>
  <c r="F284" i="3"/>
  <c r="J284" i="3"/>
  <c r="R284" i="3"/>
  <c r="I302" i="3"/>
  <c r="M302" i="3"/>
  <c r="M304" i="3" s="1"/>
  <c r="Z298" i="3"/>
  <c r="Y302" i="3"/>
  <c r="AA301" i="3"/>
  <c r="AA310" i="3"/>
  <c r="AA319" i="3"/>
  <c r="AB321" i="3"/>
  <c r="I328" i="3"/>
  <c r="Y328" i="3"/>
  <c r="D330" i="3"/>
  <c r="T330" i="3"/>
  <c r="B331" i="3"/>
  <c r="M333" i="3"/>
  <c r="H329" i="3"/>
  <c r="H332" i="3" s="1"/>
  <c r="H334" i="3" s="1"/>
  <c r="P329" i="3"/>
  <c r="P332" i="3" s="1"/>
  <c r="T329" i="3"/>
  <c r="Z341" i="3"/>
  <c r="AA341" i="3" s="1"/>
  <c r="G342" i="3"/>
  <c r="O342" i="3"/>
  <c r="C333" i="3"/>
  <c r="C344" i="3"/>
  <c r="O333" i="3"/>
  <c r="O103" i="3" s="1"/>
  <c r="O344" i="3"/>
  <c r="W333" i="3"/>
  <c r="W344" i="3"/>
  <c r="AA391" i="3"/>
  <c r="C404" i="3"/>
  <c r="K404" i="3"/>
  <c r="S404" i="3"/>
  <c r="AA410" i="3"/>
  <c r="B412" i="3"/>
  <c r="Z411" i="3"/>
  <c r="AA411" i="3" s="1"/>
  <c r="Z433" i="3"/>
  <c r="AA439" i="3"/>
  <c r="Z449" i="3"/>
  <c r="AB449" i="3" s="1"/>
  <c r="M452" i="3"/>
  <c r="M454" i="3" s="1"/>
  <c r="Z458" i="3"/>
  <c r="M472" i="3"/>
  <c r="M474" i="3" s="1"/>
  <c r="Z468" i="3"/>
  <c r="Z561" i="3"/>
  <c r="G564" i="3"/>
  <c r="O564" i="3"/>
  <c r="S564" i="3"/>
  <c r="AA570" i="3"/>
  <c r="B572" i="3"/>
  <c r="B574" i="3" s="1"/>
  <c r="Z571" i="3"/>
  <c r="AA571" i="3" s="1"/>
  <c r="AA573" i="3"/>
  <c r="AA599" i="3"/>
  <c r="Z603" i="3"/>
  <c r="B622" i="3"/>
  <c r="Z618" i="3"/>
  <c r="P689" i="3"/>
  <c r="K690" i="3"/>
  <c r="K692" i="3" s="1"/>
  <c r="K694" i="3" s="1"/>
  <c r="K702" i="3"/>
  <c r="M691" i="3"/>
  <c r="Z701" i="3"/>
  <c r="AA701" i="3" s="1"/>
  <c r="O702" i="3"/>
  <c r="O704" i="3" s="1"/>
  <c r="Z710" i="3"/>
  <c r="AA710" i="3" s="1"/>
  <c r="Y712" i="3"/>
  <c r="Y690" i="3"/>
  <c r="Z723" i="3"/>
  <c r="G732" i="3"/>
  <c r="G734" i="3" s="1"/>
  <c r="G688" i="3"/>
  <c r="G692" i="3" s="1"/>
  <c r="G694" i="3" s="1"/>
  <c r="O732" i="3"/>
  <c r="O734" i="3" s="1"/>
  <c r="O688" i="3"/>
  <c r="W732" i="3"/>
  <c r="W734" i="3" s="1"/>
  <c r="W688" i="3"/>
  <c r="Z729" i="3"/>
  <c r="Z732" i="3" s="1"/>
  <c r="AB732" i="3" s="1"/>
  <c r="M742" i="3"/>
  <c r="M744" i="3" s="1"/>
  <c r="Z738" i="3"/>
  <c r="C784" i="3"/>
  <c r="K784" i="3"/>
  <c r="S784" i="3"/>
  <c r="C864" i="3"/>
  <c r="O864" i="3"/>
  <c r="S864" i="3"/>
  <c r="V870" i="3"/>
  <c r="V912" i="3"/>
  <c r="Z923" i="3"/>
  <c r="Z929" i="3"/>
  <c r="AB929" i="3" s="1"/>
  <c r="M869" i="3"/>
  <c r="T1058" i="3"/>
  <c r="AB1159" i="3"/>
  <c r="AA1159" i="3"/>
  <c r="B1252" i="3"/>
  <c r="B1254" i="3" s="1"/>
  <c r="B1238" i="3"/>
  <c r="F1252" i="3"/>
  <c r="F1238" i="3"/>
  <c r="AB1248" i="3"/>
  <c r="M1305" i="3"/>
  <c r="Z1315" i="3"/>
  <c r="AB1315" i="3" s="1"/>
  <c r="AA1389" i="3"/>
  <c r="B1390" i="3"/>
  <c r="H1470" i="3"/>
  <c r="Z15" i="3"/>
  <c r="AA36" i="3"/>
  <c r="AA39" i="3"/>
  <c r="I40" i="3"/>
  <c r="I42" i="3" s="1"/>
  <c r="M40" i="3"/>
  <c r="M42" i="3" s="1"/>
  <c r="Q40" i="3"/>
  <c r="Q42" i="3" s="1"/>
  <c r="Y40" i="3"/>
  <c r="Y42" i="3" s="1"/>
  <c r="Z41" i="3"/>
  <c r="Z47" i="3"/>
  <c r="AB47" i="3" s="1"/>
  <c r="C50" i="3"/>
  <c r="C52" i="3" s="1"/>
  <c r="G50" i="3"/>
  <c r="G52" i="3" s="1"/>
  <c r="K50" i="3"/>
  <c r="O50" i="3"/>
  <c r="O52" i="3" s="1"/>
  <c r="S50" i="3"/>
  <c r="S52" i="3" s="1"/>
  <c r="W50" i="3"/>
  <c r="W52" i="3" s="1"/>
  <c r="N52" i="3"/>
  <c r="V52" i="3"/>
  <c r="E58" i="3"/>
  <c r="M58" i="3"/>
  <c r="Z58" i="3" s="1"/>
  <c r="AA58" i="3" s="1"/>
  <c r="U58" i="3"/>
  <c r="C68" i="3"/>
  <c r="C72" i="3" s="1"/>
  <c r="G68" i="3"/>
  <c r="G72" i="3" s="1"/>
  <c r="G74" i="3" s="1"/>
  <c r="K68" i="3"/>
  <c r="K72" i="3" s="1"/>
  <c r="K74" i="3" s="1"/>
  <c r="O68" i="3"/>
  <c r="O72" i="3" s="1"/>
  <c r="S68" i="3"/>
  <c r="S72" i="3" s="1"/>
  <c r="S74" i="3" s="1"/>
  <c r="W68" i="3"/>
  <c r="W72" i="3" s="1"/>
  <c r="I70" i="3"/>
  <c r="I72" i="3" s="1"/>
  <c r="M70" i="3"/>
  <c r="Q70" i="3"/>
  <c r="Q72" i="3" s="1"/>
  <c r="U70" i="3"/>
  <c r="U72" i="3" s="1"/>
  <c r="B73" i="3"/>
  <c r="B82" i="3"/>
  <c r="B84" i="3" s="1"/>
  <c r="F82" i="3"/>
  <c r="F84" i="3" s="1"/>
  <c r="J82" i="3"/>
  <c r="J84" i="3" s="1"/>
  <c r="R82" i="3"/>
  <c r="R84" i="3" s="1"/>
  <c r="V82" i="3"/>
  <c r="V84" i="3" s="1"/>
  <c r="AA90" i="3"/>
  <c r="C103" i="3"/>
  <c r="E108" i="3"/>
  <c r="I108" i="3"/>
  <c r="M108" i="3"/>
  <c r="Q108" i="3"/>
  <c r="U108" i="3"/>
  <c r="Y108" i="3"/>
  <c r="I109" i="3"/>
  <c r="N109" i="3"/>
  <c r="Y109" i="3"/>
  <c r="D110" i="3"/>
  <c r="T110" i="3"/>
  <c r="T100" i="3" s="1"/>
  <c r="B111" i="3"/>
  <c r="M113" i="3"/>
  <c r="AB119" i="3"/>
  <c r="E110" i="3"/>
  <c r="E100" i="3" s="1"/>
  <c r="I110" i="3"/>
  <c r="Z120" i="3"/>
  <c r="M110" i="3"/>
  <c r="Q110" i="3"/>
  <c r="U110" i="3"/>
  <c r="Y110" i="3"/>
  <c r="E122" i="3"/>
  <c r="E124" i="3" s="1"/>
  <c r="M122" i="3"/>
  <c r="M124" i="3" s="1"/>
  <c r="U122" i="3"/>
  <c r="AA123" i="3"/>
  <c r="B113" i="3"/>
  <c r="F113" i="3"/>
  <c r="J113" i="3"/>
  <c r="N113" i="3"/>
  <c r="R113" i="3"/>
  <c r="V113" i="3"/>
  <c r="AB128" i="3"/>
  <c r="Z129" i="3"/>
  <c r="AB129" i="3" s="1"/>
  <c r="J132" i="3"/>
  <c r="J134" i="3" s="1"/>
  <c r="R132" i="3"/>
  <c r="E134" i="3"/>
  <c r="I134" i="3"/>
  <c r="Q134" i="3"/>
  <c r="U134" i="3"/>
  <c r="Y134" i="3"/>
  <c r="M142" i="3"/>
  <c r="M144" i="3" s="1"/>
  <c r="Z138" i="3"/>
  <c r="AA138" i="3" s="1"/>
  <c r="Z141" i="3"/>
  <c r="G142" i="3"/>
  <c r="O142" i="3"/>
  <c r="W142" i="3"/>
  <c r="W144" i="3" s="1"/>
  <c r="C144" i="3"/>
  <c r="G144" i="3"/>
  <c r="K144" i="3"/>
  <c r="O144" i="3"/>
  <c r="S144" i="3"/>
  <c r="AB143" i="3"/>
  <c r="Z150" i="3"/>
  <c r="AA150" i="3" s="1"/>
  <c r="Z153" i="3"/>
  <c r="C162" i="3"/>
  <c r="C164" i="3" s="1"/>
  <c r="G162" i="3"/>
  <c r="G164" i="3" s="1"/>
  <c r="K162" i="3"/>
  <c r="K164" i="3" s="1"/>
  <c r="O162" i="3"/>
  <c r="O164" i="3" s="1"/>
  <c r="S162" i="3"/>
  <c r="S164" i="3" s="1"/>
  <c r="W162" i="3"/>
  <c r="W164" i="3" s="1"/>
  <c r="AA158" i="3"/>
  <c r="Z159" i="3"/>
  <c r="D164" i="3"/>
  <c r="H164" i="3"/>
  <c r="L164" i="3"/>
  <c r="P164" i="3"/>
  <c r="T164" i="3"/>
  <c r="X164" i="3"/>
  <c r="Z168" i="3"/>
  <c r="AA170" i="3"/>
  <c r="Z171" i="3"/>
  <c r="AA171" i="3" s="1"/>
  <c r="AA179" i="3"/>
  <c r="Z183" i="3"/>
  <c r="B192" i="3"/>
  <c r="B194" i="3" s="1"/>
  <c r="Z188" i="3"/>
  <c r="AA188" i="3" s="1"/>
  <c r="AA192" i="3" s="1"/>
  <c r="AA191" i="3"/>
  <c r="C194" i="3"/>
  <c r="G194" i="3"/>
  <c r="K194" i="3"/>
  <c r="O194" i="3"/>
  <c r="S194" i="3"/>
  <c r="W194" i="3"/>
  <c r="Z200" i="3"/>
  <c r="AA200" i="3" s="1"/>
  <c r="M202" i="3"/>
  <c r="M204" i="3" s="1"/>
  <c r="Z203" i="3"/>
  <c r="AB208" i="3"/>
  <c r="Z209" i="3"/>
  <c r="AB209" i="3" s="1"/>
  <c r="E214" i="3"/>
  <c r="I214" i="3"/>
  <c r="M214" i="3"/>
  <c r="Q214" i="3"/>
  <c r="U214" i="3"/>
  <c r="Y214" i="3"/>
  <c r="E222" i="3"/>
  <c r="E224" i="3" s="1"/>
  <c r="I222" i="3"/>
  <c r="I224" i="3" s="1"/>
  <c r="M222" i="3"/>
  <c r="M224" i="3" s="1"/>
  <c r="Z218" i="3"/>
  <c r="Q222" i="3"/>
  <c r="Q224" i="3" s="1"/>
  <c r="U222" i="3"/>
  <c r="U224" i="3" s="1"/>
  <c r="Y222" i="3"/>
  <c r="Y224" i="3" s="1"/>
  <c r="Z221" i="3"/>
  <c r="AA221" i="3" s="1"/>
  <c r="C224" i="3"/>
  <c r="G224" i="3"/>
  <c r="K224" i="3"/>
  <c r="O224" i="3"/>
  <c r="S224" i="3"/>
  <c r="W224" i="3"/>
  <c r="AB223" i="3"/>
  <c r="Z233" i="3"/>
  <c r="C242" i="3"/>
  <c r="C244" i="3" s="1"/>
  <c r="G242" i="3"/>
  <c r="G244" i="3" s="1"/>
  <c r="K242" i="3"/>
  <c r="K244" i="3" s="1"/>
  <c r="O242" i="3"/>
  <c r="O244" i="3" s="1"/>
  <c r="S242" i="3"/>
  <c r="S244" i="3" s="1"/>
  <c r="W242" i="3"/>
  <c r="W244" i="3" s="1"/>
  <c r="D244" i="3"/>
  <c r="H244" i="3"/>
  <c r="L244" i="3"/>
  <c r="P244" i="3"/>
  <c r="T244" i="3"/>
  <c r="X244" i="3"/>
  <c r="AA250" i="3"/>
  <c r="AA259" i="3"/>
  <c r="B272" i="3"/>
  <c r="B274" i="3" s="1"/>
  <c r="AA268" i="3"/>
  <c r="AA272" i="3" s="1"/>
  <c r="AA274" i="3" s="1"/>
  <c r="F272" i="3"/>
  <c r="F274" i="3" s="1"/>
  <c r="J272" i="3"/>
  <c r="J274" i="3" s="1"/>
  <c r="N272" i="3"/>
  <c r="N274" i="3" s="1"/>
  <c r="R272" i="3"/>
  <c r="R274" i="3" s="1"/>
  <c r="V272" i="3"/>
  <c r="V274" i="3" s="1"/>
  <c r="Z268" i="3"/>
  <c r="AA271" i="3"/>
  <c r="C274" i="3"/>
  <c r="G274" i="3"/>
  <c r="K274" i="3"/>
  <c r="O274" i="3"/>
  <c r="S274" i="3"/>
  <c r="W274" i="3"/>
  <c r="AA280" i="3"/>
  <c r="C284" i="3"/>
  <c r="G284" i="3"/>
  <c r="K284" i="3"/>
  <c r="O284" i="3"/>
  <c r="S284" i="3"/>
  <c r="W284" i="3"/>
  <c r="AB289" i="3"/>
  <c r="Z290" i="3"/>
  <c r="AA290" i="3" s="1"/>
  <c r="B302" i="3"/>
  <c r="B304" i="3" s="1"/>
  <c r="F302" i="3"/>
  <c r="F304" i="3" s="1"/>
  <c r="J302" i="3"/>
  <c r="J304" i="3" s="1"/>
  <c r="N302" i="3"/>
  <c r="N304" i="3" s="1"/>
  <c r="R302" i="3"/>
  <c r="R304" i="3" s="1"/>
  <c r="V302" i="3"/>
  <c r="V304" i="3" s="1"/>
  <c r="Z299" i="3"/>
  <c r="D304" i="3"/>
  <c r="H304" i="3"/>
  <c r="L304" i="3"/>
  <c r="P304" i="3"/>
  <c r="T304" i="3"/>
  <c r="X304" i="3"/>
  <c r="Z308" i="3"/>
  <c r="Z311" i="3"/>
  <c r="AA311" i="3" s="1"/>
  <c r="E324" i="3"/>
  <c r="I324" i="3"/>
  <c r="Q324" i="3"/>
  <c r="U324" i="3"/>
  <c r="Y324" i="3"/>
  <c r="D328" i="3"/>
  <c r="L328" i="3"/>
  <c r="T328" i="3"/>
  <c r="B329" i="3"/>
  <c r="J329" i="3"/>
  <c r="R329" i="3"/>
  <c r="W330" i="3"/>
  <c r="W100" i="3" s="1"/>
  <c r="M331" i="3"/>
  <c r="P333" i="3"/>
  <c r="B328" i="3"/>
  <c r="F328" i="3"/>
  <c r="F332" i="3" s="1"/>
  <c r="F334" i="3" s="1"/>
  <c r="J328" i="3"/>
  <c r="J332" i="3" s="1"/>
  <c r="J334" i="3" s="1"/>
  <c r="Z338" i="3"/>
  <c r="R328" i="3"/>
  <c r="R332" i="3" s="1"/>
  <c r="R334" i="3" s="1"/>
  <c r="V328" i="3"/>
  <c r="V332" i="3" s="1"/>
  <c r="E342" i="3"/>
  <c r="E344" i="3" s="1"/>
  <c r="E329" i="3"/>
  <c r="I342" i="3"/>
  <c r="I344" i="3" s="1"/>
  <c r="I329" i="3"/>
  <c r="M342" i="3"/>
  <c r="M344" i="3" s="1"/>
  <c r="M329" i="3"/>
  <c r="Q342" i="3"/>
  <c r="Q344" i="3" s="1"/>
  <c r="Q329" i="3"/>
  <c r="U342" i="3"/>
  <c r="U344" i="3" s="1"/>
  <c r="U329" i="3"/>
  <c r="Y342" i="3"/>
  <c r="Y344" i="3" s="1"/>
  <c r="Y329" i="3"/>
  <c r="D344" i="3"/>
  <c r="H344" i="3"/>
  <c r="L344" i="3"/>
  <c r="P344" i="3"/>
  <c r="T344" i="3"/>
  <c r="X344" i="3"/>
  <c r="B352" i="3"/>
  <c r="B354" i="3" s="1"/>
  <c r="D354" i="3"/>
  <c r="H354" i="3"/>
  <c r="L354" i="3"/>
  <c r="P354" i="3"/>
  <c r="T354" i="3"/>
  <c r="X354" i="3"/>
  <c r="Z368" i="3"/>
  <c r="D402" i="3"/>
  <c r="H402" i="3"/>
  <c r="H404" i="3" s="1"/>
  <c r="L402" i="3"/>
  <c r="P402" i="3"/>
  <c r="T402" i="3"/>
  <c r="X402" i="3"/>
  <c r="X404" i="3" s="1"/>
  <c r="D412" i="3"/>
  <c r="D414" i="3" s="1"/>
  <c r="H412" i="3"/>
  <c r="H414" i="3" s="1"/>
  <c r="L412" i="3"/>
  <c r="L414" i="3" s="1"/>
  <c r="P412" i="3"/>
  <c r="P414" i="3" s="1"/>
  <c r="T412" i="3"/>
  <c r="T414" i="3" s="1"/>
  <c r="X412" i="3"/>
  <c r="X414" i="3" s="1"/>
  <c r="H422" i="3"/>
  <c r="H424" i="3" s="1"/>
  <c r="P422" i="3"/>
  <c r="P424" i="3" s="1"/>
  <c r="X422" i="3"/>
  <c r="X424" i="3" s="1"/>
  <c r="B442" i="3"/>
  <c r="B444" i="3" s="1"/>
  <c r="AB469" i="3"/>
  <c r="AA469" i="3"/>
  <c r="Z480" i="3"/>
  <c r="AA480" i="3" s="1"/>
  <c r="Z492" i="3"/>
  <c r="AA488" i="3"/>
  <c r="AA492" i="3" s="1"/>
  <c r="F494" i="3"/>
  <c r="J494" i="3"/>
  <c r="N494" i="3"/>
  <c r="R494" i="3"/>
  <c r="V494" i="3"/>
  <c r="Z493" i="3"/>
  <c r="E504" i="3"/>
  <c r="I504" i="3"/>
  <c r="Q504" i="3"/>
  <c r="U504" i="3"/>
  <c r="Y504" i="3"/>
  <c r="D508" i="3"/>
  <c r="T508" i="3"/>
  <c r="J509" i="3"/>
  <c r="E509" i="3"/>
  <c r="I509" i="3"/>
  <c r="M509" i="3"/>
  <c r="Q509" i="3"/>
  <c r="U509" i="3"/>
  <c r="Y509" i="3"/>
  <c r="B508" i="3"/>
  <c r="F508" i="3"/>
  <c r="F532" i="3"/>
  <c r="F534" i="3" s="1"/>
  <c r="J508" i="3"/>
  <c r="J512" i="3" s="1"/>
  <c r="J514" i="3" s="1"/>
  <c r="N508" i="3"/>
  <c r="N532" i="3"/>
  <c r="R508" i="3"/>
  <c r="V508" i="3"/>
  <c r="V532" i="3"/>
  <c r="Z528" i="3"/>
  <c r="D509" i="3"/>
  <c r="H509" i="3"/>
  <c r="L509" i="3"/>
  <c r="L512" i="3" s="1"/>
  <c r="L514" i="3" s="1"/>
  <c r="P509" i="3"/>
  <c r="T509" i="3"/>
  <c r="X509" i="3"/>
  <c r="I508" i="3"/>
  <c r="Q508" i="3"/>
  <c r="Y508" i="3"/>
  <c r="H508" i="3"/>
  <c r="P508" i="3"/>
  <c r="X508" i="3"/>
  <c r="D562" i="3"/>
  <c r="D564" i="3" s="1"/>
  <c r="H562" i="3"/>
  <c r="H564" i="3" s="1"/>
  <c r="L562" i="3"/>
  <c r="P562" i="3"/>
  <c r="T562" i="3"/>
  <c r="T564" i="3" s="1"/>
  <c r="X562" i="3"/>
  <c r="X564" i="3" s="1"/>
  <c r="D572" i="3"/>
  <c r="D574" i="3" s="1"/>
  <c r="H572" i="3"/>
  <c r="H574" i="3" s="1"/>
  <c r="L572" i="3"/>
  <c r="L574" i="3" s="1"/>
  <c r="P572" i="3"/>
  <c r="P574" i="3" s="1"/>
  <c r="T572" i="3"/>
  <c r="T574" i="3" s="1"/>
  <c r="X572" i="3"/>
  <c r="X574" i="3" s="1"/>
  <c r="H582" i="3"/>
  <c r="H584" i="3" s="1"/>
  <c r="P582" i="3"/>
  <c r="P584" i="3" s="1"/>
  <c r="X582" i="3"/>
  <c r="X584" i="3" s="1"/>
  <c r="D582" i="3"/>
  <c r="D584" i="3" s="1"/>
  <c r="T582" i="3"/>
  <c r="T584" i="3" s="1"/>
  <c r="B602" i="3"/>
  <c r="B604" i="3" s="1"/>
  <c r="AB629" i="3"/>
  <c r="AA629" i="3"/>
  <c r="AA633" i="3"/>
  <c r="Z640" i="3"/>
  <c r="AA640" i="3" s="1"/>
  <c r="AA648" i="3"/>
  <c r="F654" i="3"/>
  <c r="J654" i="3"/>
  <c r="N654" i="3"/>
  <c r="R654" i="3"/>
  <c r="V654" i="3"/>
  <c r="Z653" i="3"/>
  <c r="E664" i="3"/>
  <c r="I664" i="3"/>
  <c r="M664" i="3"/>
  <c r="Q664" i="3"/>
  <c r="U664" i="3"/>
  <c r="Y664" i="3"/>
  <c r="D674" i="3"/>
  <c r="H674" i="3"/>
  <c r="L674" i="3"/>
  <c r="P674" i="3"/>
  <c r="T674" i="3"/>
  <c r="X674" i="3"/>
  <c r="B688" i="3"/>
  <c r="R688" i="3"/>
  <c r="B691" i="3"/>
  <c r="D702" i="3"/>
  <c r="D688" i="3"/>
  <c r="H702" i="3"/>
  <c r="H688" i="3"/>
  <c r="H692" i="3" s="1"/>
  <c r="H694" i="3" s="1"/>
  <c r="L702" i="3"/>
  <c r="L688" i="3"/>
  <c r="P702" i="3"/>
  <c r="P704" i="3" s="1"/>
  <c r="P688" i="3"/>
  <c r="P692" i="3" s="1"/>
  <c r="P694" i="3" s="1"/>
  <c r="T702" i="3"/>
  <c r="T688" i="3"/>
  <c r="T692" i="3" s="1"/>
  <c r="T694" i="3" s="1"/>
  <c r="X702" i="3"/>
  <c r="X688" i="3"/>
  <c r="X692" i="3" s="1"/>
  <c r="X694" i="3" s="1"/>
  <c r="F702" i="3"/>
  <c r="F704" i="3" s="1"/>
  <c r="V702" i="3"/>
  <c r="V704" i="3" s="1"/>
  <c r="H712" i="3"/>
  <c r="H714" i="3" s="1"/>
  <c r="P712" i="3"/>
  <c r="P714" i="3" s="1"/>
  <c r="X712" i="3"/>
  <c r="X714" i="3" s="1"/>
  <c r="F691" i="3"/>
  <c r="F101" i="3" s="1"/>
  <c r="N691" i="3"/>
  <c r="N101" i="3" s="1"/>
  <c r="V691" i="3"/>
  <c r="V101" i="3" s="1"/>
  <c r="V1261" i="3" s="1"/>
  <c r="V1271" i="3" s="1"/>
  <c r="Z731" i="3"/>
  <c r="AA731" i="3" s="1"/>
  <c r="Z740" i="3"/>
  <c r="AA740" i="3" s="1"/>
  <c r="E754" i="3"/>
  <c r="I754" i="3"/>
  <c r="Q754" i="3"/>
  <c r="U754" i="3"/>
  <c r="Y754" i="3"/>
  <c r="B772" i="3"/>
  <c r="F772" i="3"/>
  <c r="F774" i="3" s="1"/>
  <c r="J772" i="3"/>
  <c r="J774" i="3" s="1"/>
  <c r="N772" i="3"/>
  <c r="R772" i="3"/>
  <c r="V772" i="3"/>
  <c r="V774" i="3" s="1"/>
  <c r="Z768" i="3"/>
  <c r="D782" i="3"/>
  <c r="H782" i="3"/>
  <c r="L782" i="3"/>
  <c r="P782" i="3"/>
  <c r="T782" i="3"/>
  <c r="X782" i="3"/>
  <c r="H792" i="3"/>
  <c r="H794" i="3" s="1"/>
  <c r="P792" i="3"/>
  <c r="P794" i="3" s="1"/>
  <c r="X792" i="3"/>
  <c r="X794" i="3" s="1"/>
  <c r="Z820" i="3"/>
  <c r="AA820" i="3" s="1"/>
  <c r="Z823" i="3"/>
  <c r="Z829" i="3"/>
  <c r="E834" i="3"/>
  <c r="I834" i="3"/>
  <c r="M834" i="3"/>
  <c r="Q834" i="3"/>
  <c r="U834" i="3"/>
  <c r="Y834" i="3"/>
  <c r="B852" i="3"/>
  <c r="B854" i="3" s="1"/>
  <c r="F852" i="3"/>
  <c r="J852" i="3"/>
  <c r="N852" i="3"/>
  <c r="R852" i="3"/>
  <c r="V852" i="3"/>
  <c r="Z848" i="3"/>
  <c r="D862" i="3"/>
  <c r="H862" i="3"/>
  <c r="L862" i="3"/>
  <c r="L864" i="3" s="1"/>
  <c r="P862" i="3"/>
  <c r="T862" i="3"/>
  <c r="X862" i="3"/>
  <c r="E869" i="3"/>
  <c r="J870" i="3"/>
  <c r="K932" i="3"/>
  <c r="K868" i="3"/>
  <c r="AA929" i="3"/>
  <c r="E870" i="3"/>
  <c r="U870" i="3"/>
  <c r="M962" i="3"/>
  <c r="M964" i="3" s="1"/>
  <c r="Z958" i="3"/>
  <c r="AA981" i="3"/>
  <c r="AA990" i="3"/>
  <c r="B992" i="3"/>
  <c r="B994" i="3" s="1"/>
  <c r="B1022" i="3"/>
  <c r="B1024" i="3" s="1"/>
  <c r="F1063" i="3"/>
  <c r="C1063" i="3"/>
  <c r="G1063" i="3"/>
  <c r="K1063" i="3"/>
  <c r="S1063" i="3"/>
  <c r="W1063" i="3"/>
  <c r="E1102" i="3"/>
  <c r="E1060" i="3"/>
  <c r="E1050" i="3" s="1"/>
  <c r="E1260" i="3" s="1"/>
  <c r="E1270" i="3" s="1"/>
  <c r="M1060" i="3"/>
  <c r="Z1100" i="3"/>
  <c r="M1102" i="3"/>
  <c r="Z1210" i="3"/>
  <c r="AA1210" i="3" s="1"/>
  <c r="M1212" i="3"/>
  <c r="AA1230" i="3"/>
  <c r="Z1230" i="3"/>
  <c r="L1242" i="3"/>
  <c r="L1244" i="3" s="1"/>
  <c r="AB1325" i="3"/>
  <c r="AA1325" i="3"/>
  <c r="W40" i="3"/>
  <c r="W42" i="3" s="1"/>
  <c r="Z51" i="3"/>
  <c r="Z52" i="3" s="1"/>
  <c r="G61" i="3"/>
  <c r="G62" i="3" s="1"/>
  <c r="O61" i="3"/>
  <c r="W61" i="3"/>
  <c r="W62" i="3" s="1"/>
  <c r="Z81" i="3"/>
  <c r="AA81" i="3" s="1"/>
  <c r="L82" i="3"/>
  <c r="L84" i="3" s="1"/>
  <c r="T82" i="3"/>
  <c r="T84" i="3" s="1"/>
  <c r="M92" i="3"/>
  <c r="M94" i="3" s="1"/>
  <c r="Z93" i="3"/>
  <c r="T124" i="3"/>
  <c r="X124" i="3"/>
  <c r="B110" i="3"/>
  <c r="F132" i="3"/>
  <c r="F134" i="3" s="1"/>
  <c r="V132" i="3"/>
  <c r="V134" i="3" s="1"/>
  <c r="G114" i="3"/>
  <c r="Z139" i="3"/>
  <c r="AB139" i="3" s="1"/>
  <c r="C154" i="3"/>
  <c r="K154" i="3"/>
  <c r="S154" i="3"/>
  <c r="W154" i="3"/>
  <c r="M162" i="3"/>
  <c r="Z163" i="3"/>
  <c r="AA163" i="3" s="1"/>
  <c r="I174" i="3"/>
  <c r="Q174" i="3"/>
  <c r="Y174" i="3"/>
  <c r="G184" i="3"/>
  <c r="O184" i="3"/>
  <c r="W184" i="3"/>
  <c r="D204" i="3"/>
  <c r="L204" i="3"/>
  <c r="T204" i="3"/>
  <c r="AA210" i="3"/>
  <c r="Z210" i="3"/>
  <c r="AA219" i="3"/>
  <c r="C234" i="3"/>
  <c r="G234" i="3"/>
  <c r="O234" i="3"/>
  <c r="W234" i="3"/>
  <c r="M242" i="3"/>
  <c r="AA243" i="3"/>
  <c r="E254" i="3"/>
  <c r="U254" i="3"/>
  <c r="G264" i="3"/>
  <c r="K264" i="3"/>
  <c r="S264" i="3"/>
  <c r="AA282" i="3"/>
  <c r="J314" i="3"/>
  <c r="R314" i="3"/>
  <c r="Z313" i="3"/>
  <c r="Z340" i="3"/>
  <c r="AA340" i="3" s="1"/>
  <c r="F342" i="3"/>
  <c r="F344" i="3" s="1"/>
  <c r="N342" i="3"/>
  <c r="N344" i="3" s="1"/>
  <c r="V342" i="3"/>
  <c r="V344" i="3" s="1"/>
  <c r="AA343" i="3"/>
  <c r="Z381" i="3"/>
  <c r="AA381" i="3" s="1"/>
  <c r="M412" i="3"/>
  <c r="M414" i="3" s="1"/>
  <c r="F414" i="3"/>
  <c r="N414" i="3"/>
  <c r="V414" i="3"/>
  <c r="H434" i="3"/>
  <c r="L434" i="3"/>
  <c r="X434" i="3"/>
  <c r="Z448" i="3"/>
  <c r="Z560" i="3"/>
  <c r="AA560" i="3" s="1"/>
  <c r="M572" i="3"/>
  <c r="M574" i="3" s="1"/>
  <c r="F574" i="3"/>
  <c r="E584" i="3"/>
  <c r="H594" i="3"/>
  <c r="P594" i="3"/>
  <c r="X594" i="3"/>
  <c r="Z608" i="3"/>
  <c r="AA690" i="3"/>
  <c r="Z700" i="3"/>
  <c r="AA700" i="3" s="1"/>
  <c r="E714" i="3"/>
  <c r="Q714" i="3"/>
  <c r="Y714" i="3"/>
  <c r="N732" i="3"/>
  <c r="N688" i="3"/>
  <c r="V732" i="3"/>
  <c r="V734" i="3" s="1"/>
  <c r="V688" i="3"/>
  <c r="D689" i="3"/>
  <c r="D732" i="3"/>
  <c r="D734" i="3" s="1"/>
  <c r="H732" i="3"/>
  <c r="H734" i="3" s="1"/>
  <c r="AA783" i="3"/>
  <c r="U794" i="3"/>
  <c r="D892" i="3"/>
  <c r="D894" i="3" s="1"/>
  <c r="D868" i="3"/>
  <c r="T892" i="3"/>
  <c r="T894" i="3" s="1"/>
  <c r="T868" i="3"/>
  <c r="AA901" i="3"/>
  <c r="J934" i="3"/>
  <c r="Z933" i="3"/>
  <c r="D1072" i="3"/>
  <c r="D1074" i="3" s="1"/>
  <c r="D1058" i="3"/>
  <c r="P1072" i="3"/>
  <c r="P1074" i="3" s="1"/>
  <c r="P1058" i="3"/>
  <c r="K1059" i="3"/>
  <c r="K1049" i="3" s="1"/>
  <c r="K1082" i="3"/>
  <c r="K1084" i="3" s="1"/>
  <c r="W1059" i="3"/>
  <c r="W1049" i="3" s="1"/>
  <c r="W1082" i="3"/>
  <c r="C1092" i="3"/>
  <c r="C1094" i="3" s="1"/>
  <c r="C1058" i="3"/>
  <c r="G1092" i="3"/>
  <c r="G1094" i="3" s="1"/>
  <c r="G1058" i="3"/>
  <c r="O1092" i="3"/>
  <c r="O1094" i="3" s="1"/>
  <c r="O1058" i="3"/>
  <c r="W1092" i="3"/>
  <c r="W1094" i="3" s="1"/>
  <c r="W1058" i="3"/>
  <c r="AB1093" i="3"/>
  <c r="AA1201" i="3"/>
  <c r="D1242" i="3"/>
  <c r="H1242" i="3"/>
  <c r="P1242" i="3"/>
  <c r="X1242" i="3"/>
  <c r="X1244" i="3" s="1"/>
  <c r="I1390" i="3"/>
  <c r="D40" i="3"/>
  <c r="D42" i="3" s="1"/>
  <c r="L40" i="3"/>
  <c r="L42" i="3" s="1"/>
  <c r="B50" i="3"/>
  <c r="B52" i="3" s="1"/>
  <c r="J50" i="3"/>
  <c r="J52" i="3" s="1"/>
  <c r="R50" i="3"/>
  <c r="R52" i="3" s="1"/>
  <c r="D61" i="3"/>
  <c r="L61" i="3"/>
  <c r="L62" i="3" s="1"/>
  <c r="T61" i="3"/>
  <c r="T62" i="3" s="1"/>
  <c r="E73" i="3"/>
  <c r="E74" i="3" s="1"/>
  <c r="M73" i="3"/>
  <c r="U73" i="3"/>
  <c r="S110" i="3"/>
  <c r="U124" i="3"/>
  <c r="K134" i="3"/>
  <c r="J144" i="3"/>
  <c r="R144" i="3"/>
  <c r="AA143" i="3"/>
  <c r="D154" i="3"/>
  <c r="L154" i="3"/>
  <c r="T154" i="3"/>
  <c r="M172" i="3"/>
  <c r="M174" i="3" s="1"/>
  <c r="B174" i="3"/>
  <c r="J174" i="3"/>
  <c r="R174" i="3"/>
  <c r="Z173" i="3"/>
  <c r="E204" i="3"/>
  <c r="Q204" i="3"/>
  <c r="Y204" i="3"/>
  <c r="F224" i="3"/>
  <c r="J224" i="3"/>
  <c r="R224" i="3"/>
  <c r="AA223" i="3"/>
  <c r="D234" i="3"/>
  <c r="P234" i="3"/>
  <c r="X234" i="3"/>
  <c r="Z238" i="3"/>
  <c r="AA238" i="3" s="1"/>
  <c r="AB249" i="3"/>
  <c r="M252" i="3"/>
  <c r="M254" i="3" s="1"/>
  <c r="B254" i="3"/>
  <c r="J254" i="3"/>
  <c r="R254" i="3"/>
  <c r="Z253" i="3"/>
  <c r="M282" i="3"/>
  <c r="M284" i="3" s="1"/>
  <c r="B284" i="3"/>
  <c r="N284" i="3"/>
  <c r="V284" i="3"/>
  <c r="E302" i="3"/>
  <c r="E304" i="3" s="1"/>
  <c r="Q302" i="3"/>
  <c r="U302" i="3"/>
  <c r="AA313" i="3"/>
  <c r="Q328" i="3"/>
  <c r="E333" i="3"/>
  <c r="U333" i="3"/>
  <c r="D329" i="3"/>
  <c r="L329" i="3"/>
  <c r="X329" i="3"/>
  <c r="G333" i="3"/>
  <c r="G344" i="3"/>
  <c r="K333" i="3"/>
  <c r="S333" i="3"/>
  <c r="Z401" i="3"/>
  <c r="AA401" i="3" s="1"/>
  <c r="G404" i="3"/>
  <c r="O404" i="3"/>
  <c r="W404" i="3"/>
  <c r="AA413" i="3"/>
  <c r="Z420" i="3"/>
  <c r="Z423" i="3"/>
  <c r="Z430" i="3"/>
  <c r="AA430" i="3" s="1"/>
  <c r="Z443" i="3"/>
  <c r="B462" i="3"/>
  <c r="AA458" i="3"/>
  <c r="Z459" i="3"/>
  <c r="M508" i="3"/>
  <c r="AA551" i="3"/>
  <c r="C564" i="3"/>
  <c r="K564" i="3"/>
  <c r="W564" i="3"/>
  <c r="Z580" i="3"/>
  <c r="M582" i="3"/>
  <c r="M584" i="3" s="1"/>
  <c r="B584" i="3"/>
  <c r="AA583" i="3"/>
  <c r="Z583" i="3"/>
  <c r="Z590" i="3"/>
  <c r="AA590" i="3" s="1"/>
  <c r="M594" i="3"/>
  <c r="Z593" i="3"/>
  <c r="Z609" i="3"/>
  <c r="AB609" i="3" s="1"/>
  <c r="M612" i="3"/>
  <c r="M614" i="3" s="1"/>
  <c r="Z619" i="3"/>
  <c r="M632" i="3"/>
  <c r="Z628" i="3"/>
  <c r="C690" i="3"/>
  <c r="C702" i="3"/>
  <c r="C704" i="3" s="1"/>
  <c r="S690" i="3"/>
  <c r="S702" i="3"/>
  <c r="S704" i="3" s="1"/>
  <c r="K704" i="3"/>
  <c r="I712" i="3"/>
  <c r="I714" i="3" s="1"/>
  <c r="I690" i="3"/>
  <c r="Q712" i="3"/>
  <c r="Q690" i="3"/>
  <c r="M712" i="3"/>
  <c r="M714" i="3" s="1"/>
  <c r="B714" i="3"/>
  <c r="AA713" i="3"/>
  <c r="Z713" i="3"/>
  <c r="AA719" i="3"/>
  <c r="AA728" i="3"/>
  <c r="Z781" i="3"/>
  <c r="AA781" i="3" s="1"/>
  <c r="G784" i="3"/>
  <c r="O784" i="3"/>
  <c r="W784" i="3"/>
  <c r="Z790" i="3"/>
  <c r="AA790" i="3" s="1"/>
  <c r="B794" i="3"/>
  <c r="Z793" i="3"/>
  <c r="AA793" i="3" s="1"/>
  <c r="AA799" i="3"/>
  <c r="M822" i="3"/>
  <c r="M824" i="3" s="1"/>
  <c r="Z818" i="3"/>
  <c r="Z861" i="3"/>
  <c r="AA861" i="3" s="1"/>
  <c r="G864" i="3"/>
  <c r="K864" i="3"/>
  <c r="W864" i="3"/>
  <c r="AA910" i="3"/>
  <c r="B912" i="3"/>
  <c r="B870" i="3"/>
  <c r="F870" i="3"/>
  <c r="F912" i="3"/>
  <c r="F914" i="3" s="1"/>
  <c r="R912" i="3"/>
  <c r="R870" i="3"/>
  <c r="Z910" i="3"/>
  <c r="E924" i="3"/>
  <c r="M932" i="3"/>
  <c r="M934" i="3" s="1"/>
  <c r="Z1019" i="3"/>
  <c r="AB1019" i="3" s="1"/>
  <c r="AB1098" i="3"/>
  <c r="AA1098" i="3"/>
  <c r="AA1103" i="3"/>
  <c r="N1104" i="3"/>
  <c r="N1063" i="3"/>
  <c r="V1104" i="3"/>
  <c r="V1063" i="3"/>
  <c r="B1214" i="3"/>
  <c r="Z1213" i="3"/>
  <c r="AB1233" i="3"/>
  <c r="AA1248" i="3"/>
  <c r="D50" i="3"/>
  <c r="D52" i="3" s="1"/>
  <c r="H50" i="3"/>
  <c r="H52" i="3" s="1"/>
  <c r="L50" i="3"/>
  <c r="L52" i="3" s="1"/>
  <c r="P50" i="3"/>
  <c r="P52" i="3" s="1"/>
  <c r="T50" i="3"/>
  <c r="T52" i="3" s="1"/>
  <c r="X50" i="3"/>
  <c r="X52" i="3" s="1"/>
  <c r="M69" i="3"/>
  <c r="Z69" i="3" s="1"/>
  <c r="AB69" i="3" s="1"/>
  <c r="B70" i="3"/>
  <c r="S98" i="3"/>
  <c r="D103" i="3"/>
  <c r="L103" i="3"/>
  <c r="T103" i="3"/>
  <c r="B108" i="3"/>
  <c r="F108" i="3"/>
  <c r="J108" i="3"/>
  <c r="N108" i="3"/>
  <c r="R108" i="3"/>
  <c r="V108" i="3"/>
  <c r="E109" i="3"/>
  <c r="J109" i="3"/>
  <c r="U109" i="3"/>
  <c r="M111" i="3"/>
  <c r="H113" i="3"/>
  <c r="P113" i="3"/>
  <c r="X113" i="3"/>
  <c r="Z118" i="3"/>
  <c r="D109" i="3"/>
  <c r="H109" i="3"/>
  <c r="L109" i="3"/>
  <c r="P109" i="3"/>
  <c r="P99" i="3" s="1"/>
  <c r="P1259" i="3" s="1"/>
  <c r="P1269" i="3" s="1"/>
  <c r="T109" i="3"/>
  <c r="X109" i="3"/>
  <c r="AA120" i="3"/>
  <c r="H122" i="3"/>
  <c r="H124" i="3" s="1"/>
  <c r="P122" i="3"/>
  <c r="P124" i="3" s="1"/>
  <c r="X122" i="3"/>
  <c r="B124" i="3"/>
  <c r="J124" i="3"/>
  <c r="R124" i="3"/>
  <c r="D132" i="3"/>
  <c r="D134" i="3" s="1"/>
  <c r="H132" i="3"/>
  <c r="H134" i="3" s="1"/>
  <c r="L132" i="3"/>
  <c r="L134" i="3" s="1"/>
  <c r="P132" i="3"/>
  <c r="P134" i="3" s="1"/>
  <c r="T132" i="3"/>
  <c r="T134" i="3" s="1"/>
  <c r="X132" i="3"/>
  <c r="X134" i="3" s="1"/>
  <c r="AA129" i="3"/>
  <c r="D111" i="3"/>
  <c r="H111" i="3"/>
  <c r="L111" i="3"/>
  <c r="P111" i="3"/>
  <c r="P101" i="3" s="1"/>
  <c r="T111" i="3"/>
  <c r="X111" i="3"/>
  <c r="M132" i="3"/>
  <c r="M134" i="3" s="1"/>
  <c r="B134" i="3"/>
  <c r="R134" i="3"/>
  <c r="Z133" i="3"/>
  <c r="G134" i="3"/>
  <c r="O134" i="3"/>
  <c r="W134" i="3"/>
  <c r="AA141" i="3"/>
  <c r="B142" i="3"/>
  <c r="B144" i="3" s="1"/>
  <c r="AA153" i="3"/>
  <c r="E164" i="3"/>
  <c r="I164" i="3"/>
  <c r="M164" i="3"/>
  <c r="Q164" i="3"/>
  <c r="U164" i="3"/>
  <c r="Y164" i="3"/>
  <c r="B184" i="3"/>
  <c r="F184" i="3"/>
  <c r="J184" i="3"/>
  <c r="N184" i="3"/>
  <c r="R184" i="3"/>
  <c r="V184" i="3"/>
  <c r="D194" i="3"/>
  <c r="H194" i="3"/>
  <c r="L194" i="3"/>
  <c r="P194" i="3"/>
  <c r="T194" i="3"/>
  <c r="X194" i="3"/>
  <c r="M194" i="3"/>
  <c r="Z198" i="3"/>
  <c r="B204" i="3"/>
  <c r="D212" i="3"/>
  <c r="D214" i="3" s="1"/>
  <c r="H212" i="3"/>
  <c r="H214" i="3" s="1"/>
  <c r="L212" i="3"/>
  <c r="L214" i="3" s="1"/>
  <c r="P212" i="3"/>
  <c r="P214" i="3" s="1"/>
  <c r="T212" i="3"/>
  <c r="T214" i="3" s="1"/>
  <c r="X212" i="3"/>
  <c r="X214" i="3" s="1"/>
  <c r="AA209" i="3"/>
  <c r="M212" i="3"/>
  <c r="B214" i="3"/>
  <c r="F214" i="3"/>
  <c r="J214" i="3"/>
  <c r="N214" i="3"/>
  <c r="R214" i="3"/>
  <c r="V214" i="3"/>
  <c r="Z213" i="3"/>
  <c r="B222" i="3"/>
  <c r="B224" i="3" s="1"/>
  <c r="Z230" i="3"/>
  <c r="AA230" i="3" s="1"/>
  <c r="Z239" i="3"/>
  <c r="E244" i="3"/>
  <c r="I244" i="3"/>
  <c r="M244" i="3"/>
  <c r="Q244" i="3"/>
  <c r="U244" i="3"/>
  <c r="Y244" i="3"/>
  <c r="Z248" i="3"/>
  <c r="Z251" i="3"/>
  <c r="AA251" i="3" s="1"/>
  <c r="Z260" i="3"/>
  <c r="AA260" i="3" s="1"/>
  <c r="B264" i="3"/>
  <c r="F264" i="3"/>
  <c r="J264" i="3"/>
  <c r="Z263" i="3"/>
  <c r="R264" i="3"/>
  <c r="V264" i="3"/>
  <c r="D274" i="3"/>
  <c r="H274" i="3"/>
  <c r="L274" i="3"/>
  <c r="P274" i="3"/>
  <c r="T274" i="3"/>
  <c r="X274" i="3"/>
  <c r="M274" i="3"/>
  <c r="D282" i="3"/>
  <c r="D284" i="3" s="1"/>
  <c r="H282" i="3"/>
  <c r="H284" i="3" s="1"/>
  <c r="L282" i="3"/>
  <c r="L284" i="3" s="1"/>
  <c r="P282" i="3"/>
  <c r="P284" i="3" s="1"/>
  <c r="T282" i="3"/>
  <c r="T284" i="3" s="1"/>
  <c r="X282" i="3"/>
  <c r="X284" i="3" s="1"/>
  <c r="Z281" i="3"/>
  <c r="AA281" i="3" s="1"/>
  <c r="I304" i="3"/>
  <c r="Z303" i="3"/>
  <c r="Q304" i="3"/>
  <c r="U304" i="3"/>
  <c r="Y304" i="3"/>
  <c r="B312" i="3"/>
  <c r="B314" i="3" s="1"/>
  <c r="E314" i="3"/>
  <c r="I314" i="3"/>
  <c r="Q314" i="3"/>
  <c r="U314" i="3"/>
  <c r="Y314" i="3"/>
  <c r="AA318" i="3"/>
  <c r="Z322" i="3"/>
  <c r="AB322" i="3" s="1"/>
  <c r="M322" i="3"/>
  <c r="M324" i="3" s="1"/>
  <c r="B324" i="3"/>
  <c r="F324" i="3"/>
  <c r="J324" i="3"/>
  <c r="N324" i="3"/>
  <c r="R324" i="3"/>
  <c r="V324" i="3"/>
  <c r="Z323" i="3"/>
  <c r="Z324" i="3" s="1"/>
  <c r="E328" i="3"/>
  <c r="E332" i="3" s="1"/>
  <c r="M328" i="3"/>
  <c r="U328" i="3"/>
  <c r="I333" i="3"/>
  <c r="Q333" i="3"/>
  <c r="Y333" i="3"/>
  <c r="C328" i="3"/>
  <c r="G328" i="3"/>
  <c r="G98" i="3" s="1"/>
  <c r="K328" i="3"/>
  <c r="K332" i="3" s="1"/>
  <c r="O328" i="3"/>
  <c r="S328" i="3"/>
  <c r="W328" i="3"/>
  <c r="AA339" i="3"/>
  <c r="E330" i="3"/>
  <c r="I330" i="3"/>
  <c r="M330" i="3"/>
  <c r="Q330" i="3"/>
  <c r="U330" i="3"/>
  <c r="Y330" i="3"/>
  <c r="C331" i="3"/>
  <c r="C101" i="3" s="1"/>
  <c r="G331" i="3"/>
  <c r="G101" i="3" s="1"/>
  <c r="K331" i="3"/>
  <c r="K101" i="3" s="1"/>
  <c r="O331" i="3"/>
  <c r="S331" i="3"/>
  <c r="S101" i="3" s="1"/>
  <c r="S1261" i="3" s="1"/>
  <c r="S1271" i="3" s="1"/>
  <c r="W331" i="3"/>
  <c r="C342" i="3"/>
  <c r="K342" i="3"/>
  <c r="K344" i="3" s="1"/>
  <c r="S342" i="3"/>
  <c r="S344" i="3" s="1"/>
  <c r="M354" i="3"/>
  <c r="Z353" i="3"/>
  <c r="Z359" i="3"/>
  <c r="AB359" i="3" s="1"/>
  <c r="AA363" i="3"/>
  <c r="C372" i="3"/>
  <c r="G372" i="3"/>
  <c r="G374" i="3" s="1"/>
  <c r="K372" i="3"/>
  <c r="K374" i="3" s="1"/>
  <c r="O372" i="3"/>
  <c r="S372" i="3"/>
  <c r="W372" i="3"/>
  <c r="W374" i="3" s="1"/>
  <c r="Z369" i="3"/>
  <c r="AB369" i="3" s="1"/>
  <c r="M372" i="3"/>
  <c r="M374" i="3" s="1"/>
  <c r="B382" i="3"/>
  <c r="AA378" i="3"/>
  <c r="F382" i="3"/>
  <c r="J382" i="3"/>
  <c r="N382" i="3"/>
  <c r="R382" i="3"/>
  <c r="V382" i="3"/>
  <c r="Z378" i="3"/>
  <c r="AB379" i="3"/>
  <c r="AA379" i="3"/>
  <c r="E392" i="3"/>
  <c r="E394" i="3" s="1"/>
  <c r="I392" i="3"/>
  <c r="M392" i="3"/>
  <c r="Z388" i="3"/>
  <c r="Z392" i="3" s="1"/>
  <c r="Q392" i="3"/>
  <c r="Q394" i="3" s="1"/>
  <c r="U392" i="3"/>
  <c r="Y392" i="3"/>
  <c r="E402" i="3"/>
  <c r="E404" i="3" s="1"/>
  <c r="I402" i="3"/>
  <c r="I404" i="3" s="1"/>
  <c r="M402" i="3"/>
  <c r="M404" i="3" s="1"/>
  <c r="Q402" i="3"/>
  <c r="Q404" i="3" s="1"/>
  <c r="U402" i="3"/>
  <c r="U404" i="3" s="1"/>
  <c r="Y402" i="3"/>
  <c r="Y404" i="3" s="1"/>
  <c r="I412" i="3"/>
  <c r="I414" i="3" s="1"/>
  <c r="Q412" i="3"/>
  <c r="Q414" i="3" s="1"/>
  <c r="Y412" i="3"/>
  <c r="Y414" i="3" s="1"/>
  <c r="AA471" i="3"/>
  <c r="C484" i="3"/>
  <c r="G484" i="3"/>
  <c r="K484" i="3"/>
  <c r="O484" i="3"/>
  <c r="S484" i="3"/>
  <c r="W484" i="3"/>
  <c r="AA490" i="3"/>
  <c r="B492" i="3"/>
  <c r="B494" i="3" s="1"/>
  <c r="Z490" i="3"/>
  <c r="M502" i="3"/>
  <c r="M504" i="3" s="1"/>
  <c r="B504" i="3"/>
  <c r="AA503" i="3"/>
  <c r="Z503" i="3"/>
  <c r="E508" i="3"/>
  <c r="U508" i="3"/>
  <c r="Z513" i="3"/>
  <c r="AA513" i="3" s="1"/>
  <c r="C508" i="3"/>
  <c r="C512" i="3" s="1"/>
  <c r="C514" i="3" s="1"/>
  <c r="G508" i="3"/>
  <c r="G512" i="3" s="1"/>
  <c r="G514" i="3" s="1"/>
  <c r="G522" i="3"/>
  <c r="K508" i="3"/>
  <c r="K512" i="3" s="1"/>
  <c r="K514" i="3" s="1"/>
  <c r="O508" i="3"/>
  <c r="O512" i="3" s="1"/>
  <c r="O514" i="3" s="1"/>
  <c r="O522" i="3"/>
  <c r="O524" i="3" s="1"/>
  <c r="S508" i="3"/>
  <c r="S512" i="3" s="1"/>
  <c r="S514" i="3" s="1"/>
  <c r="W508" i="3"/>
  <c r="W512" i="3" s="1"/>
  <c r="W514" i="3" s="1"/>
  <c r="W522" i="3"/>
  <c r="AA519" i="3"/>
  <c r="F522" i="3"/>
  <c r="F524" i="3" s="1"/>
  <c r="F509" i="3"/>
  <c r="F99" i="3" s="1"/>
  <c r="N522" i="3"/>
  <c r="N524" i="3" s="1"/>
  <c r="N509" i="3"/>
  <c r="V522" i="3"/>
  <c r="V524" i="3" s="1"/>
  <c r="V509" i="3"/>
  <c r="V99" i="3" s="1"/>
  <c r="Z519" i="3"/>
  <c r="AB519" i="3" s="1"/>
  <c r="I511" i="3"/>
  <c r="I101" i="3" s="1"/>
  <c r="I1261" i="3" s="1"/>
  <c r="I1271" i="3" s="1"/>
  <c r="Q511" i="3"/>
  <c r="Q101" i="3" s="1"/>
  <c r="Q1261" i="3" s="1"/>
  <c r="Q1271" i="3" s="1"/>
  <c r="Y511" i="3"/>
  <c r="Y101" i="3" s="1"/>
  <c r="Y1261" i="3" s="1"/>
  <c r="Y1271" i="3" s="1"/>
  <c r="K522" i="3"/>
  <c r="K524" i="3" s="1"/>
  <c r="AA523" i="3"/>
  <c r="C532" i="3"/>
  <c r="G532" i="3"/>
  <c r="K532" i="3"/>
  <c r="K534" i="3" s="1"/>
  <c r="O532" i="3"/>
  <c r="S532" i="3"/>
  <c r="W532" i="3"/>
  <c r="Z529" i="3"/>
  <c r="AB529" i="3" s="1"/>
  <c r="M532" i="3"/>
  <c r="M534" i="3" s="1"/>
  <c r="B542" i="3"/>
  <c r="AA538" i="3"/>
  <c r="F542" i="3"/>
  <c r="F544" i="3" s="1"/>
  <c r="J542" i="3"/>
  <c r="N542" i="3"/>
  <c r="R542" i="3"/>
  <c r="R544" i="3" s="1"/>
  <c r="V542" i="3"/>
  <c r="V544" i="3" s="1"/>
  <c r="Z538" i="3"/>
  <c r="AB539" i="3"/>
  <c r="AA539" i="3"/>
  <c r="E552" i="3"/>
  <c r="E554" i="3" s="1"/>
  <c r="I552" i="3"/>
  <c r="M552" i="3"/>
  <c r="Z548" i="3"/>
  <c r="Z552" i="3" s="1"/>
  <c r="Q552" i="3"/>
  <c r="Q554" i="3" s="1"/>
  <c r="U552" i="3"/>
  <c r="Y552" i="3"/>
  <c r="E562" i="3"/>
  <c r="E564" i="3" s="1"/>
  <c r="I562" i="3"/>
  <c r="I564" i="3" s="1"/>
  <c r="M562" i="3"/>
  <c r="M564" i="3" s="1"/>
  <c r="Q562" i="3"/>
  <c r="Q564" i="3" s="1"/>
  <c r="U562" i="3"/>
  <c r="U564" i="3" s="1"/>
  <c r="Y562" i="3"/>
  <c r="Y564" i="3" s="1"/>
  <c r="I572" i="3"/>
  <c r="I574" i="3" s="1"/>
  <c r="Q572" i="3"/>
  <c r="Q574" i="3" s="1"/>
  <c r="Y572" i="3"/>
  <c r="Y574" i="3" s="1"/>
  <c r="AA631" i="3"/>
  <c r="C644" i="3"/>
  <c r="G644" i="3"/>
  <c r="K644" i="3"/>
  <c r="O644" i="3"/>
  <c r="S644" i="3"/>
  <c r="W644" i="3"/>
  <c r="AA650" i="3"/>
  <c r="B652" i="3"/>
  <c r="B654" i="3" s="1"/>
  <c r="Z650" i="3"/>
  <c r="Z652" i="3" s="1"/>
  <c r="AB652" i="3" s="1"/>
  <c r="M662" i="3"/>
  <c r="AA663" i="3"/>
  <c r="Z663" i="3"/>
  <c r="Z673" i="3"/>
  <c r="Z674" i="3" s="1"/>
  <c r="AB674" i="3" s="1"/>
  <c r="AA679" i="3"/>
  <c r="Z679" i="3"/>
  <c r="AB679" i="3" s="1"/>
  <c r="AA683" i="3"/>
  <c r="C688" i="3"/>
  <c r="C692" i="3" s="1"/>
  <c r="C694" i="3" s="1"/>
  <c r="S688" i="3"/>
  <c r="S692" i="3" s="1"/>
  <c r="S694" i="3" s="1"/>
  <c r="M690" i="3"/>
  <c r="Z690" i="3" s="1"/>
  <c r="E702" i="3"/>
  <c r="E704" i="3" s="1"/>
  <c r="E688" i="3"/>
  <c r="E692" i="3" s="1"/>
  <c r="I702" i="3"/>
  <c r="I704" i="3" s="1"/>
  <c r="I688" i="3"/>
  <c r="M702" i="3"/>
  <c r="M704" i="3" s="1"/>
  <c r="M688" i="3"/>
  <c r="Z698" i="3"/>
  <c r="Q702" i="3"/>
  <c r="Q704" i="3" s="1"/>
  <c r="Q688" i="3"/>
  <c r="Q692" i="3" s="1"/>
  <c r="U702" i="3"/>
  <c r="U704" i="3" s="1"/>
  <c r="U688" i="3"/>
  <c r="Y702" i="3"/>
  <c r="Y704" i="3" s="1"/>
  <c r="Y688" i="3"/>
  <c r="G702" i="3"/>
  <c r="G704" i="3" s="1"/>
  <c r="W702" i="3"/>
  <c r="W704" i="3" s="1"/>
  <c r="G691" i="3"/>
  <c r="O691" i="3"/>
  <c r="W691" i="3"/>
  <c r="C744" i="3"/>
  <c r="G744" i="3"/>
  <c r="K744" i="3"/>
  <c r="O744" i="3"/>
  <c r="S744" i="3"/>
  <c r="W744" i="3"/>
  <c r="M752" i="3"/>
  <c r="M754" i="3" s="1"/>
  <c r="B754" i="3"/>
  <c r="Z753" i="3"/>
  <c r="Z759" i="3"/>
  <c r="AB759" i="3" s="1"/>
  <c r="AA763" i="3"/>
  <c r="C772" i="3"/>
  <c r="C774" i="3" s="1"/>
  <c r="G772" i="3"/>
  <c r="G774" i="3" s="1"/>
  <c r="K772" i="3"/>
  <c r="K774" i="3" s="1"/>
  <c r="O772" i="3"/>
  <c r="O774" i="3" s="1"/>
  <c r="S772" i="3"/>
  <c r="S774" i="3" s="1"/>
  <c r="W772" i="3"/>
  <c r="W774" i="3" s="1"/>
  <c r="E782" i="3"/>
  <c r="E784" i="3" s="1"/>
  <c r="I782" i="3"/>
  <c r="I784" i="3" s="1"/>
  <c r="M782" i="3"/>
  <c r="M784" i="3" s="1"/>
  <c r="Z778" i="3"/>
  <c r="Q782" i="3"/>
  <c r="Q784" i="3" s="1"/>
  <c r="U782" i="3"/>
  <c r="U784" i="3" s="1"/>
  <c r="Y782" i="3"/>
  <c r="Y784" i="3" s="1"/>
  <c r="C824" i="3"/>
  <c r="G824" i="3"/>
  <c r="K824" i="3"/>
  <c r="O824" i="3"/>
  <c r="S824" i="3"/>
  <c r="W824" i="3"/>
  <c r="M832" i="3"/>
  <c r="B834" i="3"/>
  <c r="AA833" i="3"/>
  <c r="Z833" i="3"/>
  <c r="Z839" i="3"/>
  <c r="AB839" i="3" s="1"/>
  <c r="C852" i="3"/>
  <c r="C854" i="3" s="1"/>
  <c r="G852" i="3"/>
  <c r="G854" i="3" s="1"/>
  <c r="K852" i="3"/>
  <c r="K854" i="3" s="1"/>
  <c r="O852" i="3"/>
  <c r="O854" i="3" s="1"/>
  <c r="S852" i="3"/>
  <c r="S854" i="3" s="1"/>
  <c r="W852" i="3"/>
  <c r="W854" i="3" s="1"/>
  <c r="E862" i="3"/>
  <c r="E864" i="3" s="1"/>
  <c r="I862" i="3"/>
  <c r="I864" i="3" s="1"/>
  <c r="M862" i="3"/>
  <c r="M864" i="3" s="1"/>
  <c r="Z858" i="3"/>
  <c r="Q862" i="3"/>
  <c r="Q864" i="3" s="1"/>
  <c r="U862" i="3"/>
  <c r="U864" i="3" s="1"/>
  <c r="Y862" i="3"/>
  <c r="Y864" i="3" s="1"/>
  <c r="M870" i="3"/>
  <c r="E882" i="3"/>
  <c r="E884" i="3" s="1"/>
  <c r="E868" i="3"/>
  <c r="E872" i="3" s="1"/>
  <c r="E874" i="3" s="1"/>
  <c r="I882" i="3"/>
  <c r="I868" i="3"/>
  <c r="M882" i="3"/>
  <c r="M868" i="3"/>
  <c r="Z878" i="3"/>
  <c r="Q882" i="3"/>
  <c r="Q868" i="3"/>
  <c r="U882" i="3"/>
  <c r="U884" i="3" s="1"/>
  <c r="U868" i="3"/>
  <c r="Y882" i="3"/>
  <c r="Y868" i="3"/>
  <c r="Z919" i="3"/>
  <c r="B942" i="3"/>
  <c r="B944" i="3" s="1"/>
  <c r="F942" i="3"/>
  <c r="F944" i="3" s="1"/>
  <c r="J942" i="3"/>
  <c r="J944" i="3" s="1"/>
  <c r="N942" i="3"/>
  <c r="N944" i="3" s="1"/>
  <c r="R942" i="3"/>
  <c r="R944" i="3" s="1"/>
  <c r="V942" i="3"/>
  <c r="V944" i="3" s="1"/>
  <c r="Z938" i="3"/>
  <c r="AA938" i="3" s="1"/>
  <c r="AA942" i="3" s="1"/>
  <c r="D944" i="3"/>
  <c r="H944" i="3"/>
  <c r="L944" i="3"/>
  <c r="P944" i="3"/>
  <c r="T944" i="3"/>
  <c r="X944" i="3"/>
  <c r="AB948" i="3"/>
  <c r="C1004" i="3"/>
  <c r="G1004" i="3"/>
  <c r="K1004" i="3"/>
  <c r="O1004" i="3"/>
  <c r="S1004" i="3"/>
  <c r="W1004" i="3"/>
  <c r="B1014" i="3"/>
  <c r="AA1013" i="3"/>
  <c r="Z1013" i="3"/>
  <c r="Z1040" i="3"/>
  <c r="AA1040" i="3" s="1"/>
  <c r="O1053" i="3"/>
  <c r="C1060" i="3"/>
  <c r="C1050" i="3" s="1"/>
  <c r="C1072" i="3"/>
  <c r="C1074" i="3" s="1"/>
  <c r="G1060" i="3"/>
  <c r="G1050" i="3" s="1"/>
  <c r="G1260" i="3" s="1"/>
  <c r="G1270" i="3" s="1"/>
  <c r="G1072" i="3"/>
  <c r="G1074" i="3" s="1"/>
  <c r="K1060" i="3"/>
  <c r="K1050" i="3" s="1"/>
  <c r="K1072" i="3"/>
  <c r="K1074" i="3" s="1"/>
  <c r="O1060" i="3"/>
  <c r="O1050" i="3" s="1"/>
  <c r="S1060" i="3"/>
  <c r="S1050" i="3" s="1"/>
  <c r="S1072" i="3"/>
  <c r="S1074" i="3" s="1"/>
  <c r="W1060" i="3"/>
  <c r="W1050" i="3" s="1"/>
  <c r="W1260" i="3" s="1"/>
  <c r="W1270" i="3" s="1"/>
  <c r="W1072" i="3"/>
  <c r="W1074" i="3" s="1"/>
  <c r="O1072" i="3"/>
  <c r="O1074" i="3" s="1"/>
  <c r="C1082" i="3"/>
  <c r="AA1091" i="3"/>
  <c r="AB1133" i="3"/>
  <c r="AB1178" i="3"/>
  <c r="AA1178" i="3"/>
  <c r="I1222" i="3"/>
  <c r="I1059" i="3"/>
  <c r="I1049" i="3" s="1"/>
  <c r="Z1219" i="3"/>
  <c r="M1222" i="3"/>
  <c r="M1224" i="3" s="1"/>
  <c r="J1238" i="3"/>
  <c r="U1242" i="3"/>
  <c r="U1244" i="3" s="1"/>
  <c r="N224" i="3"/>
  <c r="N264" i="3"/>
  <c r="N328" i="3"/>
  <c r="N332" i="3" s="1"/>
  <c r="N333" i="3"/>
  <c r="N334" i="3" s="1"/>
  <c r="AA353" i="3"/>
  <c r="D372" i="3"/>
  <c r="D374" i="3" s="1"/>
  <c r="H372" i="3"/>
  <c r="H374" i="3" s="1"/>
  <c r="L372" i="3"/>
  <c r="L374" i="3" s="1"/>
  <c r="P372" i="3"/>
  <c r="P374" i="3" s="1"/>
  <c r="T372" i="3"/>
  <c r="T374" i="3" s="1"/>
  <c r="X372" i="3"/>
  <c r="X374" i="3" s="1"/>
  <c r="B374" i="3"/>
  <c r="F374" i="3"/>
  <c r="J374" i="3"/>
  <c r="N374" i="3"/>
  <c r="R374" i="3"/>
  <c r="V374" i="3"/>
  <c r="Z373" i="3"/>
  <c r="C382" i="3"/>
  <c r="C384" i="3" s="1"/>
  <c r="G382" i="3"/>
  <c r="G384" i="3" s="1"/>
  <c r="K382" i="3"/>
  <c r="K384" i="3" s="1"/>
  <c r="O382" i="3"/>
  <c r="O384" i="3" s="1"/>
  <c r="S382" i="3"/>
  <c r="S384" i="3" s="1"/>
  <c r="W382" i="3"/>
  <c r="W384" i="3" s="1"/>
  <c r="E384" i="3"/>
  <c r="I384" i="3"/>
  <c r="M384" i="3"/>
  <c r="Q384" i="3"/>
  <c r="U384" i="3"/>
  <c r="Y384" i="3"/>
  <c r="B392" i="3"/>
  <c r="B394" i="3" s="1"/>
  <c r="F392" i="3"/>
  <c r="F394" i="3" s="1"/>
  <c r="J392" i="3"/>
  <c r="J394" i="3" s="1"/>
  <c r="N392" i="3"/>
  <c r="N394" i="3" s="1"/>
  <c r="R392" i="3"/>
  <c r="R394" i="3" s="1"/>
  <c r="V392" i="3"/>
  <c r="V394" i="3" s="1"/>
  <c r="D394" i="3"/>
  <c r="H394" i="3"/>
  <c r="L394" i="3"/>
  <c r="P394" i="3"/>
  <c r="T394" i="3"/>
  <c r="X394" i="3"/>
  <c r="D404" i="3"/>
  <c r="L404" i="3"/>
  <c r="P404" i="3"/>
  <c r="T404" i="3"/>
  <c r="AA420" i="3"/>
  <c r="AA433" i="3"/>
  <c r="D452" i="3"/>
  <c r="D454" i="3" s="1"/>
  <c r="H452" i="3"/>
  <c r="H454" i="3" s="1"/>
  <c r="L452" i="3"/>
  <c r="L454" i="3" s="1"/>
  <c r="P452" i="3"/>
  <c r="P454" i="3" s="1"/>
  <c r="T452" i="3"/>
  <c r="T454" i="3" s="1"/>
  <c r="X452" i="3"/>
  <c r="X454" i="3" s="1"/>
  <c r="AA449" i="3"/>
  <c r="B454" i="3"/>
  <c r="F454" i="3"/>
  <c r="J454" i="3"/>
  <c r="N454" i="3"/>
  <c r="R454" i="3"/>
  <c r="V454" i="3"/>
  <c r="Z453" i="3"/>
  <c r="C462" i="3"/>
  <c r="C464" i="3" s="1"/>
  <c r="G462" i="3"/>
  <c r="G464" i="3" s="1"/>
  <c r="K462" i="3"/>
  <c r="K464" i="3" s="1"/>
  <c r="O462" i="3"/>
  <c r="O464" i="3" s="1"/>
  <c r="S462" i="3"/>
  <c r="S464" i="3" s="1"/>
  <c r="W462" i="3"/>
  <c r="W464" i="3" s="1"/>
  <c r="E464" i="3"/>
  <c r="I464" i="3"/>
  <c r="M464" i="3"/>
  <c r="Q464" i="3"/>
  <c r="U464" i="3"/>
  <c r="Y464" i="3"/>
  <c r="B472" i="3"/>
  <c r="B474" i="3" s="1"/>
  <c r="F472" i="3"/>
  <c r="F474" i="3" s="1"/>
  <c r="J472" i="3"/>
  <c r="J474" i="3" s="1"/>
  <c r="N472" i="3"/>
  <c r="N474" i="3" s="1"/>
  <c r="R472" i="3"/>
  <c r="R474" i="3" s="1"/>
  <c r="V472" i="3"/>
  <c r="V474" i="3" s="1"/>
  <c r="D474" i="3"/>
  <c r="H474" i="3"/>
  <c r="L474" i="3"/>
  <c r="P474" i="3"/>
  <c r="T474" i="3"/>
  <c r="X474" i="3"/>
  <c r="AA481" i="3"/>
  <c r="D484" i="3"/>
  <c r="H484" i="3"/>
  <c r="L484" i="3"/>
  <c r="P484" i="3"/>
  <c r="T484" i="3"/>
  <c r="X484" i="3"/>
  <c r="AA500" i="3"/>
  <c r="B510" i="3"/>
  <c r="F510" i="3"/>
  <c r="F100" i="3" s="1"/>
  <c r="F1260" i="3" s="1"/>
  <c r="F1270" i="3" s="1"/>
  <c r="J510" i="3"/>
  <c r="J100" i="3" s="1"/>
  <c r="N510" i="3"/>
  <c r="N100" i="3" s="1"/>
  <c r="R510" i="3"/>
  <c r="R100" i="3" s="1"/>
  <c r="V510" i="3"/>
  <c r="V100" i="3" s="1"/>
  <c r="Z520" i="3"/>
  <c r="AA520" i="3" s="1"/>
  <c r="D511" i="3"/>
  <c r="H511" i="3"/>
  <c r="L511" i="3"/>
  <c r="P511" i="3"/>
  <c r="Z511" i="3" s="1"/>
  <c r="AA511" i="3" s="1"/>
  <c r="T511" i="3"/>
  <c r="X511" i="3"/>
  <c r="D532" i="3"/>
  <c r="D534" i="3" s="1"/>
  <c r="H532" i="3"/>
  <c r="H534" i="3" s="1"/>
  <c r="L532" i="3"/>
  <c r="L534" i="3" s="1"/>
  <c r="P532" i="3"/>
  <c r="P534" i="3" s="1"/>
  <c r="T532" i="3"/>
  <c r="T534" i="3" s="1"/>
  <c r="X532" i="3"/>
  <c r="X534" i="3" s="1"/>
  <c r="E510" i="3"/>
  <c r="I510" i="3"/>
  <c r="M510" i="3"/>
  <c r="Q510" i="3"/>
  <c r="U510" i="3"/>
  <c r="Y510" i="3"/>
  <c r="B534" i="3"/>
  <c r="J534" i="3"/>
  <c r="N534" i="3"/>
  <c r="R534" i="3"/>
  <c r="V534" i="3"/>
  <c r="Z533" i="3"/>
  <c r="C542" i="3"/>
  <c r="C544" i="3" s="1"/>
  <c r="G542" i="3"/>
  <c r="G544" i="3" s="1"/>
  <c r="K542" i="3"/>
  <c r="K544" i="3" s="1"/>
  <c r="O542" i="3"/>
  <c r="O544" i="3" s="1"/>
  <c r="S542" i="3"/>
  <c r="S544" i="3" s="1"/>
  <c r="W542" i="3"/>
  <c r="W544" i="3" s="1"/>
  <c r="E544" i="3"/>
  <c r="I544" i="3"/>
  <c r="M544" i="3"/>
  <c r="Q544" i="3"/>
  <c r="U544" i="3"/>
  <c r="Y544" i="3"/>
  <c r="B552" i="3"/>
  <c r="B554" i="3" s="1"/>
  <c r="F552" i="3"/>
  <c r="F554" i="3" s="1"/>
  <c r="J552" i="3"/>
  <c r="J554" i="3" s="1"/>
  <c r="N552" i="3"/>
  <c r="N554" i="3" s="1"/>
  <c r="R552" i="3"/>
  <c r="R554" i="3" s="1"/>
  <c r="V552" i="3"/>
  <c r="V554" i="3" s="1"/>
  <c r="D554" i="3"/>
  <c r="H554" i="3"/>
  <c r="L554" i="3"/>
  <c r="P554" i="3"/>
  <c r="T554" i="3"/>
  <c r="X554" i="3"/>
  <c r="AA561" i="3"/>
  <c r="L564" i="3"/>
  <c r="P564" i="3"/>
  <c r="AA580" i="3"/>
  <c r="AA593" i="3"/>
  <c r="D612" i="3"/>
  <c r="D614" i="3" s="1"/>
  <c r="H612" i="3"/>
  <c r="H614" i="3" s="1"/>
  <c r="L612" i="3"/>
  <c r="L614" i="3" s="1"/>
  <c r="P612" i="3"/>
  <c r="P614" i="3" s="1"/>
  <c r="T612" i="3"/>
  <c r="T614" i="3" s="1"/>
  <c r="X612" i="3"/>
  <c r="X614" i="3" s="1"/>
  <c r="AA609" i="3"/>
  <c r="B614" i="3"/>
  <c r="F614" i="3"/>
  <c r="J614" i="3"/>
  <c r="N614" i="3"/>
  <c r="R614" i="3"/>
  <c r="V614" i="3"/>
  <c r="Z613" i="3"/>
  <c r="C622" i="3"/>
  <c r="C624" i="3" s="1"/>
  <c r="G622" i="3"/>
  <c r="G624" i="3" s="1"/>
  <c r="K622" i="3"/>
  <c r="K624" i="3" s="1"/>
  <c r="O622" i="3"/>
  <c r="O624" i="3" s="1"/>
  <c r="S622" i="3"/>
  <c r="S624" i="3" s="1"/>
  <c r="W622" i="3"/>
  <c r="W624" i="3" s="1"/>
  <c r="E624" i="3"/>
  <c r="I624" i="3"/>
  <c r="M624" i="3"/>
  <c r="Q624" i="3"/>
  <c r="U624" i="3"/>
  <c r="Y624" i="3"/>
  <c r="B632" i="3"/>
  <c r="B634" i="3" s="1"/>
  <c r="F632" i="3"/>
  <c r="F634" i="3" s="1"/>
  <c r="J632" i="3"/>
  <c r="J634" i="3" s="1"/>
  <c r="N632" i="3"/>
  <c r="N634" i="3" s="1"/>
  <c r="R632" i="3"/>
  <c r="R634" i="3" s="1"/>
  <c r="V632" i="3"/>
  <c r="V634" i="3" s="1"/>
  <c r="D634" i="3"/>
  <c r="H634" i="3"/>
  <c r="L634" i="3"/>
  <c r="P634" i="3"/>
  <c r="T634" i="3"/>
  <c r="X634" i="3"/>
  <c r="AA641" i="3"/>
  <c r="D644" i="3"/>
  <c r="H644" i="3"/>
  <c r="L644" i="3"/>
  <c r="P644" i="3"/>
  <c r="T644" i="3"/>
  <c r="X644" i="3"/>
  <c r="AA660" i="3"/>
  <c r="AA673" i="3"/>
  <c r="AA674" i="3" s="1"/>
  <c r="E694" i="3"/>
  <c r="Q694" i="3"/>
  <c r="AA698" i="3"/>
  <c r="E689" i="3"/>
  <c r="I689" i="3"/>
  <c r="M689" i="3"/>
  <c r="Q689" i="3"/>
  <c r="U689" i="3"/>
  <c r="Y689" i="3"/>
  <c r="D704" i="3"/>
  <c r="H704" i="3"/>
  <c r="L704" i="3"/>
  <c r="T704" i="3"/>
  <c r="X704" i="3"/>
  <c r="Z708" i="3"/>
  <c r="E734" i="3"/>
  <c r="I734" i="3"/>
  <c r="Q734" i="3"/>
  <c r="U734" i="3"/>
  <c r="Y734" i="3"/>
  <c r="AA738" i="3"/>
  <c r="AA742" i="3" s="1"/>
  <c r="AA741" i="3"/>
  <c r="D744" i="3"/>
  <c r="H744" i="3"/>
  <c r="L744" i="3"/>
  <c r="P744" i="3"/>
  <c r="T744" i="3"/>
  <c r="X744" i="3"/>
  <c r="Z748" i="3"/>
  <c r="AA750" i="3"/>
  <c r="Z769" i="3"/>
  <c r="E774" i="3"/>
  <c r="I774" i="3"/>
  <c r="Q774" i="3"/>
  <c r="U774" i="3"/>
  <c r="Y774" i="3"/>
  <c r="D784" i="3"/>
  <c r="H784" i="3"/>
  <c r="L784" i="3"/>
  <c r="P784" i="3"/>
  <c r="T784" i="3"/>
  <c r="X784" i="3"/>
  <c r="Z788" i="3"/>
  <c r="Z803" i="3"/>
  <c r="Z809" i="3"/>
  <c r="E814" i="3"/>
  <c r="I814" i="3"/>
  <c r="Q814" i="3"/>
  <c r="U814" i="3"/>
  <c r="Y814" i="3"/>
  <c r="D824" i="3"/>
  <c r="H824" i="3"/>
  <c r="L824" i="3"/>
  <c r="P824" i="3"/>
  <c r="T824" i="3"/>
  <c r="X824" i="3"/>
  <c r="Z828" i="3"/>
  <c r="Z843" i="3"/>
  <c r="Z849" i="3"/>
  <c r="E854" i="3"/>
  <c r="I854" i="3"/>
  <c r="M854" i="3"/>
  <c r="Q854" i="3"/>
  <c r="U854" i="3"/>
  <c r="Y854" i="3"/>
  <c r="D864" i="3"/>
  <c r="H864" i="3"/>
  <c r="P864" i="3"/>
  <c r="T864" i="3"/>
  <c r="X864" i="3"/>
  <c r="I884" i="3"/>
  <c r="M884" i="3"/>
  <c r="Z883" i="3"/>
  <c r="AA883" i="3" s="1"/>
  <c r="Q884" i="3"/>
  <c r="Y884" i="3"/>
  <c r="I892" i="3"/>
  <c r="I894" i="3" s="1"/>
  <c r="I869" i="3"/>
  <c r="Q892" i="3"/>
  <c r="Q894" i="3" s="1"/>
  <c r="Q869" i="3"/>
  <c r="Y892" i="3"/>
  <c r="Y894" i="3" s="1"/>
  <c r="Y869" i="3"/>
  <c r="D871" i="3"/>
  <c r="L871" i="3"/>
  <c r="T871" i="3"/>
  <c r="B902" i="3"/>
  <c r="B904" i="3" s="1"/>
  <c r="F902" i="3"/>
  <c r="F904" i="3" s="1"/>
  <c r="J902" i="3"/>
  <c r="J904" i="3" s="1"/>
  <c r="N902" i="3"/>
  <c r="N904" i="3" s="1"/>
  <c r="R902" i="3"/>
  <c r="R904" i="3" s="1"/>
  <c r="V902" i="3"/>
  <c r="V904" i="3" s="1"/>
  <c r="Z898" i="3"/>
  <c r="AA898" i="3" s="1"/>
  <c r="AA902" i="3" s="1"/>
  <c r="D904" i="3"/>
  <c r="H904" i="3"/>
  <c r="L904" i="3"/>
  <c r="P904" i="3"/>
  <c r="T904" i="3"/>
  <c r="X904" i="3"/>
  <c r="Z912" i="3"/>
  <c r="AB912" i="3" s="1"/>
  <c r="AB908" i="3"/>
  <c r="D869" i="3"/>
  <c r="L869" i="3"/>
  <c r="T869" i="3"/>
  <c r="D932" i="3"/>
  <c r="D934" i="3" s="1"/>
  <c r="H932" i="3"/>
  <c r="H934" i="3" s="1"/>
  <c r="L932" i="3"/>
  <c r="L934" i="3" s="1"/>
  <c r="P932" i="3"/>
  <c r="P934" i="3" s="1"/>
  <c r="T932" i="3"/>
  <c r="T934" i="3" s="1"/>
  <c r="X932" i="3"/>
  <c r="X934" i="3" s="1"/>
  <c r="AA941" i="3"/>
  <c r="AA950" i="3"/>
  <c r="B952" i="3"/>
  <c r="B954" i="3" s="1"/>
  <c r="Z950" i="3"/>
  <c r="Z959" i="3"/>
  <c r="E964" i="3"/>
  <c r="I964" i="3"/>
  <c r="Z963" i="3"/>
  <c r="Q964" i="3"/>
  <c r="U964" i="3"/>
  <c r="Y964" i="3"/>
  <c r="I972" i="3"/>
  <c r="I974" i="3" s="1"/>
  <c r="Q972" i="3"/>
  <c r="Q974" i="3" s="1"/>
  <c r="Y972" i="3"/>
  <c r="Y974" i="3" s="1"/>
  <c r="B982" i="3"/>
  <c r="B984" i="3" s="1"/>
  <c r="F982" i="3"/>
  <c r="F984" i="3" s="1"/>
  <c r="J982" i="3"/>
  <c r="J984" i="3" s="1"/>
  <c r="N982" i="3"/>
  <c r="N984" i="3" s="1"/>
  <c r="R982" i="3"/>
  <c r="R984" i="3" s="1"/>
  <c r="V982" i="3"/>
  <c r="V984" i="3" s="1"/>
  <c r="Z978" i="3"/>
  <c r="AA978" i="3" s="1"/>
  <c r="AA982" i="3" s="1"/>
  <c r="D984" i="3"/>
  <c r="H984" i="3"/>
  <c r="L984" i="3"/>
  <c r="P984" i="3"/>
  <c r="T984" i="3"/>
  <c r="X984" i="3"/>
  <c r="AA1023" i="3"/>
  <c r="AB1029" i="3"/>
  <c r="AA1029" i="3"/>
  <c r="L1061" i="3"/>
  <c r="L1051" i="3" s="1"/>
  <c r="U1084" i="3"/>
  <c r="M1122" i="3"/>
  <c r="Z1118" i="3"/>
  <c r="B1154" i="3"/>
  <c r="F1154" i="3"/>
  <c r="J1154" i="3"/>
  <c r="N1154" i="3"/>
  <c r="R1154" i="3"/>
  <c r="V1154" i="3"/>
  <c r="D1164" i="3"/>
  <c r="H1164" i="3"/>
  <c r="L1164" i="3"/>
  <c r="P1164" i="3"/>
  <c r="T1164" i="3"/>
  <c r="X1164" i="3"/>
  <c r="Z1168" i="3"/>
  <c r="I1244" i="3"/>
  <c r="Y1244" i="3"/>
  <c r="C1328" i="3"/>
  <c r="C1330" i="3" s="1"/>
  <c r="C1304" i="3"/>
  <c r="G1328" i="3"/>
  <c r="G1330" i="3" s="1"/>
  <c r="G1304" i="3"/>
  <c r="K1328" i="3"/>
  <c r="K1330" i="3" s="1"/>
  <c r="K1304" i="3"/>
  <c r="O1328" i="3"/>
  <c r="O1330" i="3" s="1"/>
  <c r="O1304" i="3"/>
  <c r="S1328" i="3"/>
  <c r="S1330" i="3" s="1"/>
  <c r="S1304" i="3"/>
  <c r="W1328" i="3"/>
  <c r="W1330" i="3" s="1"/>
  <c r="W1304" i="3"/>
  <c r="I1420" i="3"/>
  <c r="Z1419" i="3"/>
  <c r="M1468" i="3"/>
  <c r="Z1464" i="3"/>
  <c r="M352" i="3"/>
  <c r="Z348" i="3"/>
  <c r="Z352" i="3" s="1"/>
  <c r="AB352" i="3" s="1"/>
  <c r="AA351" i="3"/>
  <c r="E362" i="3"/>
  <c r="E364" i="3" s="1"/>
  <c r="I362" i="3"/>
  <c r="I364" i="3" s="1"/>
  <c r="M362" i="3"/>
  <c r="M364" i="3" s="1"/>
  <c r="Q362" i="3"/>
  <c r="Q364" i="3" s="1"/>
  <c r="U362" i="3"/>
  <c r="U364" i="3" s="1"/>
  <c r="Y362" i="3"/>
  <c r="Y364" i="3" s="1"/>
  <c r="C364" i="3"/>
  <c r="G364" i="3"/>
  <c r="K364" i="3"/>
  <c r="O364" i="3"/>
  <c r="S364" i="3"/>
  <c r="W364" i="3"/>
  <c r="AA370" i="3"/>
  <c r="Z371" i="3"/>
  <c r="AA371" i="3" s="1"/>
  <c r="C374" i="3"/>
  <c r="O374" i="3"/>
  <c r="S374" i="3"/>
  <c r="B384" i="3"/>
  <c r="AA383" i="3"/>
  <c r="F384" i="3"/>
  <c r="J384" i="3"/>
  <c r="N384" i="3"/>
  <c r="R384" i="3"/>
  <c r="V384" i="3"/>
  <c r="Z383" i="3"/>
  <c r="Z390" i="3"/>
  <c r="AA390" i="3" s="1"/>
  <c r="I394" i="3"/>
  <c r="M394" i="3"/>
  <c r="Z393" i="3"/>
  <c r="U394" i="3"/>
  <c r="Y394" i="3"/>
  <c r="AA399" i="3"/>
  <c r="Z403" i="3"/>
  <c r="B422" i="3"/>
  <c r="B424" i="3" s="1"/>
  <c r="Z418" i="3"/>
  <c r="Z419" i="3"/>
  <c r="M432" i="3"/>
  <c r="M434" i="3" s="1"/>
  <c r="Z428" i="3"/>
  <c r="AA431" i="3"/>
  <c r="E442" i="3"/>
  <c r="E444" i="3" s="1"/>
  <c r="I442" i="3"/>
  <c r="I444" i="3" s="1"/>
  <c r="M442" i="3"/>
  <c r="M444" i="3" s="1"/>
  <c r="Q442" i="3"/>
  <c r="Q444" i="3" s="1"/>
  <c r="U442" i="3"/>
  <c r="U444" i="3" s="1"/>
  <c r="Y442" i="3"/>
  <c r="Y444" i="3" s="1"/>
  <c r="C444" i="3"/>
  <c r="G444" i="3"/>
  <c r="K444" i="3"/>
  <c r="O444" i="3"/>
  <c r="S444" i="3"/>
  <c r="W444" i="3"/>
  <c r="AA450" i="3"/>
  <c r="Z451" i="3"/>
  <c r="AA451" i="3" s="1"/>
  <c r="C454" i="3"/>
  <c r="G454" i="3"/>
  <c r="K454" i="3"/>
  <c r="O454" i="3"/>
  <c r="S454" i="3"/>
  <c r="W454" i="3"/>
  <c r="B464" i="3"/>
  <c r="AA463" i="3"/>
  <c r="F464" i="3"/>
  <c r="J464" i="3"/>
  <c r="N464" i="3"/>
  <c r="R464" i="3"/>
  <c r="V464" i="3"/>
  <c r="Z463" i="3"/>
  <c r="Z470" i="3"/>
  <c r="AA470" i="3" s="1"/>
  <c r="E474" i="3"/>
  <c r="I474" i="3"/>
  <c r="Z473" i="3"/>
  <c r="Q474" i="3"/>
  <c r="U474" i="3"/>
  <c r="Y474" i="3"/>
  <c r="AA479" i="3"/>
  <c r="Z483" i="3"/>
  <c r="B502" i="3"/>
  <c r="Z498" i="3"/>
  <c r="Z499" i="3"/>
  <c r="E522" i="3"/>
  <c r="E524" i="3" s="1"/>
  <c r="I522" i="3"/>
  <c r="I524" i="3" s="1"/>
  <c r="M522" i="3"/>
  <c r="M524" i="3" s="1"/>
  <c r="Q522" i="3"/>
  <c r="Q524" i="3" s="1"/>
  <c r="U522" i="3"/>
  <c r="U524" i="3" s="1"/>
  <c r="Y522" i="3"/>
  <c r="Y524" i="3" s="1"/>
  <c r="C524" i="3"/>
  <c r="G524" i="3"/>
  <c r="S524" i="3"/>
  <c r="W524" i="3"/>
  <c r="AA530" i="3"/>
  <c r="Z531" i="3"/>
  <c r="AA531" i="3" s="1"/>
  <c r="C534" i="3"/>
  <c r="G534" i="3"/>
  <c r="O534" i="3"/>
  <c r="S534" i="3"/>
  <c r="W534" i="3"/>
  <c r="B544" i="3"/>
  <c r="J544" i="3"/>
  <c r="N544" i="3"/>
  <c r="Z543" i="3"/>
  <c r="AA543" i="3" s="1"/>
  <c r="Z550" i="3"/>
  <c r="AA550" i="3" s="1"/>
  <c r="I554" i="3"/>
  <c r="M554" i="3"/>
  <c r="Z553" i="3"/>
  <c r="U554" i="3"/>
  <c r="Y554" i="3"/>
  <c r="AA559" i="3"/>
  <c r="Z563" i="3"/>
  <c r="B582" i="3"/>
  <c r="AA578" i="3"/>
  <c r="Z578" i="3"/>
  <c r="Z579" i="3"/>
  <c r="M592" i="3"/>
  <c r="Z588" i="3"/>
  <c r="Z592" i="3" s="1"/>
  <c r="AB592" i="3" s="1"/>
  <c r="AA591" i="3"/>
  <c r="E602" i="3"/>
  <c r="E604" i="3" s="1"/>
  <c r="I602" i="3"/>
  <c r="I604" i="3" s="1"/>
  <c r="M602" i="3"/>
  <c r="M604" i="3" s="1"/>
  <c r="Q602" i="3"/>
  <c r="Q604" i="3" s="1"/>
  <c r="U602" i="3"/>
  <c r="U604" i="3" s="1"/>
  <c r="Y602" i="3"/>
  <c r="Y604" i="3" s="1"/>
  <c r="C604" i="3"/>
  <c r="G604" i="3"/>
  <c r="K604" i="3"/>
  <c r="O604" i="3"/>
  <c r="S604" i="3"/>
  <c r="W604" i="3"/>
  <c r="AA610" i="3"/>
  <c r="Z611" i="3"/>
  <c r="AA611" i="3" s="1"/>
  <c r="C614" i="3"/>
  <c r="G614" i="3"/>
  <c r="K614" i="3"/>
  <c r="O614" i="3"/>
  <c r="S614" i="3"/>
  <c r="W614" i="3"/>
  <c r="B624" i="3"/>
  <c r="AA623" i="3"/>
  <c r="F624" i="3"/>
  <c r="J624" i="3"/>
  <c r="N624" i="3"/>
  <c r="R624" i="3"/>
  <c r="V624" i="3"/>
  <c r="Z623" i="3"/>
  <c r="Z630" i="3"/>
  <c r="AA630" i="3" s="1"/>
  <c r="E634" i="3"/>
  <c r="I634" i="3"/>
  <c r="M634" i="3"/>
  <c r="Z633" i="3"/>
  <c r="Q634" i="3"/>
  <c r="U634" i="3"/>
  <c r="Y634" i="3"/>
  <c r="AA639" i="3"/>
  <c r="Z643" i="3"/>
  <c r="B662" i="3"/>
  <c r="B664" i="3" s="1"/>
  <c r="Z658" i="3"/>
  <c r="Z659" i="3"/>
  <c r="M672" i="3"/>
  <c r="M674" i="3" s="1"/>
  <c r="Z668" i="3"/>
  <c r="Z672" i="3" s="1"/>
  <c r="AB672" i="3" s="1"/>
  <c r="AA671" i="3"/>
  <c r="E682" i="3"/>
  <c r="E684" i="3" s="1"/>
  <c r="I682" i="3"/>
  <c r="I684" i="3" s="1"/>
  <c r="M682" i="3"/>
  <c r="M684" i="3" s="1"/>
  <c r="Q682" i="3"/>
  <c r="Q684" i="3" s="1"/>
  <c r="U682" i="3"/>
  <c r="U684" i="3" s="1"/>
  <c r="Y682" i="3"/>
  <c r="Y684" i="3" s="1"/>
  <c r="C684" i="3"/>
  <c r="G684" i="3"/>
  <c r="K684" i="3"/>
  <c r="O684" i="3"/>
  <c r="S684" i="3"/>
  <c r="W684" i="3"/>
  <c r="AA693" i="3"/>
  <c r="Z693" i="3"/>
  <c r="B689" i="3"/>
  <c r="AA699" i="3"/>
  <c r="F689" i="3"/>
  <c r="J689" i="3"/>
  <c r="N689" i="3"/>
  <c r="R689" i="3"/>
  <c r="V689" i="3"/>
  <c r="Z699" i="3"/>
  <c r="AB699" i="3" s="1"/>
  <c r="Z703" i="3"/>
  <c r="C712" i="3"/>
  <c r="C714" i="3" s="1"/>
  <c r="G712" i="3"/>
  <c r="G714" i="3" s="1"/>
  <c r="K712" i="3"/>
  <c r="K714" i="3" s="1"/>
  <c r="O712" i="3"/>
  <c r="O714" i="3" s="1"/>
  <c r="S712" i="3"/>
  <c r="S714" i="3" s="1"/>
  <c r="W712" i="3"/>
  <c r="W714" i="3" s="1"/>
  <c r="Z709" i="3"/>
  <c r="E722" i="3"/>
  <c r="E724" i="3" s="1"/>
  <c r="I722" i="3"/>
  <c r="I724" i="3" s="1"/>
  <c r="M722" i="3"/>
  <c r="M724" i="3" s="1"/>
  <c r="Z718" i="3"/>
  <c r="Q722" i="3"/>
  <c r="Q724" i="3" s="1"/>
  <c r="U722" i="3"/>
  <c r="U724" i="3" s="1"/>
  <c r="Y722" i="3"/>
  <c r="Y724" i="3" s="1"/>
  <c r="C724" i="3"/>
  <c r="G724" i="3"/>
  <c r="K724" i="3"/>
  <c r="O724" i="3"/>
  <c r="S724" i="3"/>
  <c r="W724" i="3"/>
  <c r="M732" i="3"/>
  <c r="M734" i="3" s="1"/>
  <c r="B734" i="3"/>
  <c r="F734" i="3"/>
  <c r="J734" i="3"/>
  <c r="N734" i="3"/>
  <c r="R734" i="3"/>
  <c r="Z733" i="3"/>
  <c r="AA739" i="3"/>
  <c r="Z743" i="3"/>
  <c r="C752" i="3"/>
  <c r="C754" i="3" s="1"/>
  <c r="G752" i="3"/>
  <c r="G754" i="3" s="1"/>
  <c r="K752" i="3"/>
  <c r="K754" i="3" s="1"/>
  <c r="O752" i="3"/>
  <c r="O754" i="3" s="1"/>
  <c r="S752" i="3"/>
  <c r="S754" i="3" s="1"/>
  <c r="W752" i="3"/>
  <c r="W754" i="3" s="1"/>
  <c r="Z749" i="3"/>
  <c r="E762" i="3"/>
  <c r="E764" i="3" s="1"/>
  <c r="I762" i="3"/>
  <c r="I764" i="3" s="1"/>
  <c r="M762" i="3"/>
  <c r="M764" i="3" s="1"/>
  <c r="Z758" i="3"/>
  <c r="Q762" i="3"/>
  <c r="Q764" i="3" s="1"/>
  <c r="U762" i="3"/>
  <c r="U764" i="3" s="1"/>
  <c r="Y762" i="3"/>
  <c r="Y764" i="3" s="1"/>
  <c r="C764" i="3"/>
  <c r="G764" i="3"/>
  <c r="K764" i="3"/>
  <c r="O764" i="3"/>
  <c r="S764" i="3"/>
  <c r="W764" i="3"/>
  <c r="M772" i="3"/>
  <c r="M774" i="3" s="1"/>
  <c r="B774" i="3"/>
  <c r="N774" i="3"/>
  <c r="R774" i="3"/>
  <c r="Z773" i="3"/>
  <c r="AA779" i="3"/>
  <c r="C792" i="3"/>
  <c r="C794" i="3" s="1"/>
  <c r="G792" i="3"/>
  <c r="G794" i="3" s="1"/>
  <c r="K792" i="3"/>
  <c r="K794" i="3" s="1"/>
  <c r="O792" i="3"/>
  <c r="O794" i="3" s="1"/>
  <c r="S792" i="3"/>
  <c r="S794" i="3" s="1"/>
  <c r="W792" i="3"/>
  <c r="W794" i="3" s="1"/>
  <c r="E802" i="3"/>
  <c r="E804" i="3" s="1"/>
  <c r="I802" i="3"/>
  <c r="I804" i="3" s="1"/>
  <c r="M802" i="3"/>
  <c r="M804" i="3" s="1"/>
  <c r="Z798" i="3"/>
  <c r="Q802" i="3"/>
  <c r="Q804" i="3" s="1"/>
  <c r="U802" i="3"/>
  <c r="U804" i="3" s="1"/>
  <c r="Y802" i="3"/>
  <c r="Y804" i="3" s="1"/>
  <c r="C804" i="3"/>
  <c r="G804" i="3"/>
  <c r="K804" i="3"/>
  <c r="O804" i="3"/>
  <c r="S804" i="3"/>
  <c r="W804" i="3"/>
  <c r="M812" i="3"/>
  <c r="M814" i="3" s="1"/>
  <c r="B814" i="3"/>
  <c r="F814" i="3"/>
  <c r="J814" i="3"/>
  <c r="N814" i="3"/>
  <c r="R814" i="3"/>
  <c r="V814" i="3"/>
  <c r="Z813" i="3"/>
  <c r="AA819" i="3"/>
  <c r="C832" i="3"/>
  <c r="C834" i="3" s="1"/>
  <c r="G832" i="3"/>
  <c r="G834" i="3" s="1"/>
  <c r="K832" i="3"/>
  <c r="K834" i="3" s="1"/>
  <c r="O832" i="3"/>
  <c r="O834" i="3" s="1"/>
  <c r="S832" i="3"/>
  <c r="S834" i="3" s="1"/>
  <c r="W832" i="3"/>
  <c r="W834" i="3" s="1"/>
  <c r="E842" i="3"/>
  <c r="E844" i="3" s="1"/>
  <c r="I842" i="3"/>
  <c r="I844" i="3" s="1"/>
  <c r="M842" i="3"/>
  <c r="M844" i="3" s="1"/>
  <c r="Z838" i="3"/>
  <c r="Q842" i="3"/>
  <c r="Q844" i="3" s="1"/>
  <c r="U842" i="3"/>
  <c r="U844" i="3" s="1"/>
  <c r="Y842" i="3"/>
  <c r="Y844" i="3" s="1"/>
  <c r="C844" i="3"/>
  <c r="G844" i="3"/>
  <c r="K844" i="3"/>
  <c r="O844" i="3"/>
  <c r="S844" i="3"/>
  <c r="W844" i="3"/>
  <c r="M852" i="3"/>
  <c r="AA853" i="3"/>
  <c r="F854" i="3"/>
  <c r="J854" i="3"/>
  <c r="N854" i="3"/>
  <c r="R854" i="3"/>
  <c r="V854" i="3"/>
  <c r="Z853" i="3"/>
  <c r="AA859" i="3"/>
  <c r="W874" i="3"/>
  <c r="C869" i="3"/>
  <c r="C872" i="3" s="1"/>
  <c r="C874" i="3" s="1"/>
  <c r="C882" i="3"/>
  <c r="C884" i="3" s="1"/>
  <c r="G869" i="3"/>
  <c r="G99" i="3" s="1"/>
  <c r="K869" i="3"/>
  <c r="K99" i="3" s="1"/>
  <c r="K882" i="3"/>
  <c r="K884" i="3" s="1"/>
  <c r="O869" i="3"/>
  <c r="O99" i="3" s="1"/>
  <c r="O1259" i="3" s="1"/>
  <c r="O1269" i="3" s="1"/>
  <c r="S869" i="3"/>
  <c r="S872" i="3" s="1"/>
  <c r="S874" i="3" s="1"/>
  <c r="S882" i="3"/>
  <c r="S884" i="3" s="1"/>
  <c r="W869" i="3"/>
  <c r="E871" i="3"/>
  <c r="E101" i="3" s="1"/>
  <c r="E1261" i="3" s="1"/>
  <c r="E1271" i="3" s="1"/>
  <c r="I871" i="3"/>
  <c r="M871" i="3"/>
  <c r="Z881" i="3"/>
  <c r="Q871" i="3"/>
  <c r="U871" i="3"/>
  <c r="Y871" i="3"/>
  <c r="O882" i="3"/>
  <c r="O884" i="3" s="1"/>
  <c r="C892" i="3"/>
  <c r="G892" i="3"/>
  <c r="G894" i="3" s="1"/>
  <c r="G868" i="3"/>
  <c r="K892" i="3"/>
  <c r="O892" i="3"/>
  <c r="O868" i="3"/>
  <c r="O872" i="3" s="1"/>
  <c r="O874" i="3" s="1"/>
  <c r="S892" i="3"/>
  <c r="W892" i="3"/>
  <c r="W868" i="3"/>
  <c r="W872" i="3" s="1"/>
  <c r="I870" i="3"/>
  <c r="Q870" i="3"/>
  <c r="Y870" i="3"/>
  <c r="M892" i="3"/>
  <c r="M894" i="3" s="1"/>
  <c r="B894" i="3"/>
  <c r="F894" i="3"/>
  <c r="N894" i="3"/>
  <c r="R894" i="3"/>
  <c r="V894" i="3"/>
  <c r="Z893" i="3"/>
  <c r="AA899" i="3"/>
  <c r="AA912" i="3"/>
  <c r="E922" i="3"/>
  <c r="I922" i="3"/>
  <c r="I924" i="3" s="1"/>
  <c r="M922" i="3"/>
  <c r="M924" i="3" s="1"/>
  <c r="Z918" i="3"/>
  <c r="Q922" i="3"/>
  <c r="Q924" i="3" s="1"/>
  <c r="U922" i="3"/>
  <c r="U924" i="3" s="1"/>
  <c r="Y922" i="3"/>
  <c r="Y924" i="3" s="1"/>
  <c r="C972" i="3"/>
  <c r="C974" i="3" s="1"/>
  <c r="G972" i="3"/>
  <c r="K972" i="3"/>
  <c r="O972" i="3"/>
  <c r="O974" i="3" s="1"/>
  <c r="S972" i="3"/>
  <c r="S974" i="3" s="1"/>
  <c r="W972" i="3"/>
  <c r="M972" i="3"/>
  <c r="M974" i="3" s="1"/>
  <c r="B974" i="3"/>
  <c r="AA973" i="3"/>
  <c r="F974" i="3"/>
  <c r="N974" i="3"/>
  <c r="R974" i="3"/>
  <c r="V974" i="3"/>
  <c r="Z973" i="3"/>
  <c r="AA979" i="3"/>
  <c r="AB988" i="3"/>
  <c r="AA988" i="3"/>
  <c r="E1002" i="3"/>
  <c r="E1004" i="3" s="1"/>
  <c r="I1002" i="3"/>
  <c r="I1004" i="3" s="1"/>
  <c r="M1002" i="3"/>
  <c r="M1004" i="3" s="1"/>
  <c r="Z998" i="3"/>
  <c r="Q1002" i="3"/>
  <c r="Q1004" i="3" s="1"/>
  <c r="U1002" i="3"/>
  <c r="U1004" i="3" s="1"/>
  <c r="Y1002" i="3"/>
  <c r="Y1004" i="3" s="1"/>
  <c r="AA1031" i="3"/>
  <c r="M1042" i="3"/>
  <c r="M1044" i="3" s="1"/>
  <c r="Z1038" i="3"/>
  <c r="N1050" i="3"/>
  <c r="N1260" i="3" s="1"/>
  <c r="N1270" i="3" s="1"/>
  <c r="F1050" i="3"/>
  <c r="V1050" i="3"/>
  <c r="Z1071" i="3"/>
  <c r="M1061" i="3"/>
  <c r="Z1079" i="3"/>
  <c r="E1053" i="3"/>
  <c r="I1063" i="3"/>
  <c r="I1084" i="3"/>
  <c r="M1063" i="3"/>
  <c r="Z1083" i="3"/>
  <c r="M1084" i="3"/>
  <c r="Q1063" i="3"/>
  <c r="Q1084" i="3"/>
  <c r="U1053" i="3"/>
  <c r="Y1063" i="3"/>
  <c r="Y1084" i="3"/>
  <c r="AB1089" i="3"/>
  <c r="AA1089" i="3"/>
  <c r="I1060" i="3"/>
  <c r="I1050" i="3" s="1"/>
  <c r="Q1060" i="3"/>
  <c r="Q1050" i="3" s="1"/>
  <c r="Y1060" i="3"/>
  <c r="Y1050" i="3" s="1"/>
  <c r="AA1108" i="3"/>
  <c r="E1059" i="3"/>
  <c r="E1049" i="3" s="1"/>
  <c r="M1059" i="3"/>
  <c r="Z1109" i="3"/>
  <c r="AB1109" i="3" s="1"/>
  <c r="Q1059" i="3"/>
  <c r="Q1049" i="3" s="1"/>
  <c r="U1059" i="3"/>
  <c r="U1049" i="3" s="1"/>
  <c r="AA1121" i="3"/>
  <c r="G1144" i="3"/>
  <c r="O1144" i="3"/>
  <c r="C1154" i="3"/>
  <c r="G1154" i="3"/>
  <c r="K1154" i="3"/>
  <c r="O1154" i="3"/>
  <c r="S1154" i="3"/>
  <c r="W1154" i="3"/>
  <c r="AB1163" i="3"/>
  <c r="AB1169" i="3"/>
  <c r="AA1169" i="3"/>
  <c r="H1174" i="3"/>
  <c r="X1174" i="3"/>
  <c r="AB1199" i="3"/>
  <c r="AA1199" i="3"/>
  <c r="Z1200" i="3"/>
  <c r="AA1200" i="3" s="1"/>
  <c r="E1224" i="3"/>
  <c r="I1224" i="3"/>
  <c r="Q1224" i="3"/>
  <c r="U1224" i="3"/>
  <c r="Y1224" i="3"/>
  <c r="M1232" i="3"/>
  <c r="M1234" i="3" s="1"/>
  <c r="Z1228" i="3"/>
  <c r="I1242" i="3"/>
  <c r="N1242" i="3"/>
  <c r="N1244" i="3" s="1"/>
  <c r="Y1242" i="3"/>
  <c r="F1308" i="3"/>
  <c r="F1310" i="3" s="1"/>
  <c r="F1294" i="3"/>
  <c r="B882" i="3"/>
  <c r="B884" i="3" s="1"/>
  <c r="B868" i="3"/>
  <c r="AA878" i="3"/>
  <c r="F882" i="3"/>
  <c r="F884" i="3" s="1"/>
  <c r="F868" i="3"/>
  <c r="J882" i="3"/>
  <c r="J884" i="3" s="1"/>
  <c r="J868" i="3"/>
  <c r="N882" i="3"/>
  <c r="N884" i="3" s="1"/>
  <c r="N868" i="3"/>
  <c r="N872" i="3" s="1"/>
  <c r="R882" i="3"/>
  <c r="R884" i="3" s="1"/>
  <c r="R868" i="3"/>
  <c r="V882" i="3"/>
  <c r="V884" i="3" s="1"/>
  <c r="V868" i="3"/>
  <c r="C870" i="3"/>
  <c r="G870" i="3"/>
  <c r="K870" i="3"/>
  <c r="O870" i="3"/>
  <c r="O100" i="3" s="1"/>
  <c r="O1260" i="3" s="1"/>
  <c r="O1270" i="3" s="1"/>
  <c r="S870" i="3"/>
  <c r="W870" i="3"/>
  <c r="B871" i="3"/>
  <c r="AA881" i="3"/>
  <c r="F871" i="3"/>
  <c r="J871" i="3"/>
  <c r="N871" i="3"/>
  <c r="R871" i="3"/>
  <c r="V871" i="3"/>
  <c r="Z888" i="3"/>
  <c r="AA890" i="3"/>
  <c r="Z891" i="3"/>
  <c r="AA891" i="3" s="1"/>
  <c r="C894" i="3"/>
  <c r="K894" i="3"/>
  <c r="O894" i="3"/>
  <c r="S894" i="3"/>
  <c r="W894" i="3"/>
  <c r="Z900" i="3"/>
  <c r="AA900" i="3" s="1"/>
  <c r="E904" i="3"/>
  <c r="I904" i="3"/>
  <c r="M904" i="3"/>
  <c r="Z903" i="3"/>
  <c r="Q904" i="3"/>
  <c r="U904" i="3"/>
  <c r="Y904" i="3"/>
  <c r="Z909" i="3"/>
  <c r="AB909" i="3" s="1"/>
  <c r="B922" i="3"/>
  <c r="B924" i="3" s="1"/>
  <c r="AA918" i="3"/>
  <c r="F922" i="3"/>
  <c r="F924" i="3" s="1"/>
  <c r="J922" i="3"/>
  <c r="J924" i="3" s="1"/>
  <c r="N922" i="3"/>
  <c r="N924" i="3" s="1"/>
  <c r="R922" i="3"/>
  <c r="R924" i="3" s="1"/>
  <c r="V922" i="3"/>
  <c r="V924" i="3" s="1"/>
  <c r="AA921" i="3"/>
  <c r="Z928" i="3"/>
  <c r="AA930" i="3"/>
  <c r="Z931" i="3"/>
  <c r="AA931" i="3" s="1"/>
  <c r="C934" i="3"/>
  <c r="G934" i="3"/>
  <c r="K934" i="3"/>
  <c r="O934" i="3"/>
  <c r="S934" i="3"/>
  <c r="W934" i="3"/>
  <c r="Z940" i="3"/>
  <c r="AA940" i="3" s="1"/>
  <c r="E944" i="3"/>
  <c r="I944" i="3"/>
  <c r="M944" i="3"/>
  <c r="Z943" i="3"/>
  <c r="Q944" i="3"/>
  <c r="U944" i="3"/>
  <c r="Y944" i="3"/>
  <c r="Z949" i="3"/>
  <c r="AB949" i="3" s="1"/>
  <c r="B962" i="3"/>
  <c r="B964" i="3" s="1"/>
  <c r="AA958" i="3"/>
  <c r="F962" i="3"/>
  <c r="F964" i="3" s="1"/>
  <c r="J962" i="3"/>
  <c r="J964" i="3" s="1"/>
  <c r="N962" i="3"/>
  <c r="N964" i="3" s="1"/>
  <c r="R962" i="3"/>
  <c r="R964" i="3" s="1"/>
  <c r="V962" i="3"/>
  <c r="V964" i="3" s="1"/>
  <c r="AA961" i="3"/>
  <c r="AA970" i="3"/>
  <c r="G974" i="3"/>
  <c r="K974" i="3"/>
  <c r="W974" i="3"/>
  <c r="E984" i="3"/>
  <c r="I984" i="3"/>
  <c r="M984" i="3"/>
  <c r="Z983" i="3"/>
  <c r="Q984" i="3"/>
  <c r="U984" i="3"/>
  <c r="Y984" i="3"/>
  <c r="Z989" i="3"/>
  <c r="B1002" i="3"/>
  <c r="B1004" i="3" s="1"/>
  <c r="AA998" i="3"/>
  <c r="F1002" i="3"/>
  <c r="F1004" i="3" s="1"/>
  <c r="J1002" i="3"/>
  <c r="J1004" i="3" s="1"/>
  <c r="N1002" i="3"/>
  <c r="N1004" i="3" s="1"/>
  <c r="R1002" i="3"/>
  <c r="R1004" i="3" s="1"/>
  <c r="V1002" i="3"/>
  <c r="V1004" i="3" s="1"/>
  <c r="AA1001" i="3"/>
  <c r="Z1041" i="3"/>
  <c r="AA1041" i="3" s="1"/>
  <c r="C1044" i="3"/>
  <c r="G1044" i="3"/>
  <c r="K1044" i="3"/>
  <c r="O1044" i="3"/>
  <c r="S1044" i="3"/>
  <c r="W1044" i="3"/>
  <c r="E1072" i="3"/>
  <c r="E1074" i="3" s="1"/>
  <c r="E1058" i="3"/>
  <c r="I1072" i="3"/>
  <c r="I1074" i="3" s="1"/>
  <c r="I1058" i="3"/>
  <c r="M1072" i="3"/>
  <c r="M1074" i="3" s="1"/>
  <c r="Z1068" i="3"/>
  <c r="AA1068" i="3" s="1"/>
  <c r="M1058" i="3"/>
  <c r="Q1072" i="3"/>
  <c r="Q1074" i="3" s="1"/>
  <c r="Q1058" i="3"/>
  <c r="U1072" i="3"/>
  <c r="U1074" i="3" s="1"/>
  <c r="U1058" i="3"/>
  <c r="Y1072" i="3"/>
  <c r="Y1074" i="3" s="1"/>
  <c r="Y1058" i="3"/>
  <c r="G1061" i="3"/>
  <c r="G1051" i="3" s="1"/>
  <c r="G1261" i="3" s="1"/>
  <c r="G1271" i="3" s="1"/>
  <c r="O1061" i="3"/>
  <c r="O1051" i="3" s="1"/>
  <c r="W1061" i="3"/>
  <c r="W1051" i="3" s="1"/>
  <c r="AA1100" i="3"/>
  <c r="B1102" i="3"/>
  <c r="B1104" i="3" s="1"/>
  <c r="Z1101" i="3"/>
  <c r="AA1101" i="3" s="1"/>
  <c r="Z1113" i="3"/>
  <c r="B1122" i="3"/>
  <c r="B1124" i="3" s="1"/>
  <c r="AA1118" i="3"/>
  <c r="F1122" i="3"/>
  <c r="F1124" i="3" s="1"/>
  <c r="J1122" i="3"/>
  <c r="J1124" i="3" s="1"/>
  <c r="N1122" i="3"/>
  <c r="N1124" i="3" s="1"/>
  <c r="R1122" i="3"/>
  <c r="R1124" i="3" s="1"/>
  <c r="V1122" i="3"/>
  <c r="V1124" i="3" s="1"/>
  <c r="E1134" i="3"/>
  <c r="I1134" i="3"/>
  <c r="Q1134" i="3"/>
  <c r="U1134" i="3"/>
  <c r="Y1134" i="3"/>
  <c r="N1134" i="3"/>
  <c r="D1152" i="3"/>
  <c r="D1154" i="3" s="1"/>
  <c r="H1152" i="3"/>
  <c r="H1154" i="3" s="1"/>
  <c r="L1152" i="3"/>
  <c r="L1154" i="3" s="1"/>
  <c r="P1152" i="3"/>
  <c r="P1154" i="3" s="1"/>
  <c r="T1152" i="3"/>
  <c r="T1154" i="3" s="1"/>
  <c r="X1152" i="3"/>
  <c r="X1154" i="3" s="1"/>
  <c r="F1174" i="3"/>
  <c r="V1174" i="3"/>
  <c r="F1184" i="3"/>
  <c r="J1184" i="3"/>
  <c r="N1184" i="3"/>
  <c r="R1184" i="3"/>
  <c r="V1184" i="3"/>
  <c r="Z1183" i="3"/>
  <c r="E1202" i="3"/>
  <c r="I1202" i="3"/>
  <c r="I1204" i="3" s="1"/>
  <c r="M1202" i="3"/>
  <c r="Q1202" i="3"/>
  <c r="Q1204" i="3" s="1"/>
  <c r="U1202" i="3"/>
  <c r="Y1202" i="3"/>
  <c r="Y1204" i="3" s="1"/>
  <c r="E1204" i="3"/>
  <c r="U1204" i="3"/>
  <c r="G1224" i="3"/>
  <c r="O1224" i="3"/>
  <c r="W1224" i="3"/>
  <c r="Z1231" i="3"/>
  <c r="AA1231" i="3" s="1"/>
  <c r="C1234" i="3"/>
  <c r="G1234" i="3"/>
  <c r="K1234" i="3"/>
  <c r="O1234" i="3"/>
  <c r="S1234" i="3"/>
  <c r="W1234" i="3"/>
  <c r="Z1240" i="3"/>
  <c r="AA1240" i="3" s="1"/>
  <c r="V1260" i="3"/>
  <c r="V1270" i="3" s="1"/>
  <c r="C1252" i="3"/>
  <c r="C1254" i="3" s="1"/>
  <c r="C1238" i="3"/>
  <c r="G1252" i="3"/>
  <c r="G1238" i="3"/>
  <c r="K1252" i="3"/>
  <c r="K1254" i="3" s="1"/>
  <c r="K1238" i="3"/>
  <c r="O1252" i="3"/>
  <c r="O1238" i="3"/>
  <c r="S1252" i="3"/>
  <c r="S1254" i="3" s="1"/>
  <c r="S1238" i="3"/>
  <c r="W1252" i="3"/>
  <c r="W1254" i="3" s="1"/>
  <c r="W1238" i="3"/>
  <c r="E1239" i="3"/>
  <c r="E1252" i="3"/>
  <c r="Z1249" i="3"/>
  <c r="Z1252" i="3" s="1"/>
  <c r="AB1252" i="3" s="1"/>
  <c r="M1239" i="3"/>
  <c r="M1252" i="3"/>
  <c r="Q1239" i="3"/>
  <c r="Q1252" i="3"/>
  <c r="Q1254" i="3" s="1"/>
  <c r="U1239" i="3"/>
  <c r="U1252" i="3"/>
  <c r="Y1252" i="3"/>
  <c r="AA1319" i="3"/>
  <c r="Z1367" i="3"/>
  <c r="AA1367" i="3" s="1"/>
  <c r="Z1376" i="3"/>
  <c r="AA1376" i="3" s="1"/>
  <c r="Z1396" i="3"/>
  <c r="M1398" i="3"/>
  <c r="Z358" i="3"/>
  <c r="Z398" i="3"/>
  <c r="AA428" i="3"/>
  <c r="AA432" i="3" s="1"/>
  <c r="Z438" i="3"/>
  <c r="AA468" i="3"/>
  <c r="Z478" i="3"/>
  <c r="Z518" i="3"/>
  <c r="AA548" i="3"/>
  <c r="AA552" i="3" s="1"/>
  <c r="Z558" i="3"/>
  <c r="Z598" i="3"/>
  <c r="AA628" i="3"/>
  <c r="AA632" i="3" s="1"/>
  <c r="Z638" i="3"/>
  <c r="AA668" i="3"/>
  <c r="AA672" i="3" s="1"/>
  <c r="Z678" i="3"/>
  <c r="N874" i="3"/>
  <c r="Z873" i="3"/>
  <c r="B869" i="3"/>
  <c r="F869" i="3"/>
  <c r="J869" i="3"/>
  <c r="N869" i="3"/>
  <c r="R869" i="3"/>
  <c r="V869" i="3"/>
  <c r="Z879" i="3"/>
  <c r="D870" i="3"/>
  <c r="H870" i="3"/>
  <c r="L870" i="3"/>
  <c r="L100" i="3" s="1"/>
  <c r="L1260" i="3" s="1"/>
  <c r="L1270" i="3" s="1"/>
  <c r="P870" i="3"/>
  <c r="P872" i="3" s="1"/>
  <c r="P874" i="3" s="1"/>
  <c r="T870" i="3"/>
  <c r="X870" i="3"/>
  <c r="X100" i="3" s="1"/>
  <c r="D884" i="3"/>
  <c r="H884" i="3"/>
  <c r="L884" i="3"/>
  <c r="P884" i="3"/>
  <c r="T884" i="3"/>
  <c r="X884" i="3"/>
  <c r="AA903" i="3"/>
  <c r="D912" i="3"/>
  <c r="D914" i="3" s="1"/>
  <c r="H912" i="3"/>
  <c r="H914" i="3" s="1"/>
  <c r="L912" i="3"/>
  <c r="L914" i="3" s="1"/>
  <c r="P912" i="3"/>
  <c r="P914" i="3" s="1"/>
  <c r="T912" i="3"/>
  <c r="T914" i="3" s="1"/>
  <c r="X912" i="3"/>
  <c r="X914" i="3" s="1"/>
  <c r="AA909" i="3"/>
  <c r="B914" i="3"/>
  <c r="J914" i="3"/>
  <c r="N914" i="3"/>
  <c r="R914" i="3"/>
  <c r="V914" i="3"/>
  <c r="Z913" i="3"/>
  <c r="D924" i="3"/>
  <c r="H924" i="3"/>
  <c r="L924" i="3"/>
  <c r="P924" i="3"/>
  <c r="T924" i="3"/>
  <c r="X924" i="3"/>
  <c r="D952" i="3"/>
  <c r="D954" i="3" s="1"/>
  <c r="H952" i="3"/>
  <c r="H954" i="3" s="1"/>
  <c r="L952" i="3"/>
  <c r="L954" i="3" s="1"/>
  <c r="P952" i="3"/>
  <c r="P954" i="3" s="1"/>
  <c r="T952" i="3"/>
  <c r="T954" i="3" s="1"/>
  <c r="X952" i="3"/>
  <c r="X954" i="3" s="1"/>
  <c r="F954" i="3"/>
  <c r="J954" i="3"/>
  <c r="N954" i="3"/>
  <c r="R954" i="3"/>
  <c r="V954" i="3"/>
  <c r="Z953" i="3"/>
  <c r="D964" i="3"/>
  <c r="H964" i="3"/>
  <c r="L964" i="3"/>
  <c r="P964" i="3"/>
  <c r="T964" i="3"/>
  <c r="X964" i="3"/>
  <c r="Z968" i="3"/>
  <c r="Z971" i="3"/>
  <c r="AA971" i="3" s="1"/>
  <c r="Z980" i="3"/>
  <c r="AA980" i="3" s="1"/>
  <c r="D992" i="3"/>
  <c r="D994" i="3" s="1"/>
  <c r="H992" i="3"/>
  <c r="H994" i="3" s="1"/>
  <c r="L992" i="3"/>
  <c r="L994" i="3" s="1"/>
  <c r="P992" i="3"/>
  <c r="P994" i="3" s="1"/>
  <c r="T992" i="3"/>
  <c r="T994" i="3" s="1"/>
  <c r="X992" i="3"/>
  <c r="X994" i="3" s="1"/>
  <c r="F994" i="3"/>
  <c r="J994" i="3"/>
  <c r="N994" i="3"/>
  <c r="R994" i="3"/>
  <c r="V994" i="3"/>
  <c r="Z993" i="3"/>
  <c r="E1014" i="3"/>
  <c r="I1014" i="3"/>
  <c r="Q1014" i="3"/>
  <c r="U1014" i="3"/>
  <c r="Y1014" i="3"/>
  <c r="B1032" i="3"/>
  <c r="F1032" i="3"/>
  <c r="F1034" i="3" s="1"/>
  <c r="J1032" i="3"/>
  <c r="N1032" i="3"/>
  <c r="R1032" i="3"/>
  <c r="R1034" i="3" s="1"/>
  <c r="V1032" i="3"/>
  <c r="V1034" i="3" s="1"/>
  <c r="Z1028" i="3"/>
  <c r="D1042" i="3"/>
  <c r="H1042" i="3"/>
  <c r="H1044" i="3" s="1"/>
  <c r="L1042" i="3"/>
  <c r="L1044" i="3" s="1"/>
  <c r="P1042" i="3"/>
  <c r="T1042" i="3"/>
  <c r="X1042" i="3"/>
  <c r="X1044" i="3" s="1"/>
  <c r="B1060" i="3"/>
  <c r="J1060" i="3"/>
  <c r="J1050" i="3" s="1"/>
  <c r="J1260" i="3" s="1"/>
  <c r="J1270" i="3" s="1"/>
  <c r="R1060" i="3"/>
  <c r="R1050" i="3" s="1"/>
  <c r="Z1070" i="3"/>
  <c r="AA1070" i="3" s="1"/>
  <c r="H1061" i="3"/>
  <c r="H1051" i="3" s="1"/>
  <c r="P1061" i="3"/>
  <c r="P1051" i="3" s="1"/>
  <c r="X1061" i="3"/>
  <c r="X1051" i="3" s="1"/>
  <c r="B1074" i="3"/>
  <c r="F1074" i="3"/>
  <c r="J1074" i="3"/>
  <c r="N1074" i="3"/>
  <c r="R1074" i="3"/>
  <c r="V1074" i="3"/>
  <c r="D1060" i="3"/>
  <c r="D1050" i="3" s="1"/>
  <c r="H1060" i="3"/>
  <c r="H1050" i="3" s="1"/>
  <c r="H1082" i="3"/>
  <c r="L1060" i="3"/>
  <c r="L1050" i="3" s="1"/>
  <c r="P1060" i="3"/>
  <c r="P1050" i="3" s="1"/>
  <c r="P1082" i="3"/>
  <c r="T1060" i="3"/>
  <c r="T1050" i="3" s="1"/>
  <c r="T1260" i="3" s="1"/>
  <c r="T1270" i="3" s="1"/>
  <c r="X1060" i="3"/>
  <c r="X1050" i="3" s="1"/>
  <c r="X1082" i="3"/>
  <c r="D1084" i="3"/>
  <c r="H1084" i="3"/>
  <c r="L1084" i="3"/>
  <c r="P1084" i="3"/>
  <c r="T1084" i="3"/>
  <c r="X1084" i="3"/>
  <c r="B1092" i="3"/>
  <c r="B1094" i="3" s="1"/>
  <c r="F1092" i="3"/>
  <c r="J1092" i="3"/>
  <c r="J1094" i="3" s="1"/>
  <c r="N1092" i="3"/>
  <c r="R1092" i="3"/>
  <c r="R1094" i="3" s="1"/>
  <c r="V1092" i="3"/>
  <c r="V1094" i="3" s="1"/>
  <c r="Z1088" i="3"/>
  <c r="D1092" i="3"/>
  <c r="D1094" i="3" s="1"/>
  <c r="D1059" i="3"/>
  <c r="D1049" i="3" s="1"/>
  <c r="L1092" i="3"/>
  <c r="L1059" i="3"/>
  <c r="L1049" i="3" s="1"/>
  <c r="T1092" i="3"/>
  <c r="T1094" i="3" s="1"/>
  <c r="T1059" i="3"/>
  <c r="T1049" i="3" s="1"/>
  <c r="H1094" i="3"/>
  <c r="L1094" i="3"/>
  <c r="P1094" i="3"/>
  <c r="X1094" i="3"/>
  <c r="D1102" i="3"/>
  <c r="D1104" i="3" s="1"/>
  <c r="H1102" i="3"/>
  <c r="H1104" i="3" s="1"/>
  <c r="L1102" i="3"/>
  <c r="L1104" i="3" s="1"/>
  <c r="P1102" i="3"/>
  <c r="P1104" i="3" s="1"/>
  <c r="T1102" i="3"/>
  <c r="T1104" i="3" s="1"/>
  <c r="X1102" i="3"/>
  <c r="X1104" i="3" s="1"/>
  <c r="AB1119" i="3"/>
  <c r="AA1119" i="3"/>
  <c r="C1124" i="3"/>
  <c r="G1124" i="3"/>
  <c r="K1124" i="3"/>
  <c r="O1124" i="3"/>
  <c r="S1124" i="3"/>
  <c r="W1124" i="3"/>
  <c r="M1132" i="3"/>
  <c r="M1134" i="3" s="1"/>
  <c r="AA1133" i="3"/>
  <c r="B1134" i="3"/>
  <c r="C1142" i="3"/>
  <c r="C1144" i="3" s="1"/>
  <c r="G1142" i="3"/>
  <c r="K1142" i="3"/>
  <c r="K1144" i="3" s="1"/>
  <c r="O1142" i="3"/>
  <c r="S1142" i="3"/>
  <c r="S1144" i="3" s="1"/>
  <c r="W1142" i="3"/>
  <c r="W1144" i="3" s="1"/>
  <c r="Z1139" i="3"/>
  <c r="AB1139" i="3" s="1"/>
  <c r="M1142" i="3"/>
  <c r="M1144" i="3" s="1"/>
  <c r="E1144" i="3"/>
  <c r="I1144" i="3"/>
  <c r="Q1144" i="3"/>
  <c r="U1144" i="3"/>
  <c r="Y1144" i="3"/>
  <c r="E1152" i="3"/>
  <c r="E1154" i="3" s="1"/>
  <c r="I1152" i="3"/>
  <c r="I1154" i="3" s="1"/>
  <c r="M1152" i="3"/>
  <c r="M1154" i="3" s="1"/>
  <c r="Z1148" i="3"/>
  <c r="Q1152" i="3"/>
  <c r="Q1154" i="3" s="1"/>
  <c r="U1152" i="3"/>
  <c r="U1154" i="3" s="1"/>
  <c r="Y1152" i="3"/>
  <c r="Y1154" i="3" s="1"/>
  <c r="B1182" i="3"/>
  <c r="B1184" i="3" s="1"/>
  <c r="Z1180" i="3"/>
  <c r="AA1180" i="3" s="1"/>
  <c r="AA1189" i="3"/>
  <c r="Z1189" i="3"/>
  <c r="AB1189" i="3" s="1"/>
  <c r="AB1193" i="3"/>
  <c r="AA1193" i="3"/>
  <c r="B1202" i="3"/>
  <c r="B1204" i="3" s="1"/>
  <c r="F1202" i="3"/>
  <c r="F1204" i="3" s="1"/>
  <c r="J1202" i="3"/>
  <c r="J1204" i="3" s="1"/>
  <c r="N1202" i="3"/>
  <c r="N1204" i="3" s="1"/>
  <c r="R1202" i="3"/>
  <c r="R1204" i="3" s="1"/>
  <c r="V1202" i="3"/>
  <c r="V1204" i="3" s="1"/>
  <c r="Z1198" i="3"/>
  <c r="AA1198" i="3" s="1"/>
  <c r="AA1202" i="3" s="1"/>
  <c r="AA1204" i="3" s="1"/>
  <c r="Z1209" i="3"/>
  <c r="E1214" i="3"/>
  <c r="I1214" i="3"/>
  <c r="M1214" i="3"/>
  <c r="Q1214" i="3"/>
  <c r="U1214" i="3"/>
  <c r="Y1214" i="3"/>
  <c r="Z1218" i="3"/>
  <c r="D1232" i="3"/>
  <c r="H1232" i="3"/>
  <c r="H1234" i="3" s="1"/>
  <c r="L1232" i="3"/>
  <c r="P1232" i="3"/>
  <c r="P1234" i="3" s="1"/>
  <c r="T1232" i="3"/>
  <c r="X1232" i="3"/>
  <c r="X1234" i="3" s="1"/>
  <c r="D1234" i="3"/>
  <c r="L1234" i="3"/>
  <c r="T1234" i="3"/>
  <c r="AA1241" i="3"/>
  <c r="Z1241" i="3"/>
  <c r="D1244" i="3"/>
  <c r="H1244" i="3"/>
  <c r="Z1243" i="3"/>
  <c r="E1254" i="3"/>
  <c r="I1254" i="3"/>
  <c r="M1254" i="3"/>
  <c r="U1254" i="3"/>
  <c r="Y1254" i="3"/>
  <c r="B1288" i="3"/>
  <c r="Z1285" i="3"/>
  <c r="AB1285" i="3" s="1"/>
  <c r="E1299" i="3"/>
  <c r="I1299" i="3"/>
  <c r="M1299" i="3"/>
  <c r="Z1309" i="3"/>
  <c r="Q1299" i="3"/>
  <c r="U1299" i="3"/>
  <c r="Y1299" i="3"/>
  <c r="Z1334" i="3"/>
  <c r="M1338" i="3"/>
  <c r="M1340" i="3" s="1"/>
  <c r="I1388" i="3"/>
  <c r="I1306" i="3"/>
  <c r="I1296" i="3" s="1"/>
  <c r="Z1386" i="3"/>
  <c r="AA1386" i="3" s="1"/>
  <c r="M1388" i="3"/>
  <c r="M1390" i="3" s="1"/>
  <c r="Q1388" i="3"/>
  <c r="Q1390" i="3" s="1"/>
  <c r="Q1306" i="3"/>
  <c r="Q1296" i="3" s="1"/>
  <c r="Q1526" i="3" s="1"/>
  <c r="Y1388" i="3"/>
  <c r="Y1390" i="3" s="1"/>
  <c r="Y1306" i="3"/>
  <c r="Y1296" i="3" s="1"/>
  <c r="AA1396" i="3"/>
  <c r="AA1397" i="3"/>
  <c r="D1004" i="3"/>
  <c r="H1004" i="3"/>
  <c r="L1004" i="3"/>
  <c r="P1004" i="3"/>
  <c r="T1004" i="3"/>
  <c r="X1004" i="3"/>
  <c r="Z1008" i="3"/>
  <c r="AA1010" i="3"/>
  <c r="E1034" i="3"/>
  <c r="I1034" i="3"/>
  <c r="Q1034" i="3"/>
  <c r="U1034" i="3"/>
  <c r="Y1034" i="3"/>
  <c r="D1044" i="3"/>
  <c r="P1044" i="3"/>
  <c r="T1044" i="3"/>
  <c r="AA1071" i="3"/>
  <c r="D1063" i="3"/>
  <c r="H1063" i="3"/>
  <c r="L1063" i="3"/>
  <c r="P1063" i="3"/>
  <c r="T1063" i="3"/>
  <c r="X1063" i="3"/>
  <c r="T1074" i="3"/>
  <c r="E1094" i="3"/>
  <c r="I1094" i="3"/>
  <c r="M1094" i="3"/>
  <c r="Q1094" i="3"/>
  <c r="U1094" i="3"/>
  <c r="Y1094" i="3"/>
  <c r="N1094" i="3"/>
  <c r="B1114" i="3"/>
  <c r="F1114" i="3"/>
  <c r="J1114" i="3"/>
  <c r="N1114" i="3"/>
  <c r="R1114" i="3"/>
  <c r="V1114" i="3"/>
  <c r="D1124" i="3"/>
  <c r="H1124" i="3"/>
  <c r="L1124" i="3"/>
  <c r="P1124" i="3"/>
  <c r="T1124" i="3"/>
  <c r="X1124" i="3"/>
  <c r="M1124" i="3"/>
  <c r="Z1128" i="3"/>
  <c r="AA1130" i="3"/>
  <c r="D1142" i="3"/>
  <c r="D1144" i="3" s="1"/>
  <c r="H1142" i="3"/>
  <c r="H1144" i="3" s="1"/>
  <c r="L1142" i="3"/>
  <c r="L1144" i="3" s="1"/>
  <c r="P1142" i="3"/>
  <c r="P1144" i="3" s="1"/>
  <c r="T1142" i="3"/>
  <c r="T1144" i="3" s="1"/>
  <c r="X1142" i="3"/>
  <c r="X1144" i="3" s="1"/>
  <c r="AA1139" i="3"/>
  <c r="B1144" i="3"/>
  <c r="F1144" i="3"/>
  <c r="J1144" i="3"/>
  <c r="N1144" i="3"/>
  <c r="R1144" i="3"/>
  <c r="V1144" i="3"/>
  <c r="Z1143" i="3"/>
  <c r="AA1148" i="3"/>
  <c r="AA1151" i="3"/>
  <c r="AA1163" i="3"/>
  <c r="E1174" i="3"/>
  <c r="I1174" i="3"/>
  <c r="Q1174" i="3"/>
  <c r="U1174" i="3"/>
  <c r="Y1174" i="3"/>
  <c r="N1174" i="3"/>
  <c r="B1194" i="3"/>
  <c r="F1194" i="3"/>
  <c r="J1194" i="3"/>
  <c r="N1194" i="3"/>
  <c r="R1194" i="3"/>
  <c r="V1194" i="3"/>
  <c r="D1204" i="3"/>
  <c r="H1204" i="3"/>
  <c r="L1204" i="3"/>
  <c r="P1204" i="3"/>
  <c r="T1204" i="3"/>
  <c r="X1204" i="3"/>
  <c r="M1204" i="3"/>
  <c r="Z1208" i="3"/>
  <c r="D1222" i="3"/>
  <c r="D1224" i="3" s="1"/>
  <c r="H1222" i="3"/>
  <c r="H1224" i="3" s="1"/>
  <c r="L1222" i="3"/>
  <c r="L1224" i="3" s="1"/>
  <c r="P1222" i="3"/>
  <c r="P1224" i="3" s="1"/>
  <c r="T1222" i="3"/>
  <c r="T1224" i="3" s="1"/>
  <c r="X1222" i="3"/>
  <c r="X1224" i="3" s="1"/>
  <c r="B1224" i="3"/>
  <c r="F1224" i="3"/>
  <c r="J1224" i="3"/>
  <c r="N1224" i="3"/>
  <c r="R1224" i="3"/>
  <c r="V1224" i="3"/>
  <c r="Z1223" i="3"/>
  <c r="Q1242" i="3"/>
  <c r="Q1244" i="3" s="1"/>
  <c r="V1242" i="3"/>
  <c r="Z1251" i="3"/>
  <c r="AA1251" i="3" s="1"/>
  <c r="AA1309" i="3"/>
  <c r="B1299" i="3"/>
  <c r="F1299" i="3"/>
  <c r="J1299" i="3"/>
  <c r="N1299" i="3"/>
  <c r="N1529" i="3" s="1"/>
  <c r="R1299" i="3"/>
  <c r="V1299" i="3"/>
  <c r="AA1315" i="3"/>
  <c r="B1305" i="3"/>
  <c r="B1318" i="3"/>
  <c r="B1320" i="3" s="1"/>
  <c r="F1305" i="3"/>
  <c r="F1295" i="3" s="1"/>
  <c r="F1318" i="3"/>
  <c r="F1320" i="3" s="1"/>
  <c r="N1305" i="3"/>
  <c r="N1295" i="3" s="1"/>
  <c r="N1318" i="3"/>
  <c r="N1320" i="3" s="1"/>
  <c r="R1305" i="3"/>
  <c r="R1295" i="3" s="1"/>
  <c r="R1318" i="3"/>
  <c r="R1320" i="3" s="1"/>
  <c r="V1305" i="3"/>
  <c r="V1295" i="3" s="1"/>
  <c r="V1318" i="3"/>
  <c r="V1320" i="3" s="1"/>
  <c r="AA1424" i="3"/>
  <c r="Z1003" i="3"/>
  <c r="C1012" i="3"/>
  <c r="C1014" i="3" s="1"/>
  <c r="G1012" i="3"/>
  <c r="G1014" i="3" s="1"/>
  <c r="K1012" i="3"/>
  <c r="K1014" i="3" s="1"/>
  <c r="O1012" i="3"/>
  <c r="O1014" i="3" s="1"/>
  <c r="S1012" i="3"/>
  <c r="S1014" i="3" s="1"/>
  <c r="W1012" i="3"/>
  <c r="W1014" i="3" s="1"/>
  <c r="Z1009" i="3"/>
  <c r="E1022" i="3"/>
  <c r="E1024" i="3" s="1"/>
  <c r="I1022" i="3"/>
  <c r="I1024" i="3" s="1"/>
  <c r="M1022" i="3"/>
  <c r="M1024" i="3" s="1"/>
  <c r="Z1018" i="3"/>
  <c r="AA1018" i="3" s="1"/>
  <c r="Q1022" i="3"/>
  <c r="Q1024" i="3" s="1"/>
  <c r="U1022" i="3"/>
  <c r="U1024" i="3" s="1"/>
  <c r="Y1022" i="3"/>
  <c r="Y1024" i="3" s="1"/>
  <c r="C1024" i="3"/>
  <c r="G1024" i="3"/>
  <c r="K1024" i="3"/>
  <c r="O1024" i="3"/>
  <c r="S1024" i="3"/>
  <c r="W1024" i="3"/>
  <c r="M1032" i="3"/>
  <c r="M1034" i="3" s="1"/>
  <c r="B1034" i="3"/>
  <c r="J1034" i="3"/>
  <c r="N1034" i="3"/>
  <c r="Z1033" i="3"/>
  <c r="AA1039" i="3"/>
  <c r="Z1043" i="3"/>
  <c r="B1059" i="3"/>
  <c r="F1059" i="3"/>
  <c r="F1049" i="3" s="1"/>
  <c r="F1259" i="3" s="1"/>
  <c r="F1269" i="3" s="1"/>
  <c r="J1059" i="3"/>
  <c r="J1049" i="3" s="1"/>
  <c r="N1059" i="3"/>
  <c r="N1049" i="3" s="1"/>
  <c r="R1059" i="3"/>
  <c r="R1049" i="3" s="1"/>
  <c r="V1059" i="3"/>
  <c r="V1049" i="3" s="1"/>
  <c r="V1259" i="3" s="1"/>
  <c r="V1269" i="3" s="1"/>
  <c r="Z1069" i="3"/>
  <c r="AB1069" i="3" s="1"/>
  <c r="Z1073" i="3"/>
  <c r="B1082" i="3"/>
  <c r="B1084" i="3" s="1"/>
  <c r="B1058" i="3"/>
  <c r="F1082" i="3"/>
  <c r="F1084" i="3" s="1"/>
  <c r="F1058" i="3"/>
  <c r="J1082" i="3"/>
  <c r="J1084" i="3" s="1"/>
  <c r="J1058" i="3"/>
  <c r="N1082" i="3"/>
  <c r="N1084" i="3" s="1"/>
  <c r="N1058" i="3"/>
  <c r="R1082" i="3"/>
  <c r="R1084" i="3" s="1"/>
  <c r="R1058" i="3"/>
  <c r="V1082" i="3"/>
  <c r="V1084" i="3" s="1"/>
  <c r="V1058" i="3"/>
  <c r="Z1078" i="3"/>
  <c r="B1061" i="3"/>
  <c r="F1061" i="3"/>
  <c r="F1051" i="3" s="1"/>
  <c r="J1061" i="3"/>
  <c r="J1051" i="3" s="1"/>
  <c r="N1061" i="3"/>
  <c r="N1051" i="3" s="1"/>
  <c r="R1061" i="3"/>
  <c r="R1051" i="3" s="1"/>
  <c r="V1061" i="3"/>
  <c r="V1051" i="3" s="1"/>
  <c r="Z1081" i="3"/>
  <c r="AA1081" i="3" s="1"/>
  <c r="C1084" i="3"/>
  <c r="G1084" i="3"/>
  <c r="O1084" i="3"/>
  <c r="S1084" i="3"/>
  <c r="W1084" i="3"/>
  <c r="M1092" i="3"/>
  <c r="AA1093" i="3"/>
  <c r="E1104" i="3"/>
  <c r="I1104" i="3"/>
  <c r="M1104" i="3"/>
  <c r="Q1104" i="3"/>
  <c r="U1104" i="3"/>
  <c r="Y1104" i="3"/>
  <c r="E1112" i="3"/>
  <c r="E1114" i="3" s="1"/>
  <c r="I1112" i="3"/>
  <c r="I1114" i="3" s="1"/>
  <c r="M1112" i="3"/>
  <c r="M1114" i="3" s="1"/>
  <c r="Z1108" i="3"/>
  <c r="Q1112" i="3"/>
  <c r="Q1114" i="3" s="1"/>
  <c r="U1112" i="3"/>
  <c r="U1114" i="3" s="1"/>
  <c r="Y1112" i="3"/>
  <c r="Y1114" i="3" s="1"/>
  <c r="C1114" i="3"/>
  <c r="G1114" i="3"/>
  <c r="K1114" i="3"/>
  <c r="O1114" i="3"/>
  <c r="S1114" i="3"/>
  <c r="W1114" i="3"/>
  <c r="Z1120" i="3"/>
  <c r="AA1120" i="3" s="1"/>
  <c r="C1132" i="3"/>
  <c r="C1134" i="3" s="1"/>
  <c r="G1132" i="3"/>
  <c r="G1134" i="3" s="1"/>
  <c r="K1132" i="3"/>
  <c r="K1134" i="3" s="1"/>
  <c r="O1132" i="3"/>
  <c r="O1134" i="3" s="1"/>
  <c r="S1132" i="3"/>
  <c r="S1134" i="3" s="1"/>
  <c r="W1132" i="3"/>
  <c r="W1134" i="3" s="1"/>
  <c r="Z1129" i="3"/>
  <c r="D1134" i="3"/>
  <c r="H1134" i="3"/>
  <c r="L1134" i="3"/>
  <c r="P1134" i="3"/>
  <c r="T1134" i="3"/>
  <c r="X1134" i="3"/>
  <c r="Z1138" i="3"/>
  <c r="Z1140" i="3"/>
  <c r="AA1140" i="3" s="1"/>
  <c r="Z1141" i="3"/>
  <c r="AA1141" i="3" s="1"/>
  <c r="AA1149" i="3"/>
  <c r="Z1153" i="3"/>
  <c r="B1162" i="3"/>
  <c r="B1164" i="3" s="1"/>
  <c r="F1162" i="3"/>
  <c r="F1164" i="3" s="1"/>
  <c r="J1162" i="3"/>
  <c r="J1164" i="3" s="1"/>
  <c r="N1162" i="3"/>
  <c r="N1164" i="3" s="1"/>
  <c r="R1162" i="3"/>
  <c r="R1164" i="3" s="1"/>
  <c r="V1162" i="3"/>
  <c r="V1164" i="3" s="1"/>
  <c r="Z1158" i="3"/>
  <c r="AA1161" i="3"/>
  <c r="C1164" i="3"/>
  <c r="G1164" i="3"/>
  <c r="K1164" i="3"/>
  <c r="O1164" i="3"/>
  <c r="S1164" i="3"/>
  <c r="W1164" i="3"/>
  <c r="M1172" i="3"/>
  <c r="M1174" i="3" s="1"/>
  <c r="AA1173" i="3"/>
  <c r="E1184" i="3"/>
  <c r="I1184" i="3"/>
  <c r="M1184" i="3"/>
  <c r="Q1184" i="3"/>
  <c r="U1184" i="3"/>
  <c r="Y1184" i="3"/>
  <c r="E1192" i="3"/>
  <c r="E1194" i="3" s="1"/>
  <c r="I1192" i="3"/>
  <c r="I1194" i="3" s="1"/>
  <c r="M1192" i="3"/>
  <c r="M1194" i="3" s="1"/>
  <c r="Z1188" i="3"/>
  <c r="Q1192" i="3"/>
  <c r="Q1194" i="3" s="1"/>
  <c r="U1192" i="3"/>
  <c r="U1194" i="3" s="1"/>
  <c r="Y1192" i="3"/>
  <c r="Y1194" i="3" s="1"/>
  <c r="C1194" i="3"/>
  <c r="G1194" i="3"/>
  <c r="K1194" i="3"/>
  <c r="O1194" i="3"/>
  <c r="S1194" i="3"/>
  <c r="W1194" i="3"/>
  <c r="C1212" i="3"/>
  <c r="C1214" i="3" s="1"/>
  <c r="G1212" i="3"/>
  <c r="G1214" i="3" s="1"/>
  <c r="K1212" i="3"/>
  <c r="K1214" i="3" s="1"/>
  <c r="O1212" i="3"/>
  <c r="O1214" i="3" s="1"/>
  <c r="S1212" i="3"/>
  <c r="S1214" i="3" s="1"/>
  <c r="W1212" i="3"/>
  <c r="W1214" i="3" s="1"/>
  <c r="D1214" i="3"/>
  <c r="H1214" i="3"/>
  <c r="L1214" i="3"/>
  <c r="P1214" i="3"/>
  <c r="T1214" i="3"/>
  <c r="X1214" i="3"/>
  <c r="AA1220" i="3"/>
  <c r="Z1220" i="3"/>
  <c r="AA1229" i="3"/>
  <c r="M1242" i="3"/>
  <c r="M1244" i="3" s="1"/>
  <c r="R1242" i="3"/>
  <c r="R1244" i="3" s="1"/>
  <c r="C1259" i="3"/>
  <c r="C1269" i="3" s="1"/>
  <c r="J1261" i="3"/>
  <c r="J1271" i="3" s="1"/>
  <c r="C1261" i="3"/>
  <c r="C1271" i="3" s="1"/>
  <c r="K1261" i="3"/>
  <c r="K1271" i="3" s="1"/>
  <c r="G1254" i="3"/>
  <c r="X1288" i="3"/>
  <c r="X1290" i="3" s="1"/>
  <c r="V1294" i="3"/>
  <c r="D1320" i="3"/>
  <c r="T1320" i="3"/>
  <c r="B1328" i="3"/>
  <c r="B1304" i="3"/>
  <c r="J1328" i="3"/>
  <c r="J1330" i="3" s="1"/>
  <c r="J1304" i="3"/>
  <c r="N1328" i="3"/>
  <c r="N1304" i="3"/>
  <c r="R1328" i="3"/>
  <c r="R1330" i="3" s="1"/>
  <c r="R1304" i="3"/>
  <c r="Z1324" i="3"/>
  <c r="D1328" i="3"/>
  <c r="D1330" i="3" s="1"/>
  <c r="D1305" i="3"/>
  <c r="D1295" i="3" s="1"/>
  <c r="D1525" i="3" s="1"/>
  <c r="H1305" i="3"/>
  <c r="H1295" i="3" s="1"/>
  <c r="P1305" i="3"/>
  <c r="P1295" i="3" s="1"/>
  <c r="P1328" i="3"/>
  <c r="P1330" i="3" s="1"/>
  <c r="T1328" i="3"/>
  <c r="T1330" i="3" s="1"/>
  <c r="T1305" i="3"/>
  <c r="T1295" i="3" s="1"/>
  <c r="X1305" i="3"/>
  <c r="X1295" i="3" s="1"/>
  <c r="N1234" i="3"/>
  <c r="AA1243" i="3"/>
  <c r="P1244" i="3"/>
  <c r="D1252" i="3"/>
  <c r="D1254" i="3" s="1"/>
  <c r="H1252" i="3"/>
  <c r="H1254" i="3" s="1"/>
  <c r="L1252" i="3"/>
  <c r="L1254" i="3" s="1"/>
  <c r="P1252" i="3"/>
  <c r="P1254" i="3" s="1"/>
  <c r="T1252" i="3"/>
  <c r="T1254" i="3" s="1"/>
  <c r="X1252" i="3"/>
  <c r="X1254" i="3" s="1"/>
  <c r="F1254" i="3"/>
  <c r="J1254" i="3"/>
  <c r="N1254" i="3"/>
  <c r="R1254" i="3"/>
  <c r="V1254" i="3"/>
  <c r="Z1253" i="3"/>
  <c r="O1254" i="3"/>
  <c r="Z1286" i="3"/>
  <c r="AA1286" i="3" s="1"/>
  <c r="AA1317" i="3"/>
  <c r="B1307" i="3"/>
  <c r="J1307" i="3"/>
  <c r="J1297" i="3" s="1"/>
  <c r="R1307" i="3"/>
  <c r="R1297" i="3" s="1"/>
  <c r="Z1336" i="3"/>
  <c r="AA1336" i="3" s="1"/>
  <c r="D1306" i="3"/>
  <c r="D1296" i="3" s="1"/>
  <c r="L1306" i="3"/>
  <c r="L1296" i="3" s="1"/>
  <c r="T1306" i="3"/>
  <c r="T1296" i="3" s="1"/>
  <c r="T1526" i="3" s="1"/>
  <c r="L1348" i="3"/>
  <c r="L1350" i="3" s="1"/>
  <c r="E1350" i="3"/>
  <c r="I1350" i="3"/>
  <c r="Q1350" i="3"/>
  <c r="U1350" i="3"/>
  <c r="Y1350" i="3"/>
  <c r="AA1354" i="3"/>
  <c r="B1368" i="3"/>
  <c r="B1370" i="3" s="1"/>
  <c r="F1368" i="3"/>
  <c r="J1368" i="3"/>
  <c r="N1368" i="3"/>
  <c r="N1370" i="3" s="1"/>
  <c r="R1368" i="3"/>
  <c r="R1370" i="3" s="1"/>
  <c r="V1368" i="3"/>
  <c r="Z1364" i="3"/>
  <c r="D1378" i="3"/>
  <c r="H1378" i="3"/>
  <c r="L1378" i="3"/>
  <c r="P1378" i="3"/>
  <c r="T1378" i="3"/>
  <c r="X1378" i="3"/>
  <c r="H1388" i="3"/>
  <c r="H1390" i="3" s="1"/>
  <c r="P1388" i="3"/>
  <c r="P1390" i="3" s="1"/>
  <c r="X1388" i="3"/>
  <c r="X1390" i="3" s="1"/>
  <c r="AA1399" i="3"/>
  <c r="J1400" i="3"/>
  <c r="N1400" i="3"/>
  <c r="Z1399" i="3"/>
  <c r="AA1405" i="3"/>
  <c r="B1408" i="3"/>
  <c r="B1410" i="3" s="1"/>
  <c r="F1408" i="3"/>
  <c r="F1410" i="3" s="1"/>
  <c r="J1408" i="3"/>
  <c r="J1410" i="3" s="1"/>
  <c r="R1408" i="3"/>
  <c r="R1410" i="3" s="1"/>
  <c r="V1408" i="3"/>
  <c r="V1410" i="3" s="1"/>
  <c r="Z1405" i="3"/>
  <c r="AB1405" i="3" s="1"/>
  <c r="AA1434" i="3"/>
  <c r="B1438" i="3"/>
  <c r="B1440" i="3" s="1"/>
  <c r="Z1434" i="3"/>
  <c r="J1440" i="3"/>
  <c r="AA1447" i="3"/>
  <c r="D1526" i="3"/>
  <c r="N1527" i="3"/>
  <c r="W1527" i="3"/>
  <c r="E1508" i="3"/>
  <c r="E1510" i="3" s="1"/>
  <c r="E1494" i="3"/>
  <c r="I1494" i="3"/>
  <c r="I1508" i="3"/>
  <c r="I1510" i="3" s="1"/>
  <c r="Z1504" i="3"/>
  <c r="M1508" i="3"/>
  <c r="M1494" i="3"/>
  <c r="Q1508" i="3"/>
  <c r="Q1494" i="3"/>
  <c r="U1508" i="3"/>
  <c r="U1494" i="3"/>
  <c r="Y1508" i="3"/>
  <c r="Y1510" i="3" s="1"/>
  <c r="Y1494" i="3"/>
  <c r="V1244" i="3"/>
  <c r="Z1250" i="3"/>
  <c r="AA1250" i="3" s="1"/>
  <c r="M1288" i="3"/>
  <c r="Z1284" i="3"/>
  <c r="AA1287" i="3"/>
  <c r="C1307" i="3"/>
  <c r="C1297" i="3" s="1"/>
  <c r="C1527" i="3" s="1"/>
  <c r="C1537" i="3" s="1"/>
  <c r="K1307" i="3"/>
  <c r="K1297" i="3" s="1"/>
  <c r="S1307" i="3"/>
  <c r="S1297" i="3" s="1"/>
  <c r="C1340" i="3"/>
  <c r="G1340" i="3"/>
  <c r="K1340" i="3"/>
  <c r="O1340" i="3"/>
  <c r="S1340" i="3"/>
  <c r="W1340" i="3"/>
  <c r="G1305" i="3"/>
  <c r="G1295" i="3" s="1"/>
  <c r="O1305" i="3"/>
  <c r="O1295" i="3" s="1"/>
  <c r="W1305" i="3"/>
  <c r="W1295" i="3" s="1"/>
  <c r="E1306" i="3"/>
  <c r="E1296" i="3" s="1"/>
  <c r="E1526" i="3" s="1"/>
  <c r="Z1346" i="3"/>
  <c r="AA1346" i="3" s="1"/>
  <c r="M1306" i="3"/>
  <c r="U1306" i="3"/>
  <c r="U1296" i="3" s="1"/>
  <c r="M1348" i="3"/>
  <c r="M1350" i="3" s="1"/>
  <c r="B1350" i="3"/>
  <c r="Z1349" i="3"/>
  <c r="AA1355" i="3"/>
  <c r="Z1355" i="3"/>
  <c r="AB1355" i="3" s="1"/>
  <c r="AA1359" i="3"/>
  <c r="C1368" i="3"/>
  <c r="C1370" i="3" s="1"/>
  <c r="G1368" i="3"/>
  <c r="G1370" i="3" s="1"/>
  <c r="K1368" i="3"/>
  <c r="K1370" i="3" s="1"/>
  <c r="O1368" i="3"/>
  <c r="O1370" i="3" s="1"/>
  <c r="S1368" i="3"/>
  <c r="S1370" i="3" s="1"/>
  <c r="W1368" i="3"/>
  <c r="W1370" i="3" s="1"/>
  <c r="AB1365" i="3"/>
  <c r="AA1365" i="3"/>
  <c r="E1378" i="3"/>
  <c r="E1380" i="3" s="1"/>
  <c r="I1378" i="3"/>
  <c r="I1380" i="3" s="1"/>
  <c r="Z1374" i="3"/>
  <c r="M1378" i="3"/>
  <c r="M1380" i="3" s="1"/>
  <c r="Q1378" i="3"/>
  <c r="Q1380" i="3" s="1"/>
  <c r="U1378" i="3"/>
  <c r="U1380" i="3" s="1"/>
  <c r="Y1378" i="3"/>
  <c r="Y1380" i="3" s="1"/>
  <c r="AA1406" i="3"/>
  <c r="E1428" i="3"/>
  <c r="E1430" i="3" s="1"/>
  <c r="I1428" i="3"/>
  <c r="I1430" i="3" s="1"/>
  <c r="Z1424" i="3"/>
  <c r="M1428" i="3"/>
  <c r="M1430" i="3" s="1"/>
  <c r="Q1428" i="3"/>
  <c r="Q1430" i="3" s="1"/>
  <c r="U1428" i="3"/>
  <c r="U1430" i="3" s="1"/>
  <c r="Y1428" i="3"/>
  <c r="Y1430" i="3" s="1"/>
  <c r="L1526" i="3"/>
  <c r="Y1526" i="3"/>
  <c r="G1527" i="3"/>
  <c r="O1527" i="3"/>
  <c r="E1290" i="3"/>
  <c r="I1290" i="3"/>
  <c r="M1290" i="3"/>
  <c r="Q1290" i="3"/>
  <c r="U1290" i="3"/>
  <c r="Y1290" i="3"/>
  <c r="D1318" i="3"/>
  <c r="D1304" i="3"/>
  <c r="H1318" i="3"/>
  <c r="H1320" i="3" s="1"/>
  <c r="H1304" i="3"/>
  <c r="L1318" i="3"/>
  <c r="L1320" i="3" s="1"/>
  <c r="L1304" i="3"/>
  <c r="P1318" i="3"/>
  <c r="P1320" i="3" s="1"/>
  <c r="P1304" i="3"/>
  <c r="T1318" i="3"/>
  <c r="T1304" i="3"/>
  <c r="X1318" i="3"/>
  <c r="X1320" i="3" s="1"/>
  <c r="X1304" i="3"/>
  <c r="B1306" i="3"/>
  <c r="F1306" i="3"/>
  <c r="F1296" i="3" s="1"/>
  <c r="J1306" i="3"/>
  <c r="J1296" i="3" s="1"/>
  <c r="J1526" i="3" s="1"/>
  <c r="J1536" i="3" s="1"/>
  <c r="N1306" i="3"/>
  <c r="N1296" i="3" s="1"/>
  <c r="R1306" i="3"/>
  <c r="R1296" i="3" s="1"/>
  <c r="V1306" i="3"/>
  <c r="V1296" i="3" s="1"/>
  <c r="V1526" i="3" s="1"/>
  <c r="V1536" i="3" s="1"/>
  <c r="Z1316" i="3"/>
  <c r="AA1316" i="3" s="1"/>
  <c r="D1307" i="3"/>
  <c r="D1297" i="3" s="1"/>
  <c r="H1307" i="3"/>
  <c r="H1297" i="3" s="1"/>
  <c r="L1307" i="3"/>
  <c r="L1297" i="3" s="1"/>
  <c r="P1307" i="3"/>
  <c r="P1297" i="3" s="1"/>
  <c r="P1527" i="3" s="1"/>
  <c r="T1307" i="3"/>
  <c r="T1297" i="3" s="1"/>
  <c r="X1307" i="3"/>
  <c r="X1297" i="3" s="1"/>
  <c r="E1330" i="3"/>
  <c r="I1330" i="3"/>
  <c r="Q1330" i="3"/>
  <c r="U1330" i="3"/>
  <c r="Y1330" i="3"/>
  <c r="AA1337" i="3"/>
  <c r="D1340" i="3"/>
  <c r="H1340" i="3"/>
  <c r="L1340" i="3"/>
  <c r="P1340" i="3"/>
  <c r="T1340" i="3"/>
  <c r="X1340" i="3"/>
  <c r="Z1344" i="3"/>
  <c r="E1370" i="3"/>
  <c r="I1370" i="3"/>
  <c r="Q1370" i="3"/>
  <c r="U1370" i="3"/>
  <c r="Y1370" i="3"/>
  <c r="AA1374" i="3"/>
  <c r="AA1377" i="3"/>
  <c r="D1380" i="3"/>
  <c r="H1380" i="3"/>
  <c r="L1380" i="3"/>
  <c r="P1380" i="3"/>
  <c r="T1380" i="3"/>
  <c r="X1380" i="3"/>
  <c r="Z1384" i="3"/>
  <c r="D1408" i="3"/>
  <c r="D1410" i="3" s="1"/>
  <c r="H1408" i="3"/>
  <c r="H1410" i="3" s="1"/>
  <c r="L1408" i="3"/>
  <c r="P1408" i="3"/>
  <c r="T1408" i="3"/>
  <c r="T1410" i="3" s="1"/>
  <c r="X1408" i="3"/>
  <c r="X1410" i="3" s="1"/>
  <c r="Z1417" i="3"/>
  <c r="AA1417" i="3" s="1"/>
  <c r="Z1426" i="3"/>
  <c r="AA1426" i="3" s="1"/>
  <c r="C1438" i="3"/>
  <c r="C1440" i="3" s="1"/>
  <c r="G1438" i="3"/>
  <c r="G1440" i="3" s="1"/>
  <c r="AA1436" i="3"/>
  <c r="K1440" i="3"/>
  <c r="S1440" i="3"/>
  <c r="W1440" i="3"/>
  <c r="E1450" i="3"/>
  <c r="Z1449" i="3"/>
  <c r="Q1450" i="3"/>
  <c r="U1450" i="3"/>
  <c r="AA1465" i="3"/>
  <c r="W1288" i="3"/>
  <c r="W1290" i="3" s="1"/>
  <c r="AA1289" i="3"/>
  <c r="B1290" i="3"/>
  <c r="F1290" i="3"/>
  <c r="J1290" i="3"/>
  <c r="N1290" i="3"/>
  <c r="R1290" i="3"/>
  <c r="V1290" i="3"/>
  <c r="Z1289" i="3"/>
  <c r="E1318" i="3"/>
  <c r="E1320" i="3" s="1"/>
  <c r="E1304" i="3"/>
  <c r="I1318" i="3"/>
  <c r="I1320" i="3" s="1"/>
  <c r="I1304" i="3"/>
  <c r="Z1314" i="3"/>
  <c r="M1318" i="3"/>
  <c r="M1320" i="3" s="1"/>
  <c r="M1304" i="3"/>
  <c r="Q1318" i="3"/>
  <c r="Q1320" i="3" s="1"/>
  <c r="Q1304" i="3"/>
  <c r="U1318" i="3"/>
  <c r="U1320" i="3" s="1"/>
  <c r="U1304" i="3"/>
  <c r="Y1318" i="3"/>
  <c r="Y1320" i="3" s="1"/>
  <c r="Y1304" i="3"/>
  <c r="C1306" i="3"/>
  <c r="C1296" i="3" s="1"/>
  <c r="G1306" i="3"/>
  <c r="G1296" i="3" s="1"/>
  <c r="G1526" i="3" s="1"/>
  <c r="G1536" i="3" s="1"/>
  <c r="K1306" i="3"/>
  <c r="K1296" i="3" s="1"/>
  <c r="O1306" i="3"/>
  <c r="O1296" i="3" s="1"/>
  <c r="S1306" i="3"/>
  <c r="S1296" i="3" s="1"/>
  <c r="S1526" i="3" s="1"/>
  <c r="W1306" i="3"/>
  <c r="W1296" i="3" s="1"/>
  <c r="W1526" i="3" s="1"/>
  <c r="W1536" i="3" s="1"/>
  <c r="E1307" i="3"/>
  <c r="E1297" i="3" s="1"/>
  <c r="I1307" i="3"/>
  <c r="I1297" i="3" s="1"/>
  <c r="Z1317" i="3"/>
  <c r="M1307" i="3"/>
  <c r="Q1307" i="3"/>
  <c r="Q1297" i="3" s="1"/>
  <c r="U1307" i="3"/>
  <c r="U1297" i="3" s="1"/>
  <c r="U1527" i="3" s="1"/>
  <c r="U1537" i="3" s="1"/>
  <c r="Y1307" i="3"/>
  <c r="Y1297" i="3" s="1"/>
  <c r="G1318" i="3"/>
  <c r="O1318" i="3"/>
  <c r="O1320" i="3" s="1"/>
  <c r="W1318" i="3"/>
  <c r="C1320" i="3"/>
  <c r="G1320" i="3"/>
  <c r="K1320" i="3"/>
  <c r="S1320" i="3"/>
  <c r="W1320" i="3"/>
  <c r="M1328" i="3"/>
  <c r="M1330" i="3" s="1"/>
  <c r="B1330" i="3"/>
  <c r="F1330" i="3"/>
  <c r="N1330" i="3"/>
  <c r="V1330" i="3"/>
  <c r="Z1329" i="3"/>
  <c r="AA1329" i="3" s="1"/>
  <c r="AA1335" i="3"/>
  <c r="Z1339" i="3"/>
  <c r="C1348" i="3"/>
  <c r="C1350" i="3" s="1"/>
  <c r="G1348" i="3"/>
  <c r="G1350" i="3" s="1"/>
  <c r="K1348" i="3"/>
  <c r="K1350" i="3" s="1"/>
  <c r="O1348" i="3"/>
  <c r="O1350" i="3" s="1"/>
  <c r="S1348" i="3"/>
  <c r="S1350" i="3" s="1"/>
  <c r="W1348" i="3"/>
  <c r="W1350" i="3" s="1"/>
  <c r="Z1345" i="3"/>
  <c r="E1358" i="3"/>
  <c r="E1360" i="3" s="1"/>
  <c r="I1358" i="3"/>
  <c r="I1360" i="3" s="1"/>
  <c r="Z1354" i="3"/>
  <c r="M1358" i="3"/>
  <c r="M1360" i="3" s="1"/>
  <c r="Q1358" i="3"/>
  <c r="Q1360" i="3" s="1"/>
  <c r="U1358" i="3"/>
  <c r="U1360" i="3" s="1"/>
  <c r="Y1358" i="3"/>
  <c r="Y1360" i="3" s="1"/>
  <c r="C1360" i="3"/>
  <c r="G1360" i="3"/>
  <c r="K1360" i="3"/>
  <c r="O1360" i="3"/>
  <c r="S1360" i="3"/>
  <c r="W1360" i="3"/>
  <c r="M1368" i="3"/>
  <c r="M1370" i="3" s="1"/>
  <c r="F1370" i="3"/>
  <c r="J1370" i="3"/>
  <c r="V1370" i="3"/>
  <c r="Z1369" i="3"/>
  <c r="AA1375" i="3"/>
  <c r="Z1379" i="3"/>
  <c r="C1388" i="3"/>
  <c r="C1390" i="3" s="1"/>
  <c r="G1388" i="3"/>
  <c r="G1390" i="3" s="1"/>
  <c r="K1388" i="3"/>
  <c r="K1390" i="3" s="1"/>
  <c r="O1388" i="3"/>
  <c r="O1390" i="3" s="1"/>
  <c r="S1388" i="3"/>
  <c r="S1390" i="3" s="1"/>
  <c r="W1388" i="3"/>
  <c r="W1390" i="3" s="1"/>
  <c r="Z1385" i="3"/>
  <c r="B1398" i="3"/>
  <c r="B1400" i="3" s="1"/>
  <c r="AA1394" i="3"/>
  <c r="F1398" i="3"/>
  <c r="F1400" i="3" s="1"/>
  <c r="J1398" i="3"/>
  <c r="N1398" i="3"/>
  <c r="R1398" i="3"/>
  <c r="R1400" i="3" s="1"/>
  <c r="V1398" i="3"/>
  <c r="V1400" i="3" s="1"/>
  <c r="Z1394" i="3"/>
  <c r="H1418" i="3"/>
  <c r="H1420" i="3" s="1"/>
  <c r="P1418" i="3"/>
  <c r="P1420" i="3" s="1"/>
  <c r="X1418" i="3"/>
  <c r="X1420" i="3" s="1"/>
  <c r="C1430" i="3"/>
  <c r="G1430" i="3"/>
  <c r="K1430" i="3"/>
  <c r="O1430" i="3"/>
  <c r="S1430" i="3"/>
  <c r="W1430" i="3"/>
  <c r="Z1445" i="3"/>
  <c r="B1450" i="3"/>
  <c r="C1468" i="3"/>
  <c r="C1470" i="3" s="1"/>
  <c r="L1529" i="3"/>
  <c r="R1529" i="3"/>
  <c r="R1500" i="3"/>
  <c r="X1529" i="3"/>
  <c r="E1400" i="3"/>
  <c r="I1400" i="3"/>
  <c r="M1400" i="3"/>
  <c r="Q1400" i="3"/>
  <c r="U1400" i="3"/>
  <c r="Y1400" i="3"/>
  <c r="AA1404" i="3"/>
  <c r="L1410" i="3"/>
  <c r="P1410" i="3"/>
  <c r="Z1414" i="3"/>
  <c r="N1440" i="3"/>
  <c r="R1440" i="3"/>
  <c r="Z1439" i="3"/>
  <c r="L1450" i="3"/>
  <c r="P1450" i="3"/>
  <c r="X1450" i="3"/>
  <c r="C1458" i="3"/>
  <c r="O1458" i="3"/>
  <c r="O1460" i="3" s="1"/>
  <c r="H1460" i="3"/>
  <c r="H1468" i="3"/>
  <c r="T1468" i="3"/>
  <c r="T1470" i="3" s="1"/>
  <c r="F1525" i="3"/>
  <c r="N1525" i="3"/>
  <c r="H1508" i="3"/>
  <c r="H1495" i="3"/>
  <c r="H1525" i="3" s="1"/>
  <c r="L1525" i="3"/>
  <c r="P1525" i="3"/>
  <c r="X1495" i="3"/>
  <c r="X1525" i="3" s="1"/>
  <c r="X1508" i="3"/>
  <c r="H1526" i="3"/>
  <c r="C1398" i="3"/>
  <c r="C1400" i="3" s="1"/>
  <c r="G1398" i="3"/>
  <c r="G1400" i="3" s="1"/>
  <c r="K1398" i="3"/>
  <c r="K1400" i="3" s="1"/>
  <c r="O1398" i="3"/>
  <c r="O1400" i="3" s="1"/>
  <c r="S1398" i="3"/>
  <c r="S1400" i="3" s="1"/>
  <c r="W1398" i="3"/>
  <c r="W1400" i="3" s="1"/>
  <c r="Z1395" i="3"/>
  <c r="Z1404" i="3"/>
  <c r="M1408" i="3"/>
  <c r="M1410" i="3" s="1"/>
  <c r="Z1407" i="3"/>
  <c r="AA1407" i="3" s="1"/>
  <c r="C1410" i="3"/>
  <c r="G1410" i="3"/>
  <c r="K1410" i="3"/>
  <c r="O1410" i="3"/>
  <c r="S1410" i="3"/>
  <c r="W1410" i="3"/>
  <c r="Z1416" i="3"/>
  <c r="AA1416" i="3" s="1"/>
  <c r="M1418" i="3"/>
  <c r="M1420" i="3" s="1"/>
  <c r="B1420" i="3"/>
  <c r="F1420" i="3"/>
  <c r="J1420" i="3"/>
  <c r="N1420" i="3"/>
  <c r="R1420" i="3"/>
  <c r="V1420" i="3"/>
  <c r="AA1425" i="3"/>
  <c r="Z1429" i="3"/>
  <c r="K1438" i="3"/>
  <c r="O1438" i="3"/>
  <c r="O1440" i="3" s="1"/>
  <c r="Z1435" i="3"/>
  <c r="AB1435" i="3" s="1"/>
  <c r="M1448" i="3"/>
  <c r="M1450" i="3" s="1"/>
  <c r="Z1444" i="3"/>
  <c r="I1458" i="3"/>
  <c r="I1460" i="3" s="1"/>
  <c r="Z1455" i="3"/>
  <c r="AB1455" i="3" s="1"/>
  <c r="Q1458" i="3"/>
  <c r="Q1460" i="3" s="1"/>
  <c r="Y1458" i="3"/>
  <c r="Y1460" i="3" s="1"/>
  <c r="O1468" i="3"/>
  <c r="O1470" i="3" s="1"/>
  <c r="W1468" i="3"/>
  <c r="W1470" i="3" s="1"/>
  <c r="G1468" i="3"/>
  <c r="G1470" i="3" s="1"/>
  <c r="Z1466" i="3"/>
  <c r="AA1466" i="3" s="1"/>
  <c r="E1478" i="3"/>
  <c r="E1480" i="3" s="1"/>
  <c r="M1478" i="3"/>
  <c r="M1480" i="3" s="1"/>
  <c r="U1478" i="3"/>
  <c r="U1480" i="3" s="1"/>
  <c r="D1480" i="3"/>
  <c r="H1480" i="3"/>
  <c r="L1480" i="3"/>
  <c r="T1480" i="3"/>
  <c r="X1480" i="3"/>
  <c r="AA1486" i="3"/>
  <c r="C1490" i="3"/>
  <c r="N1498" i="3"/>
  <c r="N1500" i="3" s="1"/>
  <c r="T1525" i="3"/>
  <c r="W1450" i="3"/>
  <c r="D1458" i="3"/>
  <c r="D1460" i="3" s="1"/>
  <c r="H1458" i="3"/>
  <c r="L1458" i="3"/>
  <c r="L1460" i="3" s="1"/>
  <c r="P1458" i="3"/>
  <c r="P1460" i="3" s="1"/>
  <c r="T1458" i="3"/>
  <c r="T1460" i="3" s="1"/>
  <c r="X1458" i="3"/>
  <c r="X1460" i="3" s="1"/>
  <c r="B1458" i="3"/>
  <c r="B1460" i="3" s="1"/>
  <c r="R1458" i="3"/>
  <c r="R1460" i="3" s="1"/>
  <c r="C1460" i="3"/>
  <c r="K1460" i="3"/>
  <c r="S1460" i="3"/>
  <c r="K1468" i="3"/>
  <c r="K1470" i="3" s="1"/>
  <c r="AA1464" i="3"/>
  <c r="AA1469" i="3"/>
  <c r="N1470" i="3"/>
  <c r="AA1475" i="3"/>
  <c r="Z1475" i="3"/>
  <c r="AB1475" i="3" s="1"/>
  <c r="C1488" i="3"/>
  <c r="G1488" i="3"/>
  <c r="K1488" i="3"/>
  <c r="K1490" i="3" s="1"/>
  <c r="O1488" i="3"/>
  <c r="O1490" i="3" s="1"/>
  <c r="S1488" i="3"/>
  <c r="S1490" i="3" s="1"/>
  <c r="W1488" i="3"/>
  <c r="W1490" i="3" s="1"/>
  <c r="AA1485" i="3"/>
  <c r="R1498" i="3"/>
  <c r="V1525" i="3"/>
  <c r="I1526" i="3"/>
  <c r="O1526" i="3"/>
  <c r="O1498" i="3"/>
  <c r="O1500" i="3" s="1"/>
  <c r="B1529" i="3"/>
  <c r="H1529" i="3"/>
  <c r="B1510" i="3"/>
  <c r="F1510" i="3"/>
  <c r="F1499" i="3"/>
  <c r="J1510" i="3"/>
  <c r="J1499" i="3"/>
  <c r="V1510" i="3"/>
  <c r="V1499" i="3"/>
  <c r="Z1509" i="3"/>
  <c r="D1438" i="3"/>
  <c r="D1440" i="3" s="1"/>
  <c r="H1438" i="3"/>
  <c r="H1440" i="3" s="1"/>
  <c r="L1438" i="3"/>
  <c r="L1440" i="3" s="1"/>
  <c r="P1438" i="3"/>
  <c r="P1440" i="3" s="1"/>
  <c r="T1438" i="3"/>
  <c r="T1440" i="3" s="1"/>
  <c r="X1438" i="3"/>
  <c r="X1440" i="3" s="1"/>
  <c r="Z1437" i="3"/>
  <c r="AA1437" i="3" s="1"/>
  <c r="B1448" i="3"/>
  <c r="F1448" i="3"/>
  <c r="F1450" i="3" s="1"/>
  <c r="J1448" i="3"/>
  <c r="J1450" i="3" s="1"/>
  <c r="N1448" i="3"/>
  <c r="N1450" i="3" s="1"/>
  <c r="R1448" i="3"/>
  <c r="V1448" i="3"/>
  <c r="V1450" i="3" s="1"/>
  <c r="Z1446" i="3"/>
  <c r="AA1446" i="3" s="1"/>
  <c r="AA1449" i="3"/>
  <c r="R1450" i="3"/>
  <c r="G1458" i="3"/>
  <c r="G1460" i="3" s="1"/>
  <c r="W1458" i="3"/>
  <c r="W1460" i="3" s="1"/>
  <c r="J1460" i="3"/>
  <c r="Z1459" i="3"/>
  <c r="P1468" i="3"/>
  <c r="P1470" i="3" s="1"/>
  <c r="Z1467" i="3"/>
  <c r="AA1467" i="3" s="1"/>
  <c r="E1470" i="3"/>
  <c r="I1470" i="3"/>
  <c r="M1470" i="3"/>
  <c r="Q1470" i="3"/>
  <c r="U1470" i="3"/>
  <c r="Y1470" i="3"/>
  <c r="I1478" i="3"/>
  <c r="I1480" i="3" s="1"/>
  <c r="Z1474" i="3"/>
  <c r="Y1478" i="3"/>
  <c r="Y1480" i="3" s="1"/>
  <c r="F1488" i="3"/>
  <c r="N1488" i="3"/>
  <c r="G1490" i="3"/>
  <c r="J1498" i="3"/>
  <c r="J1525" i="3"/>
  <c r="I1527" i="3"/>
  <c r="E1527" i="3"/>
  <c r="Z1507" i="3"/>
  <c r="AA1507" i="3" s="1"/>
  <c r="M1497" i="3"/>
  <c r="Q1527" i="3"/>
  <c r="Y1527" i="3"/>
  <c r="D1518" i="3"/>
  <c r="D1494" i="3"/>
  <c r="H1494" i="3"/>
  <c r="H1518" i="3"/>
  <c r="H1520" i="3" s="1"/>
  <c r="L1494" i="3"/>
  <c r="L1518" i="3"/>
  <c r="P1518" i="3"/>
  <c r="P1494" i="3"/>
  <c r="T1518" i="3"/>
  <c r="T1494" i="3"/>
  <c r="X1518" i="3"/>
  <c r="X1520" i="3" s="1"/>
  <c r="X1494" i="3"/>
  <c r="G1520" i="3"/>
  <c r="F1480" i="3"/>
  <c r="V1480" i="3"/>
  <c r="Z1479" i="3"/>
  <c r="AA1479" i="3" s="1"/>
  <c r="B1488" i="3"/>
  <c r="R1488" i="3"/>
  <c r="R1490" i="3" s="1"/>
  <c r="Z1484" i="3"/>
  <c r="H1488" i="3"/>
  <c r="H1490" i="3" s="1"/>
  <c r="X1488" i="3"/>
  <c r="X1490" i="3" s="1"/>
  <c r="E1490" i="3"/>
  <c r="Z1489" i="3"/>
  <c r="U1490" i="3"/>
  <c r="M1490" i="3"/>
  <c r="F1494" i="3"/>
  <c r="V1494" i="3"/>
  <c r="R1525" i="3"/>
  <c r="C1526" i="3"/>
  <c r="Z1496" i="3"/>
  <c r="S1497" i="3"/>
  <c r="S1527" i="3" s="1"/>
  <c r="P1529" i="3"/>
  <c r="Z1505" i="3"/>
  <c r="H1510" i="3"/>
  <c r="X1510" i="3"/>
  <c r="C1518" i="3"/>
  <c r="C1520" i="3" s="1"/>
  <c r="C1495" i="3"/>
  <c r="G1525" i="3"/>
  <c r="G1498" i="3"/>
  <c r="G1500" i="3" s="1"/>
  <c r="K1525" i="3"/>
  <c r="O1525" i="3"/>
  <c r="S1525" i="3"/>
  <c r="W1525" i="3"/>
  <c r="W1498" i="3"/>
  <c r="W1500" i="3" s="1"/>
  <c r="B1496" i="3"/>
  <c r="F1526" i="3"/>
  <c r="N1496" i="3"/>
  <c r="N1526" i="3" s="1"/>
  <c r="N1518" i="3"/>
  <c r="N1520" i="3" s="1"/>
  <c r="R1526" i="3"/>
  <c r="Z1516" i="3"/>
  <c r="AA1516" i="3" s="1"/>
  <c r="E1499" i="3"/>
  <c r="E1520" i="3"/>
  <c r="I1520" i="3"/>
  <c r="I1499" i="3"/>
  <c r="Z1519" i="3"/>
  <c r="M1520" i="3"/>
  <c r="M1499" i="3"/>
  <c r="Q1520" i="3"/>
  <c r="Q1499" i="3"/>
  <c r="U1529" i="3"/>
  <c r="Y1520" i="3"/>
  <c r="Y1499" i="3"/>
  <c r="U1520" i="3"/>
  <c r="X1526" i="3"/>
  <c r="J1527" i="3"/>
  <c r="R1527" i="3"/>
  <c r="S1498" i="3"/>
  <c r="S1500" i="3" s="1"/>
  <c r="D1529" i="3"/>
  <c r="T1529" i="3"/>
  <c r="B1508" i="3"/>
  <c r="P1526" i="3"/>
  <c r="K1527" i="3"/>
  <c r="K1537" i="3" s="1"/>
  <c r="AA1515" i="3"/>
  <c r="D1527" i="3"/>
  <c r="H1527" i="3"/>
  <c r="L1527" i="3"/>
  <c r="T1527" i="3"/>
  <c r="X1527" i="3"/>
  <c r="W1520" i="3"/>
  <c r="Z1454" i="3"/>
  <c r="M1458" i="3"/>
  <c r="M1460" i="3" s="1"/>
  <c r="C1480" i="3"/>
  <c r="G1480" i="3"/>
  <c r="K1480" i="3"/>
  <c r="O1480" i="3"/>
  <c r="S1480" i="3"/>
  <c r="W1480" i="3"/>
  <c r="B1490" i="3"/>
  <c r="F1490" i="3"/>
  <c r="J1490" i="3"/>
  <c r="N1490" i="3"/>
  <c r="V1490" i="3"/>
  <c r="K1526" i="3"/>
  <c r="U1526" i="3"/>
  <c r="F1527" i="3"/>
  <c r="V1527" i="3"/>
  <c r="L1508" i="3"/>
  <c r="L1510" i="3" s="1"/>
  <c r="P1508" i="3"/>
  <c r="P1510" i="3" s="1"/>
  <c r="G1508" i="3"/>
  <c r="G1510" i="3" s="1"/>
  <c r="K1508" i="3"/>
  <c r="K1510" i="3" s="1"/>
  <c r="W1508" i="3"/>
  <c r="W1510" i="3" s="1"/>
  <c r="Z1506" i="3"/>
  <c r="AA1506" i="3" s="1"/>
  <c r="M1518" i="3"/>
  <c r="Z1514" i="3"/>
  <c r="Q1525" i="3"/>
  <c r="U1525" i="3"/>
  <c r="Y1525" i="3"/>
  <c r="C1529" i="3"/>
  <c r="G1529" i="3"/>
  <c r="K1529" i="3"/>
  <c r="O1529" i="3"/>
  <c r="S1529" i="3"/>
  <c r="W1529" i="3"/>
  <c r="M1510" i="3"/>
  <c r="Q1510" i="3"/>
  <c r="U1510" i="3"/>
  <c r="AA1517" i="3"/>
  <c r="D1520" i="3"/>
  <c r="L1520" i="3"/>
  <c r="P1520" i="3"/>
  <c r="T1520" i="3"/>
  <c r="U154" i="1"/>
  <c r="D182" i="1"/>
  <c r="L182" i="1"/>
  <c r="P182" i="1"/>
  <c r="X182" i="1"/>
  <c r="AA923" i="1"/>
  <c r="Z49" i="1"/>
  <c r="AA49" i="1" s="1"/>
  <c r="N59" i="1"/>
  <c r="L144" i="1"/>
  <c r="C172" i="1"/>
  <c r="G172" i="1"/>
  <c r="G174" i="1" s="1"/>
  <c r="S172" i="1"/>
  <c r="I30" i="1"/>
  <c r="I32" i="1" s="1"/>
  <c r="Q30" i="1"/>
  <c r="Q32" i="1" s="1"/>
  <c r="Q56" i="1"/>
  <c r="E57" i="1"/>
  <c r="I57" i="1"/>
  <c r="Q57" i="1"/>
  <c r="J72" i="1"/>
  <c r="R92" i="1"/>
  <c r="R94" i="1" s="1"/>
  <c r="R68" i="1"/>
  <c r="D108" i="1"/>
  <c r="T108" i="1"/>
  <c r="D109" i="1"/>
  <c r="H109" i="1"/>
  <c r="L109" i="1"/>
  <c r="P109" i="1"/>
  <c r="T109" i="1"/>
  <c r="X109" i="1"/>
  <c r="H110" i="1"/>
  <c r="D111" i="1"/>
  <c r="T111" i="1"/>
  <c r="S109" i="1"/>
  <c r="C142" i="1"/>
  <c r="C144" i="1" s="1"/>
  <c r="S142" i="1"/>
  <c r="S144" i="1" s="1"/>
  <c r="E192" i="1"/>
  <c r="I192" i="1"/>
  <c r="Q192" i="1"/>
  <c r="U192" i="1"/>
  <c r="U194" i="1" s="1"/>
  <c r="Y192" i="1"/>
  <c r="E154" i="1"/>
  <c r="H182" i="1"/>
  <c r="T182" i="1"/>
  <c r="Y113" i="1"/>
  <c r="D144" i="1"/>
  <c r="K172" i="1"/>
  <c r="O172" i="1"/>
  <c r="W172" i="1"/>
  <c r="W174" i="1" s="1"/>
  <c r="F762" i="1"/>
  <c r="N762" i="1"/>
  <c r="V762" i="1"/>
  <c r="V764" i="1" s="1"/>
  <c r="H962" i="1"/>
  <c r="X962" i="1"/>
  <c r="AA1138" i="1"/>
  <c r="E19" i="1"/>
  <c r="E21" i="1" s="1"/>
  <c r="D21" i="1"/>
  <c r="L21" i="1"/>
  <c r="X21" i="1"/>
  <c r="K30" i="1"/>
  <c r="K32" i="1" s="1"/>
  <c r="G30" i="1"/>
  <c r="W30" i="1"/>
  <c r="W32" i="1" s="1"/>
  <c r="L61" i="1"/>
  <c r="I61" i="1"/>
  <c r="Q61" i="1"/>
  <c r="U61" i="1"/>
  <c r="D68" i="1"/>
  <c r="T94" i="1"/>
  <c r="D92" i="1"/>
  <c r="D94" i="1" s="1"/>
  <c r="P70" i="1"/>
  <c r="L71" i="1"/>
  <c r="T71" i="1"/>
  <c r="C132" i="1"/>
  <c r="K132" i="1"/>
  <c r="Q113" i="1"/>
  <c r="E144" i="1"/>
  <c r="N154" i="1"/>
  <c r="Z150" i="1"/>
  <c r="AA150" i="1" s="1"/>
  <c r="F152" i="1"/>
  <c r="F154" i="1" s="1"/>
  <c r="Z151" i="1"/>
  <c r="V152" i="1"/>
  <c r="V154" i="1" s="1"/>
  <c r="G113" i="1"/>
  <c r="E162" i="1"/>
  <c r="E164" i="1" s="1"/>
  <c r="Z160" i="1"/>
  <c r="AA160" i="1" s="1"/>
  <c r="Q162" i="1"/>
  <c r="Q164" i="1" s="1"/>
  <c r="U162" i="1"/>
  <c r="U164" i="1" s="1"/>
  <c r="Z169" i="1"/>
  <c r="Q109" i="1"/>
  <c r="C174" i="1"/>
  <c r="K174" i="1"/>
  <c r="F19" i="1"/>
  <c r="J19" i="1"/>
  <c r="N19" i="1"/>
  <c r="R19" i="1"/>
  <c r="V19" i="1"/>
  <c r="D56" i="1"/>
  <c r="D60" i="1" s="1"/>
  <c r="H56" i="1"/>
  <c r="P56" i="1"/>
  <c r="P60" i="1" s="1"/>
  <c r="P62" i="1" s="1"/>
  <c r="X56" i="1"/>
  <c r="X60" i="1" s="1"/>
  <c r="L59" i="1"/>
  <c r="E58" i="1"/>
  <c r="I58" i="1"/>
  <c r="M58" i="1"/>
  <c r="Q58" i="1"/>
  <c r="U58" i="1"/>
  <c r="Y58" i="1"/>
  <c r="F69" i="1"/>
  <c r="J69" i="1"/>
  <c r="N69" i="1"/>
  <c r="R69" i="1"/>
  <c r="V69" i="1"/>
  <c r="E82" i="1"/>
  <c r="E84" i="1" s="1"/>
  <c r="E92" i="1"/>
  <c r="I92" i="1"/>
  <c r="I94" i="1" s="1"/>
  <c r="M69" i="1"/>
  <c r="Q92" i="1"/>
  <c r="U92" i="1"/>
  <c r="Y92" i="1"/>
  <c r="Y94" i="1" s="1"/>
  <c r="C94" i="1"/>
  <c r="G94" i="1"/>
  <c r="G122" i="1"/>
  <c r="G124" i="1" s="1"/>
  <c r="D134" i="1"/>
  <c r="T134" i="1"/>
  <c r="H111" i="1"/>
  <c r="L132" i="1"/>
  <c r="L134" i="1" s="1"/>
  <c r="P111" i="1"/>
  <c r="X111" i="1"/>
  <c r="Z139" i="1"/>
  <c r="AB139" i="1" s="1"/>
  <c r="K109" i="1"/>
  <c r="F162" i="1"/>
  <c r="F164" i="1" s="1"/>
  <c r="J162" i="1"/>
  <c r="N162" i="1"/>
  <c r="R162" i="1"/>
  <c r="V162" i="1"/>
  <c r="V164" i="1" s="1"/>
  <c r="J164" i="1"/>
  <c r="N164" i="1"/>
  <c r="R164" i="1"/>
  <c r="Z170" i="1"/>
  <c r="Z171" i="1"/>
  <c r="R172" i="1"/>
  <c r="R174" i="1" s="1"/>
  <c r="T194" i="1"/>
  <c r="L192" i="1"/>
  <c r="L194" i="1" s="1"/>
  <c r="P110" i="1"/>
  <c r="R194" i="1"/>
  <c r="E224" i="1"/>
  <c r="I224" i="1"/>
  <c r="Q224" i="1"/>
  <c r="N254" i="1"/>
  <c r="B292" i="1"/>
  <c r="B294" i="1" s="1"/>
  <c r="J292" i="1"/>
  <c r="J294" i="1" s="1"/>
  <c r="Z289" i="1"/>
  <c r="AB289" i="1" s="1"/>
  <c r="Z291" i="1"/>
  <c r="AB291" i="1" s="1"/>
  <c r="D312" i="1"/>
  <c r="D314" i="1" s="1"/>
  <c r="H312" i="1"/>
  <c r="H314" i="1" s="1"/>
  <c r="X312" i="1"/>
  <c r="X314" i="1" s="1"/>
  <c r="H331" i="1"/>
  <c r="B374" i="1"/>
  <c r="R374" i="1"/>
  <c r="E382" i="1"/>
  <c r="E384" i="1" s="1"/>
  <c r="I382" i="1"/>
  <c r="I384" i="1" s="1"/>
  <c r="Z380" i="1"/>
  <c r="AA380" i="1" s="1"/>
  <c r="U382" i="1"/>
  <c r="U384" i="1" s="1"/>
  <c r="Y382" i="1"/>
  <c r="Y384" i="1" s="1"/>
  <c r="Z381" i="1"/>
  <c r="AA381" i="1" s="1"/>
  <c r="D392" i="1"/>
  <c r="D394" i="1" s="1"/>
  <c r="H392" i="1"/>
  <c r="H394" i="1" s="1"/>
  <c r="L331" i="1"/>
  <c r="T392" i="1"/>
  <c r="T394" i="1" s="1"/>
  <c r="X392" i="1"/>
  <c r="X394" i="1" s="1"/>
  <c r="K404" i="1"/>
  <c r="O404" i="1"/>
  <c r="Z403" i="1"/>
  <c r="F412" i="1"/>
  <c r="F414" i="1" s="1"/>
  <c r="J412" i="1"/>
  <c r="J414" i="1" s="1"/>
  <c r="N412" i="1"/>
  <c r="N414" i="1" s="1"/>
  <c r="R412" i="1"/>
  <c r="R414" i="1" s="1"/>
  <c r="V412" i="1"/>
  <c r="V414" i="1" s="1"/>
  <c r="Z411" i="1"/>
  <c r="E422" i="1"/>
  <c r="E424" i="1" s="1"/>
  <c r="I422" i="1"/>
  <c r="I424" i="1" s="1"/>
  <c r="Z420" i="1"/>
  <c r="AA420" i="1" s="1"/>
  <c r="Q422" i="1"/>
  <c r="Q424" i="1" s="1"/>
  <c r="U422" i="1"/>
  <c r="U424" i="1" s="1"/>
  <c r="Y422" i="1"/>
  <c r="Y424" i="1" s="1"/>
  <c r="Z459" i="1"/>
  <c r="AB459" i="1" s="1"/>
  <c r="G474" i="1"/>
  <c r="O474" i="1"/>
  <c r="W474" i="1"/>
  <c r="Z479" i="1"/>
  <c r="AB479" i="1" s="1"/>
  <c r="G509" i="1"/>
  <c r="K509" i="1"/>
  <c r="O509" i="1"/>
  <c r="W509" i="1"/>
  <c r="E542" i="1"/>
  <c r="E544" i="1" s="1"/>
  <c r="I542" i="1"/>
  <c r="I544" i="1" s="1"/>
  <c r="Z540" i="1"/>
  <c r="AA540" i="1" s="1"/>
  <c r="U542" i="1"/>
  <c r="U544" i="1" s="1"/>
  <c r="Y542" i="1"/>
  <c r="Y544" i="1" s="1"/>
  <c r="Z541" i="1"/>
  <c r="F592" i="1"/>
  <c r="N592" i="1"/>
  <c r="V592" i="1"/>
  <c r="J592" i="1"/>
  <c r="J594" i="1" s="1"/>
  <c r="Z591" i="1"/>
  <c r="R592" i="1"/>
  <c r="L594" i="1"/>
  <c r="E594" i="1"/>
  <c r="Y594" i="1"/>
  <c r="C622" i="1"/>
  <c r="G622" i="1"/>
  <c r="K622" i="1"/>
  <c r="O622" i="1"/>
  <c r="S622" i="1"/>
  <c r="W622" i="1"/>
  <c r="E624" i="1"/>
  <c r="C691" i="1"/>
  <c r="G691" i="1"/>
  <c r="K691" i="1"/>
  <c r="W691" i="1"/>
  <c r="Z709" i="1"/>
  <c r="AB709" i="1" s="1"/>
  <c r="C714" i="1"/>
  <c r="Z731" i="1"/>
  <c r="Z741" i="1"/>
  <c r="B984" i="1"/>
  <c r="U992" i="1"/>
  <c r="U994" i="1" s="1"/>
  <c r="J1024" i="1"/>
  <c r="L252" i="1"/>
  <c r="L254" i="1" s="1"/>
  <c r="E262" i="1"/>
  <c r="E264" i="1" s="1"/>
  <c r="U262" i="1"/>
  <c r="U264" i="1" s="1"/>
  <c r="I312" i="1"/>
  <c r="U312" i="1"/>
  <c r="F424" i="1"/>
  <c r="R424" i="1"/>
  <c r="N452" i="1"/>
  <c r="N454" i="1" s="1"/>
  <c r="Y502" i="1"/>
  <c r="Y504" i="1" s="1"/>
  <c r="AA541" i="1"/>
  <c r="J552" i="1"/>
  <c r="P584" i="1"/>
  <c r="N652" i="1"/>
  <c r="N654" i="1" s="1"/>
  <c r="H702" i="1"/>
  <c r="H704" i="1" s="1"/>
  <c r="T702" i="1"/>
  <c r="S772" i="1"/>
  <c r="S774" i="1" s="1"/>
  <c r="K774" i="1"/>
  <c r="I842" i="1"/>
  <c r="I844" i="1" s="1"/>
  <c r="Y842" i="1"/>
  <c r="Y844" i="1" s="1"/>
  <c r="T932" i="1"/>
  <c r="T934" i="1" s="1"/>
  <c r="Z36" i="1"/>
  <c r="R57" i="1"/>
  <c r="Z38" i="1"/>
  <c r="G42" i="1"/>
  <c r="S42" i="1"/>
  <c r="X94" i="1"/>
  <c r="E111" i="1"/>
  <c r="U111" i="1"/>
  <c r="H142" i="1"/>
  <c r="H144" i="1" s="1"/>
  <c r="T142" i="1"/>
  <c r="T144" i="1" s="1"/>
  <c r="E152" i="1"/>
  <c r="Y152" i="1"/>
  <c r="Y154" i="1" s="1"/>
  <c r="X172" i="1"/>
  <c r="X174" i="1" s="1"/>
  <c r="Z178" i="1"/>
  <c r="I204" i="1"/>
  <c r="R204" i="1"/>
  <c r="R212" i="1"/>
  <c r="R214" i="1" s="1"/>
  <c r="Z211" i="1"/>
  <c r="U232" i="1"/>
  <c r="Y244" i="1"/>
  <c r="Z259" i="1"/>
  <c r="AB259" i="1" s="1"/>
  <c r="H302" i="1"/>
  <c r="E314" i="1"/>
  <c r="U314" i="1"/>
  <c r="L333" i="1"/>
  <c r="X333" i="1"/>
  <c r="X352" i="1"/>
  <c r="X354" i="1" s="1"/>
  <c r="G442" i="1"/>
  <c r="G444" i="1" s="1"/>
  <c r="S442" i="1"/>
  <c r="S444" i="1" s="1"/>
  <c r="J572" i="1"/>
  <c r="J574" i="1" s="1"/>
  <c r="V572" i="1"/>
  <c r="V574" i="1" s="1"/>
  <c r="Z571" i="1"/>
  <c r="AA571" i="1" s="1"/>
  <c r="Z580" i="1"/>
  <c r="AA580" i="1" s="1"/>
  <c r="U582" i="1"/>
  <c r="U584" i="1" s="1"/>
  <c r="C602" i="1"/>
  <c r="C604" i="1" s="1"/>
  <c r="S602" i="1"/>
  <c r="S604" i="1" s="1"/>
  <c r="Z603" i="1"/>
  <c r="R612" i="1"/>
  <c r="R614" i="1" s="1"/>
  <c r="L632" i="1"/>
  <c r="L634" i="1" s="1"/>
  <c r="T632" i="1"/>
  <c r="T634" i="1" s="1"/>
  <c r="C642" i="1"/>
  <c r="C644" i="1" s="1"/>
  <c r="K642" i="1"/>
  <c r="K644" i="1" s="1"/>
  <c r="S642" i="1"/>
  <c r="S644" i="1" s="1"/>
  <c r="K682" i="1"/>
  <c r="K684" i="1" s="1"/>
  <c r="W682" i="1"/>
  <c r="W684" i="1" s="1"/>
  <c r="Z700" i="1"/>
  <c r="C690" i="1"/>
  <c r="T252" i="1"/>
  <c r="T254" i="1" s="1"/>
  <c r="D252" i="1"/>
  <c r="D254" i="1" s="1"/>
  <c r="Y254" i="1"/>
  <c r="Y272" i="1"/>
  <c r="Y274" i="1" s="1"/>
  <c r="E312" i="1"/>
  <c r="Q312" i="1"/>
  <c r="Y312" i="1"/>
  <c r="AB379" i="1"/>
  <c r="J424" i="1"/>
  <c r="N424" i="1"/>
  <c r="V424" i="1"/>
  <c r="I502" i="1"/>
  <c r="I504" i="1" s="1"/>
  <c r="Q502" i="1"/>
  <c r="Q504" i="1" s="1"/>
  <c r="F552" i="1"/>
  <c r="N552" i="1"/>
  <c r="R552" i="1"/>
  <c r="R554" i="1" s="1"/>
  <c r="V552" i="1"/>
  <c r="H584" i="1"/>
  <c r="L584" i="1"/>
  <c r="X584" i="1"/>
  <c r="Z651" i="1"/>
  <c r="AA651" i="1" s="1"/>
  <c r="D702" i="1"/>
  <c r="L702" i="1"/>
  <c r="P702" i="1"/>
  <c r="X702" i="1"/>
  <c r="X704" i="1" s="1"/>
  <c r="AA721" i="1"/>
  <c r="O772" i="1"/>
  <c r="O774" i="1" s="1"/>
  <c r="E842" i="1"/>
  <c r="E844" i="1" s="1"/>
  <c r="Q842" i="1"/>
  <c r="Q844" i="1" s="1"/>
  <c r="U842" i="1"/>
  <c r="U844" i="1" s="1"/>
  <c r="F922" i="1"/>
  <c r="N922" i="1"/>
  <c r="V922" i="1"/>
  <c r="V924" i="1" s="1"/>
  <c r="D1172" i="1"/>
  <c r="D1174" i="1" s="1"/>
  <c r="S1340" i="1"/>
  <c r="Z28" i="1"/>
  <c r="AA28" i="1" s="1"/>
  <c r="F42" i="1"/>
  <c r="V42" i="1"/>
  <c r="F57" i="1"/>
  <c r="F60" i="1" s="1"/>
  <c r="J57" i="1"/>
  <c r="N57" i="1"/>
  <c r="V57" i="1"/>
  <c r="AA38" i="1"/>
  <c r="F58" i="1"/>
  <c r="R58" i="1"/>
  <c r="F59" i="1"/>
  <c r="K42" i="1"/>
  <c r="I111" i="1"/>
  <c r="Q111" i="1"/>
  <c r="Y111" i="1"/>
  <c r="Z128" i="1"/>
  <c r="N132" i="1"/>
  <c r="N134" i="1" s="1"/>
  <c r="D142" i="1"/>
  <c r="L142" i="1"/>
  <c r="P142" i="1"/>
  <c r="P144" i="1" s="1"/>
  <c r="X142" i="1"/>
  <c r="X144" i="1" s="1"/>
  <c r="I152" i="1"/>
  <c r="I154" i="1" s="1"/>
  <c r="Q152" i="1"/>
  <c r="Q154" i="1" s="1"/>
  <c r="U152" i="1"/>
  <c r="H172" i="1"/>
  <c r="H174" i="1" s="1"/>
  <c r="Z180" i="1"/>
  <c r="AA180" i="1" s="1"/>
  <c r="Z181" i="1"/>
  <c r="AA181" i="1" s="1"/>
  <c r="B194" i="1"/>
  <c r="E204" i="1"/>
  <c r="U204" i="1"/>
  <c r="Z201" i="1"/>
  <c r="AA201" i="1" s="1"/>
  <c r="J204" i="1"/>
  <c r="Z208" i="1"/>
  <c r="N212" i="1"/>
  <c r="N214" i="1" s="1"/>
  <c r="J212" i="1"/>
  <c r="J214" i="1" s="1"/>
  <c r="Z210" i="1"/>
  <c r="AA210" i="1" s="1"/>
  <c r="E232" i="1"/>
  <c r="I232" i="1"/>
  <c r="Q232" i="1"/>
  <c r="Q234" i="1" s="1"/>
  <c r="Y232" i="1"/>
  <c r="Y234" i="1" s="1"/>
  <c r="F262" i="1"/>
  <c r="Z260" i="1"/>
  <c r="AA260" i="1" s="1"/>
  <c r="F272" i="1"/>
  <c r="F274" i="1" s="1"/>
  <c r="Z269" i="1"/>
  <c r="AB269" i="1" s="1"/>
  <c r="Z270" i="1"/>
  <c r="Z271" i="1"/>
  <c r="V272" i="1"/>
  <c r="V274" i="1" s="1"/>
  <c r="F282" i="1"/>
  <c r="Z280" i="1"/>
  <c r="P302" i="1"/>
  <c r="X302" i="1"/>
  <c r="I314" i="1"/>
  <c r="Q314" i="1"/>
  <c r="Y314" i="1"/>
  <c r="D333" i="1"/>
  <c r="H333" i="1"/>
  <c r="P333" i="1"/>
  <c r="T333" i="1"/>
  <c r="H352" i="1"/>
  <c r="H354" i="1" s="1"/>
  <c r="K364" i="1"/>
  <c r="D372" i="1"/>
  <c r="L372" i="1"/>
  <c r="L374" i="1" s="1"/>
  <c r="T372" i="1"/>
  <c r="C442" i="1"/>
  <c r="C444" i="1" s="1"/>
  <c r="O442" i="1"/>
  <c r="O444" i="1" s="1"/>
  <c r="W442" i="1"/>
  <c r="W444" i="1" s="1"/>
  <c r="Z499" i="1"/>
  <c r="AB499" i="1" s="1"/>
  <c r="Z563" i="1"/>
  <c r="F572" i="1"/>
  <c r="F574" i="1" s="1"/>
  <c r="N572" i="1"/>
  <c r="N574" i="1" s="1"/>
  <c r="R572" i="1"/>
  <c r="R574" i="1" s="1"/>
  <c r="E582" i="1"/>
  <c r="E584" i="1" s="1"/>
  <c r="I582" i="1"/>
  <c r="I584" i="1" s="1"/>
  <c r="Q582" i="1"/>
  <c r="Q584" i="1" s="1"/>
  <c r="Y582" i="1"/>
  <c r="Y584" i="1" s="1"/>
  <c r="G602" i="1"/>
  <c r="G604" i="1" s="1"/>
  <c r="O602" i="1"/>
  <c r="O604" i="1" s="1"/>
  <c r="W602" i="1"/>
  <c r="W604" i="1" s="1"/>
  <c r="B612" i="1"/>
  <c r="B614" i="1" s="1"/>
  <c r="N612" i="1"/>
  <c r="N614" i="1" s="1"/>
  <c r="Z611" i="1"/>
  <c r="D632" i="1"/>
  <c r="D634" i="1" s="1"/>
  <c r="H632" i="1"/>
  <c r="H634" i="1" s="1"/>
  <c r="P632" i="1"/>
  <c r="P634" i="1" s="1"/>
  <c r="X632" i="1"/>
  <c r="X634" i="1" s="1"/>
  <c r="G642" i="1"/>
  <c r="G644" i="1" s="1"/>
  <c r="O642" i="1"/>
  <c r="O644" i="1" s="1"/>
  <c r="W642" i="1"/>
  <c r="W644" i="1" s="1"/>
  <c r="G682" i="1"/>
  <c r="G684" i="1" s="1"/>
  <c r="E690" i="1"/>
  <c r="Q690" i="1"/>
  <c r="K714" i="1"/>
  <c r="G722" i="1"/>
  <c r="G688" i="1"/>
  <c r="G692" i="1" s="1"/>
  <c r="G694" i="1" s="1"/>
  <c r="P870" i="1"/>
  <c r="L1059" i="1"/>
  <c r="L1049" i="1" s="1"/>
  <c r="Z17" i="1"/>
  <c r="AA17" i="1" s="1"/>
  <c r="T21" i="1"/>
  <c r="C30" i="1"/>
  <c r="S30" i="1"/>
  <c r="S32" i="1" s="1"/>
  <c r="G40" i="1"/>
  <c r="W40" i="1"/>
  <c r="W42" i="1" s="1"/>
  <c r="P61" i="1"/>
  <c r="X50" i="1"/>
  <c r="X52" i="1" s="1"/>
  <c r="E61" i="1"/>
  <c r="Y61" i="1"/>
  <c r="H94" i="1"/>
  <c r="P68" i="1"/>
  <c r="H70" i="1"/>
  <c r="X70" i="1"/>
  <c r="X71" i="1"/>
  <c r="S132" i="1"/>
  <c r="U144" i="1"/>
  <c r="J111" i="1"/>
  <c r="R111" i="1"/>
  <c r="W113" i="1"/>
  <c r="I162" i="1"/>
  <c r="I164" i="1" s="1"/>
  <c r="Y162" i="1"/>
  <c r="Y164" i="1" s="1"/>
  <c r="I109" i="1"/>
  <c r="Y109" i="1"/>
  <c r="O174" i="1"/>
  <c r="S174" i="1"/>
  <c r="J194" i="1"/>
  <c r="F202" i="1"/>
  <c r="F204" i="1" s="1"/>
  <c r="J202" i="1"/>
  <c r="N202" i="1"/>
  <c r="N204" i="1" s="1"/>
  <c r="R202" i="1"/>
  <c r="V202" i="1"/>
  <c r="V204" i="1" s="1"/>
  <c r="D222" i="1"/>
  <c r="H222" i="1"/>
  <c r="H224" i="1" s="1"/>
  <c r="L222" i="1"/>
  <c r="P222" i="1"/>
  <c r="P224" i="1" s="1"/>
  <c r="T222" i="1"/>
  <c r="X222" i="1"/>
  <c r="X224" i="1" s="1"/>
  <c r="E234" i="1"/>
  <c r="I234" i="1"/>
  <c r="U234" i="1"/>
  <c r="V244" i="1"/>
  <c r="F254" i="1"/>
  <c r="V254" i="1"/>
  <c r="E284" i="1"/>
  <c r="Q284" i="1"/>
  <c r="U284" i="1"/>
  <c r="Y284" i="1"/>
  <c r="Z320" i="1"/>
  <c r="G328" i="1"/>
  <c r="W328" i="1"/>
  <c r="Z349" i="1"/>
  <c r="AB349" i="1" s="1"/>
  <c r="C354" i="1"/>
  <c r="G333" i="1"/>
  <c r="O333" i="1"/>
  <c r="S354" i="1"/>
  <c r="S333" i="1"/>
  <c r="W333" i="1"/>
  <c r="C364" i="1"/>
  <c r="S364" i="1"/>
  <c r="G362" i="1"/>
  <c r="G364" i="1" s="1"/>
  <c r="W362" i="1"/>
  <c r="W364" i="1" s="1"/>
  <c r="Z399" i="1"/>
  <c r="AB399" i="1" s="1"/>
  <c r="Z401" i="1"/>
  <c r="AA401" i="1" s="1"/>
  <c r="AA429" i="1"/>
  <c r="J432" i="1"/>
  <c r="R432" i="1"/>
  <c r="F472" i="1"/>
  <c r="J472" i="1"/>
  <c r="N472" i="1"/>
  <c r="R472" i="1"/>
  <c r="V472" i="1"/>
  <c r="D492" i="1"/>
  <c r="D494" i="1" s="1"/>
  <c r="H492" i="1"/>
  <c r="L492" i="1"/>
  <c r="P492" i="1"/>
  <c r="T492" i="1"/>
  <c r="T494" i="1" s="1"/>
  <c r="X492" i="1"/>
  <c r="J532" i="1"/>
  <c r="J534" i="1" s="1"/>
  <c r="H510" i="1"/>
  <c r="AB559" i="1"/>
  <c r="AB619" i="1"/>
  <c r="J672" i="1"/>
  <c r="R672" i="1"/>
  <c r="R674" i="1" s="1"/>
  <c r="W688" i="1"/>
  <c r="AA700" i="1"/>
  <c r="I724" i="1"/>
  <c r="S804" i="1"/>
  <c r="H862" i="1"/>
  <c r="H864" i="1" s="1"/>
  <c r="P862" i="1"/>
  <c r="P864" i="1" s="1"/>
  <c r="X862" i="1"/>
  <c r="X864" i="1" s="1"/>
  <c r="AA889" i="1"/>
  <c r="F902" i="1"/>
  <c r="J902" i="1"/>
  <c r="R902" i="1"/>
  <c r="R904" i="1" s="1"/>
  <c r="V902" i="1"/>
  <c r="F942" i="1"/>
  <c r="F944" i="1" s="1"/>
  <c r="V942" i="1"/>
  <c r="V944" i="1" s="1"/>
  <c r="E952" i="1"/>
  <c r="E954" i="1" s="1"/>
  <c r="I952" i="1"/>
  <c r="Q952" i="1"/>
  <c r="Q954" i="1" s="1"/>
  <c r="Y952" i="1"/>
  <c r="G1042" i="1"/>
  <c r="G1044" i="1" s="1"/>
  <c r="O1042" i="1"/>
  <c r="O1044" i="1" s="1"/>
  <c r="W1042" i="1"/>
  <c r="Z179" i="1"/>
  <c r="AB179" i="1" s="1"/>
  <c r="N194" i="1"/>
  <c r="G202" i="1"/>
  <c r="G204" i="1" s="1"/>
  <c r="O202" i="1"/>
  <c r="O204" i="1" s="1"/>
  <c r="W202" i="1"/>
  <c r="W204" i="1" s="1"/>
  <c r="C212" i="1"/>
  <c r="C214" i="1" s="1"/>
  <c r="G212" i="1"/>
  <c r="K212" i="1"/>
  <c r="O212" i="1"/>
  <c r="S212" i="1"/>
  <c r="S214" i="1" s="1"/>
  <c r="W212" i="1"/>
  <c r="C224" i="1"/>
  <c r="G224" i="1"/>
  <c r="K224" i="1"/>
  <c r="O224" i="1"/>
  <c r="S224" i="1"/>
  <c r="W224" i="1"/>
  <c r="D224" i="1"/>
  <c r="L224" i="1"/>
  <c r="T224" i="1"/>
  <c r="F242" i="1"/>
  <c r="F244" i="1" s="1"/>
  <c r="J242" i="1"/>
  <c r="N242" i="1"/>
  <c r="N244" i="1" s="1"/>
  <c r="R242" i="1"/>
  <c r="R244" i="1" s="1"/>
  <c r="V242" i="1"/>
  <c r="Z250" i="1"/>
  <c r="H274" i="1"/>
  <c r="I274" i="1"/>
  <c r="Q274" i="1"/>
  <c r="M282" i="1"/>
  <c r="M284" i="1" s="1"/>
  <c r="L282" i="1"/>
  <c r="L284" i="1" s="1"/>
  <c r="D282" i="1"/>
  <c r="D284" i="1" s="1"/>
  <c r="H292" i="1"/>
  <c r="H294" i="1" s="1"/>
  <c r="T292" i="1"/>
  <c r="T294" i="1" s="1"/>
  <c r="X292" i="1"/>
  <c r="X294" i="1" s="1"/>
  <c r="F302" i="1"/>
  <c r="F304" i="1" s="1"/>
  <c r="Z299" i="1"/>
  <c r="AB299" i="1" s="1"/>
  <c r="Z300" i="1"/>
  <c r="AA300" i="1" s="1"/>
  <c r="Z301" i="1"/>
  <c r="V302" i="1"/>
  <c r="V304" i="1" s="1"/>
  <c r="G304" i="1"/>
  <c r="W304" i="1"/>
  <c r="D322" i="1"/>
  <c r="H322" i="1"/>
  <c r="H324" i="1" s="1"/>
  <c r="L322" i="1"/>
  <c r="P322" i="1"/>
  <c r="P324" i="1" s="1"/>
  <c r="T322" i="1"/>
  <c r="X322" i="1"/>
  <c r="X324" i="1" s="1"/>
  <c r="C322" i="1"/>
  <c r="C324" i="1" s="1"/>
  <c r="S322" i="1"/>
  <c r="S324" i="1" s="1"/>
  <c r="C352" i="1"/>
  <c r="G352" i="1"/>
  <c r="K352" i="1"/>
  <c r="K354" i="1" s="1"/>
  <c r="O352" i="1"/>
  <c r="O354" i="1" s="1"/>
  <c r="S352" i="1"/>
  <c r="W352" i="1"/>
  <c r="F352" i="1"/>
  <c r="N352" i="1"/>
  <c r="N354" i="1" s="1"/>
  <c r="V352" i="1"/>
  <c r="Z359" i="1"/>
  <c r="AB359" i="1" s="1"/>
  <c r="Z363" i="1"/>
  <c r="F372" i="1"/>
  <c r="F374" i="1" s="1"/>
  <c r="J372" i="1"/>
  <c r="J374" i="1" s="1"/>
  <c r="N372" i="1"/>
  <c r="N374" i="1" s="1"/>
  <c r="V372" i="1"/>
  <c r="V374" i="1" s="1"/>
  <c r="Z371" i="1"/>
  <c r="D384" i="1"/>
  <c r="L384" i="1"/>
  <c r="P384" i="1"/>
  <c r="T384" i="1"/>
  <c r="F384" i="1"/>
  <c r="J384" i="1"/>
  <c r="N384" i="1"/>
  <c r="R384" i="1"/>
  <c r="V384" i="1"/>
  <c r="F392" i="1"/>
  <c r="J392" i="1"/>
  <c r="N392" i="1"/>
  <c r="N394" i="1" s="1"/>
  <c r="R392" i="1"/>
  <c r="V392" i="1"/>
  <c r="Z391" i="1"/>
  <c r="C402" i="1"/>
  <c r="C404" i="1" s="1"/>
  <c r="G402" i="1"/>
  <c r="G404" i="1" s="1"/>
  <c r="S402" i="1"/>
  <c r="S404" i="1" s="1"/>
  <c r="W402" i="1"/>
  <c r="W404" i="1" s="1"/>
  <c r="E329" i="1"/>
  <c r="Z409" i="1"/>
  <c r="U329" i="1"/>
  <c r="Z413" i="1"/>
  <c r="AA413" i="1" s="1"/>
  <c r="D424" i="1"/>
  <c r="H424" i="1"/>
  <c r="T424" i="1"/>
  <c r="X424" i="1"/>
  <c r="Z439" i="1"/>
  <c r="AB439" i="1" s="1"/>
  <c r="I329" i="1"/>
  <c r="Z449" i="1"/>
  <c r="Y329" i="1"/>
  <c r="C482" i="1"/>
  <c r="C484" i="1" s="1"/>
  <c r="G482" i="1"/>
  <c r="G484" i="1" s="1"/>
  <c r="K482" i="1"/>
  <c r="K484" i="1" s="1"/>
  <c r="O482" i="1"/>
  <c r="O484" i="1" s="1"/>
  <c r="S482" i="1"/>
  <c r="S484" i="1" s="1"/>
  <c r="W482" i="1"/>
  <c r="W484" i="1" s="1"/>
  <c r="Z493" i="1"/>
  <c r="AA493" i="1" s="1"/>
  <c r="F504" i="1"/>
  <c r="J504" i="1"/>
  <c r="N504" i="1"/>
  <c r="D509" i="1"/>
  <c r="H509" i="1"/>
  <c r="L509" i="1"/>
  <c r="P509" i="1"/>
  <c r="T509" i="1"/>
  <c r="X509" i="1"/>
  <c r="C542" i="1"/>
  <c r="G542" i="1"/>
  <c r="G544" i="1" s="1"/>
  <c r="K542" i="1"/>
  <c r="O542" i="1"/>
  <c r="S542" i="1"/>
  <c r="W542" i="1"/>
  <c r="W544" i="1" s="1"/>
  <c r="E554" i="1"/>
  <c r="I554" i="1"/>
  <c r="Q554" i="1"/>
  <c r="U554" i="1"/>
  <c r="Y554" i="1"/>
  <c r="Z560" i="1"/>
  <c r="AA560" i="1" s="1"/>
  <c r="D572" i="1"/>
  <c r="H572" i="1"/>
  <c r="H574" i="1" s="1"/>
  <c r="L572" i="1"/>
  <c r="P572" i="1"/>
  <c r="T572" i="1"/>
  <c r="X572" i="1"/>
  <c r="X574" i="1" s="1"/>
  <c r="C582" i="1"/>
  <c r="G582" i="1"/>
  <c r="K582" i="1"/>
  <c r="O582" i="1"/>
  <c r="S582" i="1"/>
  <c r="W582" i="1"/>
  <c r="E592" i="1"/>
  <c r="I592" i="1"/>
  <c r="I594" i="1" s="1"/>
  <c r="Q592" i="1"/>
  <c r="Q594" i="1" s="1"/>
  <c r="U592" i="1"/>
  <c r="U594" i="1" s="1"/>
  <c r="Y592" i="1"/>
  <c r="Z589" i="1"/>
  <c r="AB589" i="1" s="1"/>
  <c r="D592" i="1"/>
  <c r="D594" i="1" s="1"/>
  <c r="H592" i="1"/>
  <c r="H594" i="1" s="1"/>
  <c r="P592" i="1"/>
  <c r="P594" i="1" s="1"/>
  <c r="T592" i="1"/>
  <c r="T594" i="1" s="1"/>
  <c r="X592" i="1"/>
  <c r="X594" i="1" s="1"/>
  <c r="G594" i="1"/>
  <c r="W594" i="1"/>
  <c r="E602" i="1"/>
  <c r="E604" i="1" s="1"/>
  <c r="U602" i="1"/>
  <c r="I602" i="1"/>
  <c r="I604" i="1" s="1"/>
  <c r="Q602" i="1"/>
  <c r="Q604" i="1" s="1"/>
  <c r="Y602" i="1"/>
  <c r="Y604" i="1" s="1"/>
  <c r="D612" i="1"/>
  <c r="H612" i="1"/>
  <c r="L612" i="1"/>
  <c r="P612" i="1"/>
  <c r="P614" i="1" s="1"/>
  <c r="T612" i="1"/>
  <c r="X612" i="1"/>
  <c r="Q622" i="1"/>
  <c r="Q624" i="1" s="1"/>
  <c r="Z621" i="1"/>
  <c r="AA621" i="1" s="1"/>
  <c r="D624" i="1"/>
  <c r="H624" i="1"/>
  <c r="P624" i="1"/>
  <c r="T624" i="1"/>
  <c r="X624" i="1"/>
  <c r="C634" i="1"/>
  <c r="G634" i="1"/>
  <c r="O634" i="1"/>
  <c r="S634" i="1"/>
  <c r="W634" i="1"/>
  <c r="Z639" i="1"/>
  <c r="AB639" i="1" s="1"/>
  <c r="C662" i="1"/>
  <c r="G662" i="1"/>
  <c r="K662" i="1"/>
  <c r="O662" i="1"/>
  <c r="S662" i="1"/>
  <c r="W662" i="1"/>
  <c r="Z679" i="1"/>
  <c r="AB679" i="1" s="1"/>
  <c r="K688" i="1"/>
  <c r="C688" i="1"/>
  <c r="G702" i="1"/>
  <c r="K702" i="1"/>
  <c r="K704" i="1" s="1"/>
  <c r="O688" i="1"/>
  <c r="S688" i="1"/>
  <c r="W702" i="1"/>
  <c r="C702" i="1"/>
  <c r="C704" i="1" s="1"/>
  <c r="H712" i="1"/>
  <c r="X712" i="1"/>
  <c r="X714" i="1" s="1"/>
  <c r="C732" i="1"/>
  <c r="G732" i="1"/>
  <c r="G734" i="1" s="1"/>
  <c r="K732" i="1"/>
  <c r="O732" i="1"/>
  <c r="S732" i="1"/>
  <c r="W732" i="1"/>
  <c r="W734" i="1" s="1"/>
  <c r="G690" i="1"/>
  <c r="O690" i="1"/>
  <c r="W690" i="1"/>
  <c r="J734" i="1"/>
  <c r="E754" i="1"/>
  <c r="I754" i="1"/>
  <c r="Q754" i="1"/>
  <c r="U754" i="1"/>
  <c r="Y754" i="1"/>
  <c r="Z759" i="1"/>
  <c r="Z762" i="1" s="1"/>
  <c r="AB762" i="1" s="1"/>
  <c r="F772" i="1"/>
  <c r="J772" i="1"/>
  <c r="N772" i="1"/>
  <c r="R772" i="1"/>
  <c r="V772" i="1"/>
  <c r="Z790" i="1"/>
  <c r="Z791" i="1"/>
  <c r="E812" i="1"/>
  <c r="E814" i="1" s="1"/>
  <c r="I812" i="1"/>
  <c r="Q812" i="1"/>
  <c r="U812" i="1"/>
  <c r="Y812" i="1"/>
  <c r="Y814" i="1" s="1"/>
  <c r="I814" i="1"/>
  <c r="Q814" i="1"/>
  <c r="U814" i="1"/>
  <c r="C822" i="1"/>
  <c r="G822" i="1"/>
  <c r="K822" i="1"/>
  <c r="K824" i="1" s="1"/>
  <c r="O822" i="1"/>
  <c r="S822" i="1"/>
  <c r="W822" i="1"/>
  <c r="Z849" i="1"/>
  <c r="AB849" i="1" s="1"/>
  <c r="C869" i="1"/>
  <c r="C871" i="1"/>
  <c r="G871" i="1"/>
  <c r="K871" i="1"/>
  <c r="O871" i="1"/>
  <c r="S871" i="1"/>
  <c r="W871" i="1"/>
  <c r="E902" i="1"/>
  <c r="E904" i="1" s="1"/>
  <c r="I902" i="1"/>
  <c r="Q902" i="1"/>
  <c r="U902" i="1"/>
  <c r="U904" i="1" s="1"/>
  <c r="Y902" i="1"/>
  <c r="Y904" i="1" s="1"/>
  <c r="I904" i="1"/>
  <c r="Q904" i="1"/>
  <c r="E914" i="1"/>
  <c r="I914" i="1"/>
  <c r="Q914" i="1"/>
  <c r="U914" i="1"/>
  <c r="Y914" i="1"/>
  <c r="E922" i="1"/>
  <c r="E924" i="1" s="1"/>
  <c r="I922" i="1"/>
  <c r="I924" i="1" s="1"/>
  <c r="Q922" i="1"/>
  <c r="Q924" i="1" s="1"/>
  <c r="U922" i="1"/>
  <c r="U924" i="1" s="1"/>
  <c r="Y922" i="1"/>
  <c r="Y924" i="1" s="1"/>
  <c r="J972" i="1"/>
  <c r="Z970" i="1"/>
  <c r="Z971" i="1"/>
  <c r="AA971" i="1" s="1"/>
  <c r="Z980" i="1"/>
  <c r="AA980" i="1" s="1"/>
  <c r="L1012" i="1"/>
  <c r="L1014" i="1" s="1"/>
  <c r="Q1014" i="1"/>
  <c r="E1102" i="1"/>
  <c r="E1104" i="1" s="1"/>
  <c r="E1060" i="1"/>
  <c r="E1050" i="1" s="1"/>
  <c r="U1102" i="1"/>
  <c r="U1104" i="1" s="1"/>
  <c r="H1232" i="1"/>
  <c r="H1234" i="1" s="1"/>
  <c r="X1232" i="1"/>
  <c r="F234" i="1"/>
  <c r="N234" i="1"/>
  <c r="V234" i="1"/>
  <c r="Z230" i="1"/>
  <c r="Z231" i="1"/>
  <c r="I242" i="1"/>
  <c r="I244" i="1" s="1"/>
  <c r="Z240" i="1"/>
  <c r="AA240" i="1" s="1"/>
  <c r="Q242" i="1"/>
  <c r="Q244" i="1" s="1"/>
  <c r="Y242" i="1"/>
  <c r="J244" i="1"/>
  <c r="E252" i="1"/>
  <c r="E254" i="1" s="1"/>
  <c r="U252" i="1"/>
  <c r="U254" i="1" s="1"/>
  <c r="M252" i="1"/>
  <c r="G264" i="1"/>
  <c r="K264" i="1"/>
  <c r="O264" i="1"/>
  <c r="S264" i="1"/>
  <c r="W264" i="1"/>
  <c r="G272" i="1"/>
  <c r="O272" i="1"/>
  <c r="W272" i="1"/>
  <c r="K292" i="1"/>
  <c r="K294" i="1" s="1"/>
  <c r="C292" i="1"/>
  <c r="C294" i="1" s="1"/>
  <c r="S292" i="1"/>
  <c r="S294" i="1" s="1"/>
  <c r="W292" i="1"/>
  <c r="W294" i="1" s="1"/>
  <c r="I304" i="1"/>
  <c r="Q304" i="1"/>
  <c r="Y304" i="1"/>
  <c r="Z310" i="1"/>
  <c r="J312" i="1"/>
  <c r="J314" i="1" s="1"/>
  <c r="Z311" i="1"/>
  <c r="AA311" i="1" s="1"/>
  <c r="R312" i="1"/>
  <c r="R314" i="1" s="1"/>
  <c r="Z319" i="1"/>
  <c r="AB319" i="1" s="1"/>
  <c r="Z321" i="1"/>
  <c r="AB321" i="1" s="1"/>
  <c r="Z323" i="1"/>
  <c r="AA323" i="1" s="1"/>
  <c r="I362" i="1"/>
  <c r="Z361" i="1"/>
  <c r="AA361" i="1" s="1"/>
  <c r="Q362" i="1"/>
  <c r="Y362" i="1"/>
  <c r="Q329" i="1"/>
  <c r="C382" i="1"/>
  <c r="G382" i="1"/>
  <c r="K382" i="1"/>
  <c r="K384" i="1" s="1"/>
  <c r="O382" i="1"/>
  <c r="S382" i="1"/>
  <c r="W382" i="1"/>
  <c r="G394" i="1"/>
  <c r="W394" i="1"/>
  <c r="D412" i="1"/>
  <c r="H412" i="1"/>
  <c r="L412" i="1"/>
  <c r="L414" i="1" s="1"/>
  <c r="P412" i="1"/>
  <c r="T412" i="1"/>
  <c r="X412" i="1"/>
  <c r="C422" i="1"/>
  <c r="G422" i="1"/>
  <c r="K422" i="1"/>
  <c r="O422" i="1"/>
  <c r="S422" i="1"/>
  <c r="W422" i="1"/>
  <c r="Z429" i="1"/>
  <c r="AB429" i="1" s="1"/>
  <c r="D432" i="1"/>
  <c r="D434" i="1" s="1"/>
  <c r="H432" i="1"/>
  <c r="H434" i="1" s="1"/>
  <c r="P432" i="1"/>
  <c r="P434" i="1" s="1"/>
  <c r="T432" i="1"/>
  <c r="T434" i="1" s="1"/>
  <c r="X432" i="1"/>
  <c r="X434" i="1" s="1"/>
  <c r="C434" i="1"/>
  <c r="G434" i="1"/>
  <c r="S434" i="1"/>
  <c r="W434" i="1"/>
  <c r="E442" i="1"/>
  <c r="U442" i="1"/>
  <c r="I442" i="1"/>
  <c r="I444" i="1" s="1"/>
  <c r="Q442" i="1"/>
  <c r="Q444" i="1" s="1"/>
  <c r="Y442" i="1"/>
  <c r="Y444" i="1" s="1"/>
  <c r="D452" i="1"/>
  <c r="H452" i="1"/>
  <c r="L452" i="1"/>
  <c r="P452" i="1"/>
  <c r="P454" i="1" s="1"/>
  <c r="T452" i="1"/>
  <c r="X452" i="1"/>
  <c r="C462" i="1"/>
  <c r="G462" i="1"/>
  <c r="G464" i="1" s="1"/>
  <c r="K462" i="1"/>
  <c r="O462" i="1"/>
  <c r="S462" i="1"/>
  <c r="W462" i="1"/>
  <c r="W464" i="1" s="1"/>
  <c r="D472" i="1"/>
  <c r="D474" i="1" s="1"/>
  <c r="H472" i="1"/>
  <c r="H474" i="1" s="1"/>
  <c r="L472" i="1"/>
  <c r="L474" i="1" s="1"/>
  <c r="P472" i="1"/>
  <c r="P474" i="1" s="1"/>
  <c r="T472" i="1"/>
  <c r="T474" i="1" s="1"/>
  <c r="X472" i="1"/>
  <c r="X474" i="1" s="1"/>
  <c r="Z483" i="1"/>
  <c r="J492" i="1"/>
  <c r="J494" i="1" s="1"/>
  <c r="N492" i="1"/>
  <c r="N494" i="1" s="1"/>
  <c r="R492" i="1"/>
  <c r="R494" i="1" s="1"/>
  <c r="Z491" i="1"/>
  <c r="C502" i="1"/>
  <c r="G502" i="1"/>
  <c r="K502" i="1"/>
  <c r="O502" i="1"/>
  <c r="S502" i="1"/>
  <c r="W502" i="1"/>
  <c r="K522" i="1"/>
  <c r="K524" i="1" s="1"/>
  <c r="D532" i="1"/>
  <c r="H532" i="1"/>
  <c r="H534" i="1" s="1"/>
  <c r="L532" i="1"/>
  <c r="P532" i="1"/>
  <c r="T532" i="1"/>
  <c r="X532" i="1"/>
  <c r="X534" i="1" s="1"/>
  <c r="Z539" i="1"/>
  <c r="AB539" i="1" s="1"/>
  <c r="H544" i="1"/>
  <c r="L544" i="1"/>
  <c r="X544" i="1"/>
  <c r="G562" i="1"/>
  <c r="G564" i="1" s="1"/>
  <c r="W562" i="1"/>
  <c r="W564" i="1" s="1"/>
  <c r="Z579" i="1"/>
  <c r="AB579" i="1" s="1"/>
  <c r="F584" i="1"/>
  <c r="J584" i="1"/>
  <c r="N584" i="1"/>
  <c r="R584" i="1"/>
  <c r="V584" i="1"/>
  <c r="I624" i="1"/>
  <c r="F632" i="1"/>
  <c r="J632" i="1"/>
  <c r="N632" i="1"/>
  <c r="N634" i="1" s="1"/>
  <c r="R632" i="1"/>
  <c r="V632" i="1"/>
  <c r="Z631" i="1"/>
  <c r="E642" i="1"/>
  <c r="I642" i="1"/>
  <c r="Z640" i="1"/>
  <c r="AA640" i="1" s="1"/>
  <c r="Q642" i="1"/>
  <c r="U642" i="1"/>
  <c r="Y642" i="1"/>
  <c r="D652" i="1"/>
  <c r="H652" i="1"/>
  <c r="L652" i="1"/>
  <c r="L654" i="1" s="1"/>
  <c r="P652" i="1"/>
  <c r="T652" i="1"/>
  <c r="X652" i="1"/>
  <c r="Z659" i="1"/>
  <c r="AB659" i="1" s="1"/>
  <c r="Z669" i="1"/>
  <c r="AB669" i="1" s="1"/>
  <c r="H672" i="1"/>
  <c r="H674" i="1" s="1"/>
  <c r="L672" i="1"/>
  <c r="L674" i="1" s="1"/>
  <c r="X672" i="1"/>
  <c r="X674" i="1" s="1"/>
  <c r="I682" i="1"/>
  <c r="Z681" i="1"/>
  <c r="AA681" i="1" s="1"/>
  <c r="Q682" i="1"/>
  <c r="Y682" i="1"/>
  <c r="Y684" i="1" s="1"/>
  <c r="Z683" i="1"/>
  <c r="F689" i="1"/>
  <c r="J689" i="1"/>
  <c r="N689" i="1"/>
  <c r="R689" i="1"/>
  <c r="V689" i="1"/>
  <c r="E691" i="1"/>
  <c r="I691" i="1"/>
  <c r="Q691" i="1"/>
  <c r="U691" i="1"/>
  <c r="Y691" i="1"/>
  <c r="G712" i="1"/>
  <c r="G714" i="1" s="1"/>
  <c r="W712" i="1"/>
  <c r="O712" i="1"/>
  <c r="D722" i="1"/>
  <c r="D724" i="1" s="1"/>
  <c r="H722" i="1"/>
  <c r="H724" i="1" s="1"/>
  <c r="L722" i="1"/>
  <c r="L724" i="1" s="1"/>
  <c r="T722" i="1"/>
  <c r="T724" i="1" s="1"/>
  <c r="X722" i="1"/>
  <c r="X724" i="1" s="1"/>
  <c r="R734" i="1"/>
  <c r="Z750" i="1"/>
  <c r="Z751" i="1"/>
  <c r="Z769" i="1"/>
  <c r="AB769" i="1" s="1"/>
  <c r="H772" i="1"/>
  <c r="H774" i="1" s="1"/>
  <c r="P772" i="1"/>
  <c r="Z778" i="1"/>
  <c r="J782" i="1"/>
  <c r="N782" i="1"/>
  <c r="N784" i="1" s="1"/>
  <c r="R782" i="1"/>
  <c r="V782" i="1"/>
  <c r="Z781" i="1"/>
  <c r="I784" i="1"/>
  <c r="Q784" i="1"/>
  <c r="C802" i="1"/>
  <c r="C804" i="1" s="1"/>
  <c r="G802" i="1"/>
  <c r="G804" i="1" s="1"/>
  <c r="K802" i="1"/>
  <c r="K804" i="1" s="1"/>
  <c r="O802" i="1"/>
  <c r="O804" i="1" s="1"/>
  <c r="S802" i="1"/>
  <c r="W802" i="1"/>
  <c r="W804" i="1" s="1"/>
  <c r="J822" i="1"/>
  <c r="J824" i="1" s="1"/>
  <c r="N822" i="1"/>
  <c r="N824" i="1" s="1"/>
  <c r="R822" i="1"/>
  <c r="R824" i="1" s="1"/>
  <c r="V822" i="1"/>
  <c r="V824" i="1" s="1"/>
  <c r="H852" i="1"/>
  <c r="H854" i="1" s="1"/>
  <c r="P852" i="1"/>
  <c r="X852" i="1"/>
  <c r="F868" i="1"/>
  <c r="Z929" i="1"/>
  <c r="AB929" i="1" s="1"/>
  <c r="Q932" i="1"/>
  <c r="Q934" i="1" s="1"/>
  <c r="J952" i="1"/>
  <c r="Z951" i="1"/>
  <c r="R952" i="1"/>
  <c r="R954" i="1" s="1"/>
  <c r="K964" i="1"/>
  <c r="E972" i="1"/>
  <c r="U972" i="1"/>
  <c r="R994" i="1"/>
  <c r="N1004" i="1"/>
  <c r="F1002" i="1"/>
  <c r="F1004" i="1" s="1"/>
  <c r="Z999" i="1"/>
  <c r="AB999" i="1" s="1"/>
  <c r="V1002" i="1"/>
  <c r="V1004" i="1" s="1"/>
  <c r="Z1000" i="1"/>
  <c r="Z1001" i="1"/>
  <c r="G1022" i="1"/>
  <c r="O1022" i="1"/>
  <c r="O1024" i="1" s="1"/>
  <c r="W1022" i="1"/>
  <c r="J1288" i="1"/>
  <c r="J1290" i="1" s="1"/>
  <c r="R1288" i="1"/>
  <c r="R1290" i="1" s="1"/>
  <c r="X772" i="1"/>
  <c r="H782" i="1"/>
  <c r="P782" i="1"/>
  <c r="X782" i="1"/>
  <c r="Z798" i="1"/>
  <c r="N802" i="1"/>
  <c r="N804" i="1" s="1"/>
  <c r="Z801" i="1"/>
  <c r="AA801" i="1" s="1"/>
  <c r="Z803" i="1"/>
  <c r="AA803" i="1" s="1"/>
  <c r="E824" i="1"/>
  <c r="M824" i="1"/>
  <c r="U824" i="1"/>
  <c r="Y824" i="1"/>
  <c r="Z830" i="1"/>
  <c r="Z831" i="1"/>
  <c r="C852" i="1"/>
  <c r="C854" i="1" s="1"/>
  <c r="G852" i="1"/>
  <c r="G854" i="1" s="1"/>
  <c r="K852" i="1"/>
  <c r="K854" i="1" s="1"/>
  <c r="O852" i="1"/>
  <c r="O854" i="1" s="1"/>
  <c r="S852" i="1"/>
  <c r="S854" i="1" s="1"/>
  <c r="W852" i="1"/>
  <c r="W854" i="1" s="1"/>
  <c r="Z850" i="1"/>
  <c r="Z851" i="1"/>
  <c r="Z858" i="1"/>
  <c r="AA858" i="1" s="1"/>
  <c r="J862" i="1"/>
  <c r="N862" i="1"/>
  <c r="R862" i="1"/>
  <c r="V862" i="1"/>
  <c r="V864" i="1" s="1"/>
  <c r="Z861" i="1"/>
  <c r="Z878" i="1"/>
  <c r="Z881" i="1"/>
  <c r="Z883" i="1"/>
  <c r="AA883" i="1" s="1"/>
  <c r="D892" i="1"/>
  <c r="H868" i="1"/>
  <c r="L892" i="1"/>
  <c r="P868" i="1"/>
  <c r="T892" i="1"/>
  <c r="X868" i="1"/>
  <c r="G894" i="1"/>
  <c r="O894" i="1"/>
  <c r="H902" i="1"/>
  <c r="H904" i="1" s="1"/>
  <c r="P902" i="1"/>
  <c r="P904" i="1" s="1"/>
  <c r="X902" i="1"/>
  <c r="X904" i="1" s="1"/>
  <c r="C912" i="1"/>
  <c r="G912" i="1"/>
  <c r="K912" i="1"/>
  <c r="O912" i="1"/>
  <c r="O914" i="1" s="1"/>
  <c r="S912" i="1"/>
  <c r="W912" i="1"/>
  <c r="D924" i="1"/>
  <c r="H924" i="1"/>
  <c r="L924" i="1"/>
  <c r="P924" i="1"/>
  <c r="T924" i="1"/>
  <c r="X924" i="1"/>
  <c r="Z923" i="1"/>
  <c r="C932" i="1"/>
  <c r="C934" i="1" s="1"/>
  <c r="Z930" i="1"/>
  <c r="Z931" i="1"/>
  <c r="AA931" i="1" s="1"/>
  <c r="P952" i="1"/>
  <c r="P954" i="1" s="1"/>
  <c r="G962" i="1"/>
  <c r="O962" i="1"/>
  <c r="O964" i="1" s="1"/>
  <c r="W962" i="1"/>
  <c r="D972" i="1"/>
  <c r="D974" i="1" s="1"/>
  <c r="T972" i="1"/>
  <c r="T974" i="1" s="1"/>
  <c r="E974" i="1"/>
  <c r="I974" i="1"/>
  <c r="Q974" i="1"/>
  <c r="U974" i="1"/>
  <c r="Y974" i="1"/>
  <c r="H982" i="1"/>
  <c r="H984" i="1" s="1"/>
  <c r="X982" i="1"/>
  <c r="Z1008" i="1"/>
  <c r="F1012" i="1"/>
  <c r="Z1010" i="1"/>
  <c r="AA1010" i="1" s="1"/>
  <c r="V1012" i="1"/>
  <c r="N1022" i="1"/>
  <c r="N1024" i="1" s="1"/>
  <c r="F1022" i="1"/>
  <c r="F1024" i="1" s="1"/>
  <c r="V1022" i="1"/>
  <c r="V1024" i="1" s="1"/>
  <c r="Z1021" i="1"/>
  <c r="I1032" i="1"/>
  <c r="Q1032" i="1"/>
  <c r="Q1034" i="1" s="1"/>
  <c r="Y1032" i="1"/>
  <c r="Y1034" i="1" s="1"/>
  <c r="Z1030" i="1"/>
  <c r="D1082" i="1"/>
  <c r="H1082" i="1"/>
  <c r="L1082" i="1"/>
  <c r="P1082" i="1"/>
  <c r="P1059" i="1"/>
  <c r="P1049" i="1" s="1"/>
  <c r="T1082" i="1"/>
  <c r="T1059" i="1"/>
  <c r="T1049" i="1" s="1"/>
  <c r="X1082" i="1"/>
  <c r="C1112" i="1"/>
  <c r="G1112" i="1"/>
  <c r="K1112" i="1"/>
  <c r="K1114" i="1" s="1"/>
  <c r="O1112" i="1"/>
  <c r="S1112" i="1"/>
  <c r="W1112" i="1"/>
  <c r="I1124" i="1"/>
  <c r="Q1124" i="1"/>
  <c r="Y1124" i="1"/>
  <c r="Z1120" i="1"/>
  <c r="AA1120" i="1" s="1"/>
  <c r="E1134" i="1"/>
  <c r="Y1134" i="1"/>
  <c r="Z1138" i="1"/>
  <c r="O1144" i="1"/>
  <c r="C1152" i="1"/>
  <c r="G1152" i="1"/>
  <c r="G1154" i="1" s="1"/>
  <c r="K1152" i="1"/>
  <c r="O1152" i="1"/>
  <c r="S1152" i="1"/>
  <c r="W1152" i="1"/>
  <c r="W1154" i="1" s="1"/>
  <c r="I1184" i="1"/>
  <c r="E1182" i="1"/>
  <c r="E1184" i="1" s="1"/>
  <c r="U1182" i="1"/>
  <c r="U1184" i="1" s="1"/>
  <c r="Z1199" i="1"/>
  <c r="AB1199" i="1" s="1"/>
  <c r="Z1201" i="1"/>
  <c r="W1204" i="1"/>
  <c r="J1214" i="1"/>
  <c r="R1214" i="1"/>
  <c r="AA1218" i="1"/>
  <c r="AB1218" i="1"/>
  <c r="J1410" i="1"/>
  <c r="C1494" i="1"/>
  <c r="C1508" i="1"/>
  <c r="S1494" i="1"/>
  <c r="S1498" i="1" s="1"/>
  <c r="S1508" i="1"/>
  <c r="H1042" i="1"/>
  <c r="X1042" i="1"/>
  <c r="D1092" i="1"/>
  <c r="D1094" i="1" s="1"/>
  <c r="T1092" i="1"/>
  <c r="T1094" i="1" s="1"/>
  <c r="F1102" i="1"/>
  <c r="J1102" i="1"/>
  <c r="J1104" i="1" s="1"/>
  <c r="N1102" i="1"/>
  <c r="N1104" i="1" s="1"/>
  <c r="R1102" i="1"/>
  <c r="V1102" i="1"/>
  <c r="V1104" i="1" s="1"/>
  <c r="S1061" i="1"/>
  <c r="S1051" i="1" s="1"/>
  <c r="G1142" i="1"/>
  <c r="G1144" i="1" s="1"/>
  <c r="O1142" i="1"/>
  <c r="W1142" i="1"/>
  <c r="W1144" i="1" s="1"/>
  <c r="J1184" i="1"/>
  <c r="G1378" i="1"/>
  <c r="G1380" i="1" s="1"/>
  <c r="W1378" i="1"/>
  <c r="W1380" i="1" s="1"/>
  <c r="K1378" i="1"/>
  <c r="K1380" i="1" s="1"/>
  <c r="X1418" i="1"/>
  <c r="X1420" i="1" s="1"/>
  <c r="E722" i="1"/>
  <c r="E724" i="1" s="1"/>
  <c r="U722" i="1"/>
  <c r="U724" i="1" s="1"/>
  <c r="M722" i="1"/>
  <c r="O724" i="1"/>
  <c r="N734" i="1"/>
  <c r="F732" i="1"/>
  <c r="F734" i="1" s="1"/>
  <c r="V732" i="1"/>
  <c r="V734" i="1" s="1"/>
  <c r="Z730" i="1"/>
  <c r="AA730" i="1" s="1"/>
  <c r="E742" i="1"/>
  <c r="E744" i="1" s="1"/>
  <c r="I690" i="1"/>
  <c r="Z740" i="1"/>
  <c r="U742" i="1"/>
  <c r="U744" i="1" s="1"/>
  <c r="Z763" i="1"/>
  <c r="AA763" i="1" s="1"/>
  <c r="G774" i="1"/>
  <c r="W774" i="1"/>
  <c r="P794" i="1"/>
  <c r="H792" i="1"/>
  <c r="H794" i="1" s="1"/>
  <c r="X792" i="1"/>
  <c r="X794" i="1" s="1"/>
  <c r="E794" i="1"/>
  <c r="I794" i="1"/>
  <c r="Q794" i="1"/>
  <c r="U794" i="1"/>
  <c r="Y794" i="1"/>
  <c r="Z799" i="1"/>
  <c r="G814" i="1"/>
  <c r="O814" i="1"/>
  <c r="W814" i="1"/>
  <c r="H822" i="1"/>
  <c r="P822" i="1"/>
  <c r="X822" i="1"/>
  <c r="Z838" i="1"/>
  <c r="F842" i="1"/>
  <c r="N842" i="1"/>
  <c r="V842" i="1"/>
  <c r="Z841" i="1"/>
  <c r="E862" i="1"/>
  <c r="E864" i="1" s="1"/>
  <c r="I862" i="1"/>
  <c r="I864" i="1" s="1"/>
  <c r="Q862" i="1"/>
  <c r="Q864" i="1" s="1"/>
  <c r="U862" i="1"/>
  <c r="U864" i="1" s="1"/>
  <c r="Y862" i="1"/>
  <c r="Y864" i="1" s="1"/>
  <c r="C892" i="1"/>
  <c r="C894" i="1" s="1"/>
  <c r="G892" i="1"/>
  <c r="K892" i="1"/>
  <c r="K894" i="1" s="1"/>
  <c r="O892" i="1"/>
  <c r="S892" i="1"/>
  <c r="S894" i="1" s="1"/>
  <c r="W892" i="1"/>
  <c r="W894" i="1" s="1"/>
  <c r="Z890" i="1"/>
  <c r="F871" i="1"/>
  <c r="J871" i="1"/>
  <c r="Z891" i="1"/>
  <c r="R871" i="1"/>
  <c r="V871" i="1"/>
  <c r="Z910" i="1"/>
  <c r="AA910" i="1" s="1"/>
  <c r="Z911" i="1"/>
  <c r="C914" i="1"/>
  <c r="G914" i="1"/>
  <c r="K914" i="1"/>
  <c r="S914" i="1"/>
  <c r="W914" i="1"/>
  <c r="K869" i="1"/>
  <c r="Z958" i="1"/>
  <c r="N962" i="1"/>
  <c r="N964" i="1" s="1"/>
  <c r="Z961" i="1"/>
  <c r="AA961" i="1" s="1"/>
  <c r="C982" i="1"/>
  <c r="G982" i="1"/>
  <c r="G984" i="1" s="1"/>
  <c r="K982" i="1"/>
  <c r="S982" i="1"/>
  <c r="S984" i="1" s="1"/>
  <c r="W982" i="1"/>
  <c r="W984" i="1" s="1"/>
  <c r="Z991" i="1"/>
  <c r="G1002" i="1"/>
  <c r="G1004" i="1" s="1"/>
  <c r="W1002" i="1"/>
  <c r="W1004" i="1" s="1"/>
  <c r="O1002" i="1"/>
  <c r="E1012" i="1"/>
  <c r="E1014" i="1" s="1"/>
  <c r="U1012" i="1"/>
  <c r="M1012" i="1"/>
  <c r="Z1019" i="1"/>
  <c r="AB1019" i="1" s="1"/>
  <c r="P1032" i="1"/>
  <c r="P1034" i="1" s="1"/>
  <c r="X1032" i="1"/>
  <c r="X1034" i="1" s="1"/>
  <c r="I1034" i="1"/>
  <c r="K1044" i="1"/>
  <c r="E1092" i="1"/>
  <c r="E1094" i="1" s="1"/>
  <c r="I1092" i="1"/>
  <c r="Q1092" i="1"/>
  <c r="Q1094" i="1" s="1"/>
  <c r="U1092" i="1"/>
  <c r="Y1092" i="1"/>
  <c r="Y1094" i="1" s="1"/>
  <c r="M1060" i="1"/>
  <c r="Q1060" i="1"/>
  <c r="Q1050" i="1" s="1"/>
  <c r="I1094" i="1"/>
  <c r="U1094" i="1"/>
  <c r="F1104" i="1"/>
  <c r="J1063" i="1"/>
  <c r="R1104" i="1"/>
  <c r="F1112" i="1"/>
  <c r="F1114" i="1" s="1"/>
  <c r="J1112" i="1"/>
  <c r="J1114" i="1" s="1"/>
  <c r="R1112" i="1"/>
  <c r="R1114" i="1" s="1"/>
  <c r="V1112" i="1"/>
  <c r="V1114" i="1" s="1"/>
  <c r="N1112" i="1"/>
  <c r="N1114" i="1" s="1"/>
  <c r="D1122" i="1"/>
  <c r="H1122" i="1"/>
  <c r="H1124" i="1" s="1"/>
  <c r="L1122" i="1"/>
  <c r="P1122" i="1"/>
  <c r="T1122" i="1"/>
  <c r="X1122" i="1"/>
  <c r="X1124" i="1" s="1"/>
  <c r="L1154" i="1"/>
  <c r="D1162" i="1"/>
  <c r="H1162" i="1"/>
  <c r="L1162" i="1"/>
  <c r="L1164" i="1" s="1"/>
  <c r="P1162" i="1"/>
  <c r="T1162" i="1"/>
  <c r="X1162" i="1"/>
  <c r="P1254" i="1"/>
  <c r="F1368" i="1"/>
  <c r="V1368" i="1"/>
  <c r="N1368" i="1"/>
  <c r="N1370" i="1" s="1"/>
  <c r="D1438" i="1"/>
  <c r="D1440" i="1" s="1"/>
  <c r="T1438" i="1"/>
  <c r="T1440" i="1" s="1"/>
  <c r="Z1038" i="1"/>
  <c r="Z1039" i="1"/>
  <c r="AB1039" i="1" s="1"/>
  <c r="N1042" i="1"/>
  <c r="N1044" i="1" s="1"/>
  <c r="Z1041" i="1"/>
  <c r="E1059" i="1"/>
  <c r="E1049" i="1" s="1"/>
  <c r="I1059" i="1"/>
  <c r="I1049" i="1" s="1"/>
  <c r="Q1059" i="1"/>
  <c r="Q1049" i="1" s="1"/>
  <c r="U1059" i="1"/>
  <c r="U1049" i="1" s="1"/>
  <c r="Y1059" i="1"/>
  <c r="Y1049" i="1" s="1"/>
  <c r="C1058" i="1"/>
  <c r="G1122" i="1"/>
  <c r="G1124" i="1" s="1"/>
  <c r="K1122" i="1"/>
  <c r="K1124" i="1" s="1"/>
  <c r="O1122" i="1"/>
  <c r="O1124" i="1" s="1"/>
  <c r="W1122" i="1"/>
  <c r="W1124" i="1" s="1"/>
  <c r="C1122" i="1"/>
  <c r="C1124" i="1" s="1"/>
  <c r="Z1130" i="1"/>
  <c r="Z1131" i="1"/>
  <c r="C1134" i="1"/>
  <c r="G1134" i="1"/>
  <c r="K1134" i="1"/>
  <c r="O1134" i="1"/>
  <c r="S1134" i="1"/>
  <c r="W1134" i="1"/>
  <c r="C1142" i="1"/>
  <c r="C1144" i="1" s="1"/>
  <c r="K1142" i="1"/>
  <c r="K1144" i="1" s="1"/>
  <c r="S1142" i="1"/>
  <c r="S1144" i="1" s="1"/>
  <c r="Z1148" i="1"/>
  <c r="F1152" i="1"/>
  <c r="F1154" i="1" s="1"/>
  <c r="N1152" i="1"/>
  <c r="N1154" i="1" s="1"/>
  <c r="V1152" i="1"/>
  <c r="V1154" i="1" s="1"/>
  <c r="Z1151" i="1"/>
  <c r="Z1159" i="1"/>
  <c r="AB1159" i="1" s="1"/>
  <c r="J1174" i="1"/>
  <c r="N1174" i="1"/>
  <c r="R1174" i="1"/>
  <c r="Z1170" i="1"/>
  <c r="D1184" i="1"/>
  <c r="H1184" i="1"/>
  <c r="L1184" i="1"/>
  <c r="P1184" i="1"/>
  <c r="T1184" i="1"/>
  <c r="G1192" i="1"/>
  <c r="W1192" i="1"/>
  <c r="O1192" i="1"/>
  <c r="H1194" i="1"/>
  <c r="P1194" i="1"/>
  <c r="X1194" i="1"/>
  <c r="D1202" i="1"/>
  <c r="H1202" i="1"/>
  <c r="H1204" i="1" s="1"/>
  <c r="L1202" i="1"/>
  <c r="T1202" i="1"/>
  <c r="X1202" i="1"/>
  <c r="E1212" i="1"/>
  <c r="Z1209" i="1"/>
  <c r="U1212" i="1"/>
  <c r="D1222" i="1"/>
  <c r="H1222" i="1"/>
  <c r="L1222" i="1"/>
  <c r="L1224" i="1" s="1"/>
  <c r="P1222" i="1"/>
  <c r="P1224" i="1" s="1"/>
  <c r="T1222" i="1"/>
  <c r="X1222" i="1"/>
  <c r="X1224" i="1" s="1"/>
  <c r="W1222" i="1"/>
  <c r="W1224" i="1" s="1"/>
  <c r="O1222" i="1"/>
  <c r="O1224" i="1" s="1"/>
  <c r="D1224" i="1"/>
  <c r="H1224" i="1"/>
  <c r="T1224" i="1"/>
  <c r="O1232" i="1"/>
  <c r="O1234" i="1" s="1"/>
  <c r="W1232" i="1"/>
  <c r="Z1251" i="1"/>
  <c r="L1254" i="1"/>
  <c r="J1328" i="1"/>
  <c r="J1330" i="1" s="1"/>
  <c r="R1328" i="1"/>
  <c r="F1328" i="1"/>
  <c r="N1328" i="1"/>
  <c r="V1328" i="1"/>
  <c r="V1330" i="1" s="1"/>
  <c r="E1368" i="1"/>
  <c r="E1370" i="1" s="1"/>
  <c r="Z1365" i="1"/>
  <c r="AB1365" i="1" s="1"/>
  <c r="U1368" i="1"/>
  <c r="U1370" i="1" s="1"/>
  <c r="Z1366" i="1"/>
  <c r="AA1366" i="1" s="1"/>
  <c r="Z1375" i="1"/>
  <c r="AB1375" i="1" s="1"/>
  <c r="Z1377" i="1"/>
  <c r="H1380" i="1"/>
  <c r="X1380" i="1"/>
  <c r="Z1394" i="1"/>
  <c r="F1398" i="1"/>
  <c r="N1398" i="1"/>
  <c r="N1400" i="1" s="1"/>
  <c r="V1398" i="1"/>
  <c r="G1428" i="1"/>
  <c r="O1428" i="1"/>
  <c r="O1430" i="1" s="1"/>
  <c r="W1428" i="1"/>
  <c r="W1430" i="1" s="1"/>
  <c r="F1450" i="1"/>
  <c r="J1450" i="1"/>
  <c r="N1450" i="1"/>
  <c r="V1450" i="1"/>
  <c r="AA1446" i="1"/>
  <c r="P1488" i="1"/>
  <c r="V1508" i="1"/>
  <c r="V1510" i="1" s="1"/>
  <c r="V1495" i="1"/>
  <c r="Z1506" i="1"/>
  <c r="N1496" i="1"/>
  <c r="Y1204" i="1"/>
  <c r="Z1211" i="1"/>
  <c r="AA1211" i="1" s="1"/>
  <c r="Z1219" i="1"/>
  <c r="AB1219" i="1" s="1"/>
  <c r="Z1221" i="1"/>
  <c r="AA1221" i="1" s="1"/>
  <c r="U1222" i="1"/>
  <c r="U1224" i="1" s="1"/>
  <c r="Z1231" i="1"/>
  <c r="H1252" i="1"/>
  <c r="H1254" i="1" s="1"/>
  <c r="T1252" i="1"/>
  <c r="T1254" i="1" s="1"/>
  <c r="D1306" i="1"/>
  <c r="D1296" i="1" s="1"/>
  <c r="L1306" i="1"/>
  <c r="L1296" i="1" s="1"/>
  <c r="P1306" i="1"/>
  <c r="P1296" i="1" s="1"/>
  <c r="T1306" i="1"/>
  <c r="T1296" i="1" s="1"/>
  <c r="X1306" i="1"/>
  <c r="X1296" i="1" s="1"/>
  <c r="D1307" i="1"/>
  <c r="D1297" i="1" s="1"/>
  <c r="D1527" i="1" s="1"/>
  <c r="L1307" i="1"/>
  <c r="L1297" i="1" s="1"/>
  <c r="T1307" i="1"/>
  <c r="T1297" i="1" s="1"/>
  <c r="T1527" i="1" s="1"/>
  <c r="X1307" i="1"/>
  <c r="X1297" i="1" s="1"/>
  <c r="D1338" i="1"/>
  <c r="H1338" i="1"/>
  <c r="H1340" i="1" s="1"/>
  <c r="L1338" i="1"/>
  <c r="T1338" i="1"/>
  <c r="X1338" i="1"/>
  <c r="X1340" i="1" s="1"/>
  <c r="Z1357" i="1"/>
  <c r="AA1357" i="1" s="1"/>
  <c r="E1418" i="1"/>
  <c r="E1420" i="1" s="1"/>
  <c r="I1418" i="1"/>
  <c r="I1420" i="1" s="1"/>
  <c r="Q1418" i="1"/>
  <c r="Q1420" i="1" s="1"/>
  <c r="U1418" i="1"/>
  <c r="U1420" i="1" s="1"/>
  <c r="Y1418" i="1"/>
  <c r="Z1416" i="1"/>
  <c r="AA1416" i="1" s="1"/>
  <c r="E1438" i="1"/>
  <c r="U1438" i="1"/>
  <c r="U1518" i="1"/>
  <c r="U1520" i="1" s="1"/>
  <c r="U1494" i="1"/>
  <c r="H1518" i="1"/>
  <c r="H1520" i="1" s="1"/>
  <c r="L1527" i="1"/>
  <c r="P1518" i="1"/>
  <c r="P1520" i="1" s="1"/>
  <c r="X1518" i="1"/>
  <c r="X1520" i="1" s="1"/>
  <c r="H1074" i="1"/>
  <c r="P1074" i="1"/>
  <c r="X1074" i="1"/>
  <c r="D1060" i="1"/>
  <c r="D1050" i="1" s="1"/>
  <c r="H1060" i="1"/>
  <c r="H1050" i="1" s="1"/>
  <c r="L1060" i="1"/>
  <c r="L1050" i="1" s="1"/>
  <c r="P1060" i="1"/>
  <c r="P1050" i="1" s="1"/>
  <c r="T1060" i="1"/>
  <c r="T1050" i="1" s="1"/>
  <c r="X1060" i="1"/>
  <c r="X1050" i="1" s="1"/>
  <c r="Z1090" i="1"/>
  <c r="C1104" i="1"/>
  <c r="G1104" i="1"/>
  <c r="K1104" i="1"/>
  <c r="O1104" i="1"/>
  <c r="S1104" i="1"/>
  <c r="W1104" i="1"/>
  <c r="C1060" i="1"/>
  <c r="C1050" i="1" s="1"/>
  <c r="G1060" i="1"/>
  <c r="G1050" i="1" s="1"/>
  <c r="K1060" i="1"/>
  <c r="K1050" i="1" s="1"/>
  <c r="O1060" i="1"/>
  <c r="O1050" i="1" s="1"/>
  <c r="S1060" i="1"/>
  <c r="S1050" i="1" s="1"/>
  <c r="W1060" i="1"/>
  <c r="W1050" i="1" s="1"/>
  <c r="D1114" i="1"/>
  <c r="L1114" i="1"/>
  <c r="T1114" i="1"/>
  <c r="H1112" i="1"/>
  <c r="H1114" i="1" s="1"/>
  <c r="P1112" i="1"/>
  <c r="P1114" i="1" s="1"/>
  <c r="X1112" i="1"/>
  <c r="X1114" i="1" s="1"/>
  <c r="Z1119" i="1"/>
  <c r="AB1119" i="1" s="1"/>
  <c r="E1132" i="1"/>
  <c r="I1132" i="1"/>
  <c r="I1134" i="1" s="1"/>
  <c r="Q1132" i="1"/>
  <c r="Q1134" i="1" s="1"/>
  <c r="U1132" i="1"/>
  <c r="U1134" i="1" s="1"/>
  <c r="Y1132" i="1"/>
  <c r="I1142" i="1"/>
  <c r="I1144" i="1" s="1"/>
  <c r="Z1140" i="1"/>
  <c r="AA1140" i="1" s="1"/>
  <c r="Q1142" i="1"/>
  <c r="Q1144" i="1" s="1"/>
  <c r="U1142" i="1"/>
  <c r="U1144" i="1" s="1"/>
  <c r="Y1142" i="1"/>
  <c r="Y1144" i="1" s="1"/>
  <c r="Z1141" i="1"/>
  <c r="AA1141" i="1" s="1"/>
  <c r="J1144" i="1"/>
  <c r="Z1149" i="1"/>
  <c r="E1164" i="1"/>
  <c r="I1164" i="1"/>
  <c r="Q1164" i="1"/>
  <c r="U1164" i="1"/>
  <c r="Z1161" i="1"/>
  <c r="AA1161" i="1" s="1"/>
  <c r="E1172" i="1"/>
  <c r="E1174" i="1" s="1"/>
  <c r="I1172" i="1"/>
  <c r="I1174" i="1" s="1"/>
  <c r="Q1172" i="1"/>
  <c r="Q1174" i="1" s="1"/>
  <c r="U1172" i="1"/>
  <c r="U1174" i="1" s="1"/>
  <c r="Y1172" i="1"/>
  <c r="Y1174" i="1" s="1"/>
  <c r="F1182" i="1"/>
  <c r="F1184" i="1" s="1"/>
  <c r="J1182" i="1"/>
  <c r="N1182" i="1"/>
  <c r="N1184" i="1" s="1"/>
  <c r="R1182" i="1"/>
  <c r="R1184" i="1" s="1"/>
  <c r="V1182" i="1"/>
  <c r="V1184" i="1" s="1"/>
  <c r="F1194" i="1"/>
  <c r="N1194" i="1"/>
  <c r="V1194" i="1"/>
  <c r="Z1189" i="1"/>
  <c r="AB1189" i="1" s="1"/>
  <c r="Z1190" i="1"/>
  <c r="Z1191" i="1"/>
  <c r="O1204" i="1"/>
  <c r="G1202" i="1"/>
  <c r="G1204" i="1" s="1"/>
  <c r="W1202" i="1"/>
  <c r="C1202" i="1"/>
  <c r="C1204" i="1" s="1"/>
  <c r="D1212" i="1"/>
  <c r="D1214" i="1" s="1"/>
  <c r="H1212" i="1"/>
  <c r="H1214" i="1" s="1"/>
  <c r="L1212" i="1"/>
  <c r="L1214" i="1" s="1"/>
  <c r="P1212" i="1"/>
  <c r="P1214" i="1" s="1"/>
  <c r="T1212" i="1"/>
  <c r="T1214" i="1" s="1"/>
  <c r="G1222" i="1"/>
  <c r="G1224" i="1" s="1"/>
  <c r="F1222" i="1"/>
  <c r="N1222" i="1"/>
  <c r="V1222" i="1"/>
  <c r="F1234" i="1"/>
  <c r="H1239" i="1"/>
  <c r="N1241" i="1"/>
  <c r="E1288" i="1"/>
  <c r="I1288" i="1"/>
  <c r="I1290" i="1" s="1"/>
  <c r="Q1288" i="1"/>
  <c r="U1288" i="1"/>
  <c r="Y1288" i="1"/>
  <c r="Z1285" i="1"/>
  <c r="AB1285" i="1" s="1"/>
  <c r="D1288" i="1"/>
  <c r="H1288" i="1"/>
  <c r="L1288" i="1"/>
  <c r="P1288" i="1"/>
  <c r="P1290" i="1" s="1"/>
  <c r="T1288" i="1"/>
  <c r="R1330" i="1"/>
  <c r="I1338" i="1"/>
  <c r="I1340" i="1" s="1"/>
  <c r="Y1338" i="1"/>
  <c r="F1348" i="1"/>
  <c r="F1350" i="1" s="1"/>
  <c r="AB1345" i="1"/>
  <c r="N1348" i="1"/>
  <c r="N1350" i="1" s="1"/>
  <c r="V1348" i="1"/>
  <c r="V1350" i="1" s="1"/>
  <c r="AB1355" i="1"/>
  <c r="N1408" i="1"/>
  <c r="N1410" i="1" s="1"/>
  <c r="R1408" i="1"/>
  <c r="R1410" i="1" s="1"/>
  <c r="F1408" i="1"/>
  <c r="F1410" i="1" s="1"/>
  <c r="V1408" i="1"/>
  <c r="V1410" i="1" s="1"/>
  <c r="Z1407" i="1"/>
  <c r="Z1447" i="1"/>
  <c r="Z1457" i="1"/>
  <c r="X1468" i="1"/>
  <c r="P1468" i="1"/>
  <c r="L1478" i="1"/>
  <c r="L1480" i="1" s="1"/>
  <c r="C1488" i="1"/>
  <c r="C1490" i="1" s="1"/>
  <c r="K1488" i="1"/>
  <c r="K1490" i="1" s="1"/>
  <c r="S1488" i="1"/>
  <c r="S1490" i="1" s="1"/>
  <c r="Z1516" i="1"/>
  <c r="AA1516" i="1" s="1"/>
  <c r="G1290" i="1"/>
  <c r="W1290" i="1"/>
  <c r="Z1314" i="1"/>
  <c r="N1306" i="1"/>
  <c r="N1296" i="1" s="1"/>
  <c r="N1526" i="1" s="1"/>
  <c r="Z1317" i="1"/>
  <c r="N1318" i="1"/>
  <c r="Z1325" i="1"/>
  <c r="AB1325" i="1" s="1"/>
  <c r="D1330" i="1"/>
  <c r="H1330" i="1"/>
  <c r="L1330" i="1"/>
  <c r="T1330" i="1"/>
  <c r="X1330" i="1"/>
  <c r="G1340" i="1"/>
  <c r="O1340" i="1"/>
  <c r="W1340" i="1"/>
  <c r="C1338" i="1"/>
  <c r="C1340" i="1" s="1"/>
  <c r="S1338" i="1"/>
  <c r="Z1339" i="1"/>
  <c r="D1350" i="1"/>
  <c r="L1350" i="1"/>
  <c r="T1350" i="1"/>
  <c r="Z1349" i="1"/>
  <c r="H1358" i="1"/>
  <c r="X1358" i="1"/>
  <c r="D1358" i="1"/>
  <c r="D1360" i="1" s="1"/>
  <c r="P1358" i="1"/>
  <c r="E1408" i="1"/>
  <c r="I1408" i="1"/>
  <c r="Q1408" i="1"/>
  <c r="U1408" i="1"/>
  <c r="U1410" i="1" s="1"/>
  <c r="Y1408" i="1"/>
  <c r="Z1405" i="1"/>
  <c r="AB1405" i="1" s="1"/>
  <c r="C1305" i="1"/>
  <c r="C1295" i="1" s="1"/>
  <c r="K1305" i="1"/>
  <c r="K1295" i="1" s="1"/>
  <c r="O1305" i="1"/>
  <c r="O1295" i="1" s="1"/>
  <c r="S1305" i="1"/>
  <c r="S1295" i="1" s="1"/>
  <c r="S1525" i="1" s="1"/>
  <c r="Z1425" i="1"/>
  <c r="AB1425" i="1" s="1"/>
  <c r="Z1426" i="1"/>
  <c r="Z1427" i="1"/>
  <c r="E1440" i="1"/>
  <c r="I1440" i="1"/>
  <c r="Q1440" i="1"/>
  <c r="U1440" i="1"/>
  <c r="Y1440" i="1"/>
  <c r="Z1449" i="1"/>
  <c r="AA1449" i="1" s="1"/>
  <c r="F1458" i="1"/>
  <c r="J1458" i="1"/>
  <c r="J1460" i="1" s="1"/>
  <c r="N1458" i="1"/>
  <c r="N1460" i="1" s="1"/>
  <c r="V1458" i="1"/>
  <c r="Z1474" i="1"/>
  <c r="Z1476" i="1"/>
  <c r="Z1485" i="1"/>
  <c r="AB1485" i="1" s="1"/>
  <c r="Z1487" i="1"/>
  <c r="D1490" i="1"/>
  <c r="H1490" i="1"/>
  <c r="L1490" i="1"/>
  <c r="T1490" i="1"/>
  <c r="X1490" i="1"/>
  <c r="C1495" i="1"/>
  <c r="G1495" i="1"/>
  <c r="G1525" i="1" s="1"/>
  <c r="O1495" i="1"/>
  <c r="S1495" i="1"/>
  <c r="W1495" i="1"/>
  <c r="C1306" i="1"/>
  <c r="C1296" i="1" s="1"/>
  <c r="C1526" i="1" s="1"/>
  <c r="G1306" i="1"/>
  <c r="G1296" i="1" s="1"/>
  <c r="K1306" i="1"/>
  <c r="K1296" i="1" s="1"/>
  <c r="O1306" i="1"/>
  <c r="O1296" i="1" s="1"/>
  <c r="S1306" i="1"/>
  <c r="S1296" i="1" s="1"/>
  <c r="S1526" i="1" s="1"/>
  <c r="W1306" i="1"/>
  <c r="W1296" i="1" s="1"/>
  <c r="F1307" i="1"/>
  <c r="F1297" i="1" s="1"/>
  <c r="J1307" i="1"/>
  <c r="J1297" i="1" s="1"/>
  <c r="N1307" i="1"/>
  <c r="N1297" i="1" s="1"/>
  <c r="N1527" i="1" s="1"/>
  <c r="R1307" i="1"/>
  <c r="R1297" i="1" s="1"/>
  <c r="V1307" i="1"/>
  <c r="V1297" i="1" s="1"/>
  <c r="G1348" i="1"/>
  <c r="W1348" i="1"/>
  <c r="W1350" i="1" s="1"/>
  <c r="C1360" i="1"/>
  <c r="G1360" i="1"/>
  <c r="K1360" i="1"/>
  <c r="O1360" i="1"/>
  <c r="S1360" i="1"/>
  <c r="W1360" i="1"/>
  <c r="F1380" i="1"/>
  <c r="Z1387" i="1"/>
  <c r="AA1387" i="1" s="1"/>
  <c r="Z1389" i="1"/>
  <c r="L1400" i="1"/>
  <c r="D1400" i="1"/>
  <c r="T1400" i="1"/>
  <c r="O1408" i="1"/>
  <c r="O1410" i="1"/>
  <c r="W1410" i="1"/>
  <c r="Z1417" i="1"/>
  <c r="Z1437" i="1"/>
  <c r="AA1437" i="1" s="1"/>
  <c r="G1450" i="1"/>
  <c r="Z1455" i="1"/>
  <c r="F1460" i="1"/>
  <c r="R1460" i="1"/>
  <c r="V1460" i="1"/>
  <c r="N1470" i="1"/>
  <c r="F1470" i="1"/>
  <c r="Z1465" i="1"/>
  <c r="AB1465" i="1" s="1"/>
  <c r="V1470" i="1"/>
  <c r="Z1466" i="1"/>
  <c r="Z1467" i="1"/>
  <c r="G1470" i="1"/>
  <c r="W1470" i="1"/>
  <c r="Z1484" i="1"/>
  <c r="Z1486" i="1"/>
  <c r="AA1486" i="1" s="1"/>
  <c r="D1495" i="1"/>
  <c r="H1495" i="1"/>
  <c r="H1498" i="1" s="1"/>
  <c r="H1500" i="1" s="1"/>
  <c r="L1495" i="1"/>
  <c r="P1495" i="1"/>
  <c r="T1495" i="1"/>
  <c r="X1495" i="1"/>
  <c r="X1498" i="1" s="1"/>
  <c r="X1500" i="1" s="1"/>
  <c r="N1497" i="1"/>
  <c r="AB36" i="1"/>
  <c r="H72" i="1"/>
  <c r="C32" i="1"/>
  <c r="O32" i="1"/>
  <c r="Q103" i="1"/>
  <c r="G103" i="1"/>
  <c r="W103" i="1"/>
  <c r="Z16" i="1"/>
  <c r="AB16" i="1" s="1"/>
  <c r="K21" i="1"/>
  <c r="Z26" i="1"/>
  <c r="Z29" i="1"/>
  <c r="AB29" i="1" s="1"/>
  <c r="M30" i="1"/>
  <c r="M32" i="1" s="1"/>
  <c r="H60" i="1"/>
  <c r="B57" i="1"/>
  <c r="Z37" i="1"/>
  <c r="AB37" i="1" s="1"/>
  <c r="P40" i="1"/>
  <c r="P42" i="1" s="1"/>
  <c r="C42" i="1"/>
  <c r="R56" i="1"/>
  <c r="R60" i="1" s="1"/>
  <c r="N50" i="1"/>
  <c r="N52" i="1" s="1"/>
  <c r="R52" i="1"/>
  <c r="Z51" i="1"/>
  <c r="Z79" i="1"/>
  <c r="AB79" i="1" s="1"/>
  <c r="Z15" i="1"/>
  <c r="Y19" i="1"/>
  <c r="Y21" i="1" s="1"/>
  <c r="Z18" i="1"/>
  <c r="AA18" i="1" s="1"/>
  <c r="M19" i="1"/>
  <c r="M21" i="1" s="1"/>
  <c r="AA27" i="1"/>
  <c r="B30" i="1"/>
  <c r="G32" i="1"/>
  <c r="C58" i="1"/>
  <c r="K58" i="1"/>
  <c r="O58" i="1"/>
  <c r="W58" i="1"/>
  <c r="E59" i="1"/>
  <c r="E60" i="1" s="1"/>
  <c r="E62" i="1" s="1"/>
  <c r="I59" i="1"/>
  <c r="I60" i="1" s="1"/>
  <c r="I62" i="1" s="1"/>
  <c r="Q59" i="1"/>
  <c r="Y59" i="1"/>
  <c r="N40" i="1"/>
  <c r="N42" i="1" s="1"/>
  <c r="L42" i="1"/>
  <c r="D50" i="1"/>
  <c r="D52" i="1" s="1"/>
  <c r="L50" i="1"/>
  <c r="L52" i="1" s="1"/>
  <c r="Y50" i="1"/>
  <c r="Y52" i="1" s="1"/>
  <c r="L56" i="1"/>
  <c r="L60" i="1" s="1"/>
  <c r="L62" i="1" s="1"/>
  <c r="T56" i="1"/>
  <c r="T60" i="1" s="1"/>
  <c r="M57" i="1"/>
  <c r="N61" i="1"/>
  <c r="X61" i="1"/>
  <c r="X62" i="1" s="1"/>
  <c r="U69" i="1"/>
  <c r="U72" i="1" s="1"/>
  <c r="U74" i="1" s="1"/>
  <c r="D70" i="1"/>
  <c r="D69" i="1"/>
  <c r="D82" i="1"/>
  <c r="H69" i="1"/>
  <c r="H82" i="1"/>
  <c r="P69" i="1"/>
  <c r="P82" i="1"/>
  <c r="P84" i="1" s="1"/>
  <c r="T69" i="1"/>
  <c r="T82" i="1"/>
  <c r="Z81" i="1"/>
  <c r="AA81" i="1" s="1"/>
  <c r="M71" i="1"/>
  <c r="Z71" i="1" s="1"/>
  <c r="AA71" i="1" s="1"/>
  <c r="U82" i="1"/>
  <c r="U84" i="1" s="1"/>
  <c r="I73" i="1"/>
  <c r="M94" i="1"/>
  <c r="Z93" i="1"/>
  <c r="U94" i="1"/>
  <c r="Y73" i="1"/>
  <c r="Y74" i="1" s="1"/>
  <c r="F111" i="1"/>
  <c r="V111" i="1"/>
  <c r="C110" i="1"/>
  <c r="K110" i="1"/>
  <c r="O110" i="1"/>
  <c r="W110" i="1"/>
  <c r="Q122" i="1"/>
  <c r="Q124" i="1" s="1"/>
  <c r="W132" i="1"/>
  <c r="W134" i="1" s="1"/>
  <c r="W109" i="1"/>
  <c r="J110" i="1"/>
  <c r="J132" i="1"/>
  <c r="J134" i="1" s="1"/>
  <c r="Z130" i="1"/>
  <c r="AA130" i="1" s="1"/>
  <c r="G142" i="1"/>
  <c r="G144" i="1" s="1"/>
  <c r="O142" i="1"/>
  <c r="O144" i="1" s="1"/>
  <c r="AA139" i="1"/>
  <c r="AA148" i="1"/>
  <c r="B152" i="1"/>
  <c r="B154" i="1" s="1"/>
  <c r="B108" i="1"/>
  <c r="J152" i="1"/>
  <c r="J154" i="1" s="1"/>
  <c r="J108" i="1"/>
  <c r="R152" i="1"/>
  <c r="R154" i="1" s="1"/>
  <c r="R108" i="1"/>
  <c r="Z148" i="1"/>
  <c r="AA20" i="1"/>
  <c r="F21" i="1"/>
  <c r="J21" i="1"/>
  <c r="N21" i="1"/>
  <c r="R21" i="1"/>
  <c r="V21" i="1"/>
  <c r="Z20" i="1"/>
  <c r="E30" i="1"/>
  <c r="E32" i="1" s="1"/>
  <c r="U30" i="1"/>
  <c r="U32" i="1" s="1"/>
  <c r="O30" i="1"/>
  <c r="AA39" i="1"/>
  <c r="H40" i="1"/>
  <c r="H42" i="1" s="1"/>
  <c r="O40" i="1"/>
  <c r="O42" i="1" s="1"/>
  <c r="E50" i="1"/>
  <c r="M56" i="1"/>
  <c r="U56" i="1"/>
  <c r="U50" i="1"/>
  <c r="U52" i="1" s="1"/>
  <c r="Y56" i="1"/>
  <c r="P57" i="1"/>
  <c r="P50" i="1"/>
  <c r="P52" i="1" s="1"/>
  <c r="AA48" i="1"/>
  <c r="Z48" i="1"/>
  <c r="F50" i="1"/>
  <c r="F52" i="1" s="1"/>
  <c r="M50" i="1"/>
  <c r="T50" i="1"/>
  <c r="T52" i="1" s="1"/>
  <c r="M61" i="1"/>
  <c r="M52" i="1"/>
  <c r="E52" i="1"/>
  <c r="N56" i="1"/>
  <c r="N60" i="1" s="1"/>
  <c r="V56" i="1"/>
  <c r="V60" i="1" s="1"/>
  <c r="F61" i="1"/>
  <c r="C73" i="1"/>
  <c r="M73" i="1"/>
  <c r="I68" i="1"/>
  <c r="I72" i="1" s="1"/>
  <c r="I82" i="1"/>
  <c r="I84" i="1" s="1"/>
  <c r="Z78" i="1"/>
  <c r="M68" i="1"/>
  <c r="Q68" i="1"/>
  <c r="Q72" i="1" s="1"/>
  <c r="Q82" i="1"/>
  <c r="Q84" i="1" s="1"/>
  <c r="Y68" i="1"/>
  <c r="Y72" i="1" s="1"/>
  <c r="Y82" i="1"/>
  <c r="Y84" i="1" s="1"/>
  <c r="C82" i="1"/>
  <c r="C84" i="1" s="1"/>
  <c r="M82" i="1"/>
  <c r="M84" i="1" s="1"/>
  <c r="W82" i="1"/>
  <c r="W84" i="1" s="1"/>
  <c r="Z90" i="1"/>
  <c r="AA90" i="1" s="1"/>
  <c r="Z91" i="1"/>
  <c r="AA91" i="1" s="1"/>
  <c r="J92" i="1"/>
  <c r="J94" i="1" s="1"/>
  <c r="L111" i="1"/>
  <c r="E108" i="1"/>
  <c r="E122" i="1"/>
  <c r="E124" i="1" s="1"/>
  <c r="I108" i="1"/>
  <c r="Z118" i="1"/>
  <c r="M108" i="1"/>
  <c r="M122" i="1"/>
  <c r="M124" i="1" s="1"/>
  <c r="Q108" i="1"/>
  <c r="U108" i="1"/>
  <c r="U122" i="1"/>
  <c r="U124" i="1" s="1"/>
  <c r="Y108" i="1"/>
  <c r="W122" i="1"/>
  <c r="W124" i="1" s="1"/>
  <c r="D113" i="1"/>
  <c r="H113" i="1"/>
  <c r="L113" i="1"/>
  <c r="P113" i="1"/>
  <c r="T113" i="1"/>
  <c r="X113" i="1"/>
  <c r="H132" i="1"/>
  <c r="H134" i="1" s="1"/>
  <c r="H108" i="1"/>
  <c r="P132" i="1"/>
  <c r="P134" i="1" s="1"/>
  <c r="P108" i="1"/>
  <c r="X132" i="1"/>
  <c r="X134" i="1" s="1"/>
  <c r="X108" i="1"/>
  <c r="Z131" i="1"/>
  <c r="AA159" i="1"/>
  <c r="B162" i="1"/>
  <c r="Z159" i="1"/>
  <c r="AB159" i="1" s="1"/>
  <c r="F172" i="1"/>
  <c r="F174" i="1" s="1"/>
  <c r="N172" i="1"/>
  <c r="N174" i="1" s="1"/>
  <c r="V172" i="1"/>
  <c r="V174" i="1" s="1"/>
  <c r="Z168" i="1"/>
  <c r="D110" i="1"/>
  <c r="L110" i="1"/>
  <c r="T110" i="1"/>
  <c r="H192" i="1"/>
  <c r="H194" i="1" s="1"/>
  <c r="P192" i="1"/>
  <c r="P194" i="1" s="1"/>
  <c r="X192" i="1"/>
  <c r="X194" i="1" s="1"/>
  <c r="Z190" i="1"/>
  <c r="Z191" i="1"/>
  <c r="C202" i="1"/>
  <c r="C204" i="1" s="1"/>
  <c r="K202" i="1"/>
  <c r="K204" i="1" s="1"/>
  <c r="S202" i="1"/>
  <c r="S204" i="1" s="1"/>
  <c r="AB208" i="1"/>
  <c r="B212" i="1"/>
  <c r="B214" i="1" s="1"/>
  <c r="AA219" i="1"/>
  <c r="AA231" i="1"/>
  <c r="C254" i="1"/>
  <c r="K254" i="1"/>
  <c r="P274" i="1"/>
  <c r="AA280" i="1"/>
  <c r="I284" i="1"/>
  <c r="AA151" i="1"/>
  <c r="B111" i="1"/>
  <c r="C113" i="1"/>
  <c r="K113" i="1"/>
  <c r="S113" i="1"/>
  <c r="Z163" i="1"/>
  <c r="AA271" i="1"/>
  <c r="AA16" i="1"/>
  <c r="B19" i="1"/>
  <c r="B21" i="1" s="1"/>
  <c r="J40" i="1"/>
  <c r="J42" i="1" s="1"/>
  <c r="X40" i="1"/>
  <c r="X42" i="1" s="1"/>
  <c r="B56" i="1"/>
  <c r="AA46" i="1"/>
  <c r="J52" i="1"/>
  <c r="V52" i="1"/>
  <c r="H62" i="1"/>
  <c r="R61" i="1"/>
  <c r="R62" i="1" s="1"/>
  <c r="B69" i="1"/>
  <c r="B72" i="1" s="1"/>
  <c r="O82" i="1"/>
  <c r="O84" i="1" s="1"/>
  <c r="F92" i="1"/>
  <c r="F94" i="1" s="1"/>
  <c r="F68" i="1"/>
  <c r="F72" i="1" s="1"/>
  <c r="N92" i="1"/>
  <c r="N94" i="1" s="1"/>
  <c r="N68" i="1"/>
  <c r="N72" i="1" s="1"/>
  <c r="V92" i="1"/>
  <c r="V94" i="1" s="1"/>
  <c r="V68" i="1"/>
  <c r="V72" i="1" s="1"/>
  <c r="Z88" i="1"/>
  <c r="AA88" i="1" s="1"/>
  <c r="B92" i="1"/>
  <c r="B94" i="1" s="1"/>
  <c r="M162" i="1"/>
  <c r="M164" i="1" s="1"/>
  <c r="B164" i="1"/>
  <c r="AA163" i="1"/>
  <c r="AB169" i="1"/>
  <c r="AA169" i="1"/>
  <c r="AB178" i="1"/>
  <c r="AA178" i="1"/>
  <c r="P21" i="1"/>
  <c r="B32" i="1"/>
  <c r="F32" i="1"/>
  <c r="J32" i="1"/>
  <c r="N32" i="1"/>
  <c r="R32" i="1"/>
  <c r="V32" i="1"/>
  <c r="Z31" i="1"/>
  <c r="D40" i="1"/>
  <c r="D42" i="1" s="1"/>
  <c r="D61" i="1"/>
  <c r="D62" i="1" s="1"/>
  <c r="T61" i="1"/>
  <c r="T62" i="1" s="1"/>
  <c r="T42" i="1"/>
  <c r="B50" i="1"/>
  <c r="B52" i="1" s="1"/>
  <c r="C61" i="1"/>
  <c r="G61" i="1"/>
  <c r="K61" i="1"/>
  <c r="O61" i="1"/>
  <c r="S61" i="1"/>
  <c r="W61" i="1"/>
  <c r="AA51" i="1"/>
  <c r="J56" i="1"/>
  <c r="J60" i="1" s="1"/>
  <c r="J61" i="1"/>
  <c r="J62" i="1" s="1"/>
  <c r="V61" i="1"/>
  <c r="V62" i="1" s="1"/>
  <c r="T72" i="1"/>
  <c r="G73" i="1"/>
  <c r="S74" i="1"/>
  <c r="C72" i="1"/>
  <c r="G72" i="1"/>
  <c r="K72" i="1"/>
  <c r="O72" i="1"/>
  <c r="O74" i="1" s="1"/>
  <c r="S72" i="1"/>
  <c r="W72" i="1"/>
  <c r="W74" i="1" s="1"/>
  <c r="Z80" i="1"/>
  <c r="AA80" i="1" s="1"/>
  <c r="M70" i="1"/>
  <c r="G82" i="1"/>
  <c r="G84" i="1" s="1"/>
  <c r="S82" i="1"/>
  <c r="S84" i="1" s="1"/>
  <c r="B73" i="1"/>
  <c r="F73" i="1"/>
  <c r="J73" i="1"/>
  <c r="J74" i="1" s="1"/>
  <c r="N73" i="1"/>
  <c r="R73" i="1"/>
  <c r="V73" i="1"/>
  <c r="Z83" i="1"/>
  <c r="Z89" i="1"/>
  <c r="M92" i="1"/>
  <c r="P92" i="1"/>
  <c r="P94" i="1" s="1"/>
  <c r="O113" i="1"/>
  <c r="Z121" i="1"/>
  <c r="AA121" i="1" s="1"/>
  <c r="M111" i="1"/>
  <c r="AB128" i="1"/>
  <c r="E134" i="1"/>
  <c r="E113" i="1"/>
  <c r="I134" i="1"/>
  <c r="Z133" i="1"/>
  <c r="M134" i="1"/>
  <c r="M113" i="1"/>
  <c r="Q134" i="1"/>
  <c r="U134" i="1"/>
  <c r="U113" i="1"/>
  <c r="Y134" i="1"/>
  <c r="AA171" i="1"/>
  <c r="M182" i="1"/>
  <c r="M184" i="1" s="1"/>
  <c r="B184" i="1"/>
  <c r="Z183" i="1"/>
  <c r="AA183" i="1" s="1"/>
  <c r="Z189" i="1"/>
  <c r="M192" i="1"/>
  <c r="M194" i="1" s="1"/>
  <c r="Z198" i="1"/>
  <c r="M202" i="1"/>
  <c r="M204" i="1" s="1"/>
  <c r="D204" i="1"/>
  <c r="H204" i="1"/>
  <c r="M254" i="1"/>
  <c r="Z253" i="1"/>
  <c r="I19" i="1"/>
  <c r="I21" i="1" s="1"/>
  <c r="AA36" i="1"/>
  <c r="B40" i="1"/>
  <c r="B42" i="1" s="1"/>
  <c r="R40" i="1"/>
  <c r="R42" i="1" s="1"/>
  <c r="G58" i="1"/>
  <c r="S58" i="1"/>
  <c r="M59" i="1"/>
  <c r="U59" i="1"/>
  <c r="R50" i="1"/>
  <c r="B61" i="1"/>
  <c r="E69" i="1"/>
  <c r="E72" i="1" s="1"/>
  <c r="E74" i="1" s="1"/>
  <c r="K74" i="1"/>
  <c r="L69" i="1"/>
  <c r="L72" i="1" s="1"/>
  <c r="L82" i="1"/>
  <c r="X69" i="1"/>
  <c r="X82" i="1"/>
  <c r="X84" i="1" s="1"/>
  <c r="K82" i="1"/>
  <c r="K84" i="1" s="1"/>
  <c r="E94" i="1"/>
  <c r="Q94" i="1"/>
  <c r="Q73" i="1"/>
  <c r="G110" i="1"/>
  <c r="S110" i="1"/>
  <c r="G132" i="1"/>
  <c r="G109" i="1"/>
  <c r="O132" i="1"/>
  <c r="O134" i="1" s="1"/>
  <c r="O109" i="1"/>
  <c r="B110" i="1"/>
  <c r="B132" i="1"/>
  <c r="B134" i="1" s="1"/>
  <c r="R110" i="1"/>
  <c r="R132" i="1"/>
  <c r="R134" i="1" s="1"/>
  <c r="W142" i="1"/>
  <c r="W144" i="1" s="1"/>
  <c r="B172" i="1"/>
  <c r="B174" i="1" s="1"/>
  <c r="E194" i="1"/>
  <c r="I194" i="1"/>
  <c r="Z193" i="1"/>
  <c r="Q194" i="1"/>
  <c r="Y194" i="1"/>
  <c r="AA228" i="1"/>
  <c r="B232" i="1"/>
  <c r="B234" i="1" s="1"/>
  <c r="Z228" i="1"/>
  <c r="C264" i="1"/>
  <c r="K94" i="1"/>
  <c r="O94" i="1"/>
  <c r="S94" i="1"/>
  <c r="W94" i="1"/>
  <c r="D122" i="1"/>
  <c r="D124" i="1" s="1"/>
  <c r="H122" i="1"/>
  <c r="H124" i="1" s="1"/>
  <c r="L122" i="1"/>
  <c r="L124" i="1" s="1"/>
  <c r="P122" i="1"/>
  <c r="P124" i="1" s="1"/>
  <c r="T122" i="1"/>
  <c r="T124" i="1" s="1"/>
  <c r="X122" i="1"/>
  <c r="X124" i="1" s="1"/>
  <c r="E110" i="1"/>
  <c r="I110" i="1"/>
  <c r="Z120" i="1"/>
  <c r="AA120" i="1" s="1"/>
  <c r="M110" i="1"/>
  <c r="Q110" i="1"/>
  <c r="U110" i="1"/>
  <c r="Y110" i="1"/>
  <c r="B124" i="1"/>
  <c r="B113" i="1"/>
  <c r="F113" i="1"/>
  <c r="J113" i="1"/>
  <c r="N113" i="1"/>
  <c r="R113" i="1"/>
  <c r="V113" i="1"/>
  <c r="Z123" i="1"/>
  <c r="Z129" i="1"/>
  <c r="Z132" i="1" s="1"/>
  <c r="Z138" i="1"/>
  <c r="Z141" i="1"/>
  <c r="AA141" i="1" s="1"/>
  <c r="Z153" i="1"/>
  <c r="D164" i="1"/>
  <c r="H164" i="1"/>
  <c r="L164" i="1"/>
  <c r="P164" i="1"/>
  <c r="T164" i="1"/>
  <c r="X164" i="1"/>
  <c r="E172" i="1"/>
  <c r="E174" i="1" s="1"/>
  <c r="I172" i="1"/>
  <c r="M172" i="1"/>
  <c r="Q172" i="1"/>
  <c r="U172" i="1"/>
  <c r="U174" i="1" s="1"/>
  <c r="Y172" i="1"/>
  <c r="AA170" i="1"/>
  <c r="AA179" i="1"/>
  <c r="AA188" i="1"/>
  <c r="Z188" i="1"/>
  <c r="AA191" i="1"/>
  <c r="C194" i="1"/>
  <c r="G194" i="1"/>
  <c r="K194" i="1"/>
  <c r="O194" i="1"/>
  <c r="S194" i="1"/>
  <c r="W194" i="1"/>
  <c r="D202" i="1"/>
  <c r="H202" i="1"/>
  <c r="L202" i="1"/>
  <c r="L204" i="1" s="1"/>
  <c r="P202" i="1"/>
  <c r="P204" i="1" s="1"/>
  <c r="T202" i="1"/>
  <c r="T204" i="1" s="1"/>
  <c r="X202" i="1"/>
  <c r="X204" i="1" s="1"/>
  <c r="Z200" i="1"/>
  <c r="AA200" i="1" s="1"/>
  <c r="Z203" i="1"/>
  <c r="AA203" i="1" s="1"/>
  <c r="Z209" i="1"/>
  <c r="Z218" i="1"/>
  <c r="Z221" i="1"/>
  <c r="AA221" i="1" s="1"/>
  <c r="Z233" i="1"/>
  <c r="H252" i="1"/>
  <c r="H254" i="1" s="1"/>
  <c r="X252" i="1"/>
  <c r="X254" i="1" s="1"/>
  <c r="Z251" i="1"/>
  <c r="AA251" i="1" s="1"/>
  <c r="G254" i="1"/>
  <c r="O254" i="1"/>
  <c r="W254" i="1"/>
  <c r="D262" i="1"/>
  <c r="D264" i="1" s="1"/>
  <c r="H262" i="1"/>
  <c r="H264" i="1" s="1"/>
  <c r="L262" i="1"/>
  <c r="L264" i="1" s="1"/>
  <c r="P262" i="1"/>
  <c r="P264" i="1" s="1"/>
  <c r="T262" i="1"/>
  <c r="T264" i="1" s="1"/>
  <c r="X262" i="1"/>
  <c r="X264" i="1" s="1"/>
  <c r="AA269" i="1"/>
  <c r="B282" i="1"/>
  <c r="AA278" i="1"/>
  <c r="J282" i="1"/>
  <c r="R282" i="1"/>
  <c r="E292" i="1"/>
  <c r="E294" i="1" s="1"/>
  <c r="I292" i="1"/>
  <c r="I294" i="1" s="1"/>
  <c r="M292" i="1"/>
  <c r="M294" i="1" s="1"/>
  <c r="Z288" i="1"/>
  <c r="Q292" i="1"/>
  <c r="Q294" i="1" s="1"/>
  <c r="U292" i="1"/>
  <c r="U294" i="1" s="1"/>
  <c r="Y292" i="1"/>
  <c r="Y294" i="1" s="1"/>
  <c r="Z313" i="1"/>
  <c r="B322" i="1"/>
  <c r="B324" i="1" s="1"/>
  <c r="F322" i="1"/>
  <c r="F324" i="1" s="1"/>
  <c r="J322" i="1"/>
  <c r="J324" i="1" s="1"/>
  <c r="N322" i="1"/>
  <c r="N324" i="1" s="1"/>
  <c r="R322" i="1"/>
  <c r="R324" i="1" s="1"/>
  <c r="V322" i="1"/>
  <c r="V324" i="1" s="1"/>
  <c r="D324" i="1"/>
  <c r="L324" i="1"/>
  <c r="T324" i="1"/>
  <c r="O328" i="1"/>
  <c r="J330" i="1"/>
  <c r="P331" i="1"/>
  <c r="K333" i="1"/>
  <c r="E330" i="1"/>
  <c r="I330" i="1"/>
  <c r="M330" i="1"/>
  <c r="Z340" i="1"/>
  <c r="AA340" i="1" s="1"/>
  <c r="Q330" i="1"/>
  <c r="U330" i="1"/>
  <c r="Y330" i="1"/>
  <c r="M342" i="1"/>
  <c r="M344" i="1" s="1"/>
  <c r="B333" i="1"/>
  <c r="F333" i="1"/>
  <c r="J333" i="1"/>
  <c r="N333" i="1"/>
  <c r="R333" i="1"/>
  <c r="R344" i="1"/>
  <c r="V333" i="1"/>
  <c r="Z343" i="1"/>
  <c r="E333" i="1"/>
  <c r="I333" i="1"/>
  <c r="Z353" i="1"/>
  <c r="M333" i="1"/>
  <c r="M354" i="1"/>
  <c r="Q333" i="1"/>
  <c r="U333" i="1"/>
  <c r="Y333" i="1"/>
  <c r="Y103" i="1" s="1"/>
  <c r="AA359" i="1"/>
  <c r="E362" i="1"/>
  <c r="E364" i="1" s="1"/>
  <c r="U362" i="1"/>
  <c r="U364" i="1" s="1"/>
  <c r="I364" i="1"/>
  <c r="Q364" i="1"/>
  <c r="Y364" i="1"/>
  <c r="Z369" i="1"/>
  <c r="B382" i="1"/>
  <c r="Z378" i="1"/>
  <c r="Z382" i="1" s="1"/>
  <c r="AB382" i="1" s="1"/>
  <c r="M392" i="1"/>
  <c r="M394" i="1" s="1"/>
  <c r="Z388" i="1"/>
  <c r="D414" i="1"/>
  <c r="H414" i="1"/>
  <c r="P414" i="1"/>
  <c r="T414" i="1"/>
  <c r="X414" i="1"/>
  <c r="AA471" i="1"/>
  <c r="Z481" i="1"/>
  <c r="AA481" i="1" s="1"/>
  <c r="Z490" i="1"/>
  <c r="AA490" i="1" s="1"/>
  <c r="Z500" i="1"/>
  <c r="AA500" i="1" s="1"/>
  <c r="M502" i="1"/>
  <c r="M504" i="1" s="1"/>
  <c r="R504" i="1"/>
  <c r="V504" i="1"/>
  <c r="Z503" i="1"/>
  <c r="E508" i="1"/>
  <c r="U508" i="1"/>
  <c r="P510" i="1"/>
  <c r="Z513" i="1"/>
  <c r="B509" i="1"/>
  <c r="AA519" i="1"/>
  <c r="F509" i="1"/>
  <c r="J509" i="1"/>
  <c r="N509" i="1"/>
  <c r="R509" i="1"/>
  <c r="V509" i="1"/>
  <c r="Z519" i="1"/>
  <c r="AB519" i="1" s="1"/>
  <c r="I524" i="1"/>
  <c r="E509" i="1"/>
  <c r="E99" i="1" s="1"/>
  <c r="I509" i="1"/>
  <c r="Z529" i="1"/>
  <c r="M509" i="1"/>
  <c r="Q509" i="1"/>
  <c r="U509" i="1"/>
  <c r="Y509" i="1"/>
  <c r="B542" i="1"/>
  <c r="Z538" i="1"/>
  <c r="Z542" i="1" s="1"/>
  <c r="M552" i="1"/>
  <c r="Z548" i="1"/>
  <c r="D511" i="1"/>
  <c r="H511" i="1"/>
  <c r="H101" i="1" s="1"/>
  <c r="L511" i="1"/>
  <c r="P511" i="1"/>
  <c r="T511" i="1"/>
  <c r="X511" i="1"/>
  <c r="X101" i="1" s="1"/>
  <c r="H552" i="1"/>
  <c r="H554" i="1" s="1"/>
  <c r="X552" i="1"/>
  <c r="X554" i="1" s="1"/>
  <c r="D574" i="1"/>
  <c r="L574" i="1"/>
  <c r="P574" i="1"/>
  <c r="T574" i="1"/>
  <c r="AA631" i="1"/>
  <c r="Z641" i="1"/>
  <c r="AA641" i="1" s="1"/>
  <c r="Z650" i="1"/>
  <c r="AA650" i="1" s="1"/>
  <c r="Z660" i="1"/>
  <c r="AA660" i="1" s="1"/>
  <c r="M662" i="1"/>
  <c r="M664" i="1" s="1"/>
  <c r="F664" i="1"/>
  <c r="J664" i="1"/>
  <c r="N664" i="1"/>
  <c r="R664" i="1"/>
  <c r="V664" i="1"/>
  <c r="Z663" i="1"/>
  <c r="AA663" i="1" s="1"/>
  <c r="E674" i="1"/>
  <c r="I674" i="1"/>
  <c r="Z673" i="1"/>
  <c r="Q674" i="1"/>
  <c r="U674" i="1"/>
  <c r="Y674" i="1"/>
  <c r="AA679" i="1"/>
  <c r="E682" i="1"/>
  <c r="E684" i="1" s="1"/>
  <c r="U682" i="1"/>
  <c r="U684" i="1" s="1"/>
  <c r="I684" i="1"/>
  <c r="Q684" i="1"/>
  <c r="H689" i="1"/>
  <c r="X689" i="1"/>
  <c r="Z693" i="1"/>
  <c r="AA693" i="1" s="1"/>
  <c r="B689" i="1"/>
  <c r="Z699" i="1"/>
  <c r="AB699" i="1" s="1"/>
  <c r="D712" i="1"/>
  <c r="D714" i="1" s="1"/>
  <c r="D688" i="1"/>
  <c r="H688" i="1"/>
  <c r="L712" i="1"/>
  <c r="L688" i="1"/>
  <c r="P688" i="1"/>
  <c r="P712" i="1"/>
  <c r="P714" i="1" s="1"/>
  <c r="T712" i="1"/>
  <c r="T714" i="1" s="1"/>
  <c r="T688" i="1"/>
  <c r="X688" i="1"/>
  <c r="H714" i="1"/>
  <c r="L714" i="1"/>
  <c r="D772" i="1"/>
  <c r="L772" i="1"/>
  <c r="T772" i="1"/>
  <c r="AA771" i="1"/>
  <c r="B812" i="1"/>
  <c r="B814" i="1" s="1"/>
  <c r="F812" i="1"/>
  <c r="J812" i="1"/>
  <c r="J814" i="1" s="1"/>
  <c r="N812" i="1"/>
  <c r="R812" i="1"/>
  <c r="V812" i="1"/>
  <c r="Z808" i="1"/>
  <c r="AA808" i="1" s="1"/>
  <c r="D852" i="1"/>
  <c r="L852" i="1"/>
  <c r="L854" i="1" s="1"/>
  <c r="T852" i="1"/>
  <c r="AA851" i="1"/>
  <c r="H870" i="1"/>
  <c r="N871" i="1"/>
  <c r="D870" i="1"/>
  <c r="T870" i="1"/>
  <c r="D871" i="1"/>
  <c r="L871" i="1"/>
  <c r="T871" i="1"/>
  <c r="B892" i="1"/>
  <c r="B894" i="1" s="1"/>
  <c r="B868" i="1"/>
  <c r="F892" i="1"/>
  <c r="F894" i="1" s="1"/>
  <c r="J892" i="1"/>
  <c r="J894" i="1" s="1"/>
  <c r="J868" i="1"/>
  <c r="N892" i="1"/>
  <c r="N894" i="1" s="1"/>
  <c r="R892" i="1"/>
  <c r="R894" i="1" s="1"/>
  <c r="R868" i="1"/>
  <c r="V892" i="1"/>
  <c r="V894" i="1" s="1"/>
  <c r="Z888" i="1"/>
  <c r="AA888" i="1" s="1"/>
  <c r="AA892" i="1" s="1"/>
  <c r="H871" i="1"/>
  <c r="P871" i="1"/>
  <c r="X871" i="1"/>
  <c r="P892" i="1"/>
  <c r="L870" i="1"/>
  <c r="N902" i="1"/>
  <c r="N904" i="1" s="1"/>
  <c r="Z913" i="1"/>
  <c r="M914" i="1"/>
  <c r="AB918" i="1"/>
  <c r="Z919" i="1"/>
  <c r="M922" i="1"/>
  <c r="M924" i="1" s="1"/>
  <c r="C870" i="1"/>
  <c r="G870" i="1"/>
  <c r="G942" i="1"/>
  <c r="G944" i="1" s="1"/>
  <c r="K870" i="1"/>
  <c r="O870" i="1"/>
  <c r="S870" i="1"/>
  <c r="W870" i="1"/>
  <c r="AB958" i="1"/>
  <c r="Z960" i="1"/>
  <c r="AA960" i="1" s="1"/>
  <c r="C974" i="1"/>
  <c r="G974" i="1"/>
  <c r="K974" i="1"/>
  <c r="O974" i="1"/>
  <c r="S974" i="1"/>
  <c r="W974" i="1"/>
  <c r="AA999" i="1"/>
  <c r="AA1031" i="1"/>
  <c r="Z1091" i="1"/>
  <c r="B1307" i="1"/>
  <c r="Z1337" i="1"/>
  <c r="AA1337" i="1" s="1"/>
  <c r="B1497" i="1"/>
  <c r="B1518" i="1"/>
  <c r="F1518" i="1"/>
  <c r="F1497" i="1"/>
  <c r="F1527" i="1" s="1"/>
  <c r="J1497" i="1"/>
  <c r="J1527" i="1" s="1"/>
  <c r="J1518" i="1"/>
  <c r="R1497" i="1"/>
  <c r="R1527" i="1" s="1"/>
  <c r="R1518" i="1"/>
  <c r="V1518" i="1"/>
  <c r="V1497" i="1"/>
  <c r="V1527" i="1" s="1"/>
  <c r="Z1517" i="1"/>
  <c r="AA1517" i="1" s="1"/>
  <c r="E214" i="1"/>
  <c r="I214" i="1"/>
  <c r="Z213" i="1"/>
  <c r="M214" i="1"/>
  <c r="Q214" i="1"/>
  <c r="U214" i="1"/>
  <c r="Y214" i="1"/>
  <c r="B222" i="1"/>
  <c r="B224" i="1" s="1"/>
  <c r="F222" i="1"/>
  <c r="J222" i="1"/>
  <c r="J224" i="1" s="1"/>
  <c r="N222" i="1"/>
  <c r="R222" i="1"/>
  <c r="R224" i="1" s="1"/>
  <c r="V222" i="1"/>
  <c r="AA230" i="1"/>
  <c r="AA239" i="1"/>
  <c r="B242" i="1"/>
  <c r="B244" i="1" s="1"/>
  <c r="Z239" i="1"/>
  <c r="AB239" i="1" s="1"/>
  <c r="E244" i="1"/>
  <c r="Z243" i="1"/>
  <c r="M244" i="1"/>
  <c r="U244" i="1"/>
  <c r="Z248" i="1"/>
  <c r="AA270" i="1"/>
  <c r="Z283" i="1"/>
  <c r="AA289" i="1"/>
  <c r="D302" i="1"/>
  <c r="D304" i="1" s="1"/>
  <c r="L302" i="1"/>
  <c r="L304" i="1" s="1"/>
  <c r="T302" i="1"/>
  <c r="AA301" i="1"/>
  <c r="B312" i="1"/>
  <c r="B314" i="1" s="1"/>
  <c r="AB320" i="1"/>
  <c r="AA320" i="1"/>
  <c r="Q324" i="1"/>
  <c r="C328" i="1"/>
  <c r="S328" i="1"/>
  <c r="N330" i="1"/>
  <c r="D331" i="1"/>
  <c r="T331" i="1"/>
  <c r="D342" i="1"/>
  <c r="D328" i="1"/>
  <c r="D98" i="1" s="1"/>
  <c r="H342" i="1"/>
  <c r="H328" i="1"/>
  <c r="L342" i="1"/>
  <c r="L344" i="1" s="1"/>
  <c r="L328" i="1"/>
  <c r="P342" i="1"/>
  <c r="P344" i="1" s="1"/>
  <c r="P328" i="1"/>
  <c r="T342" i="1"/>
  <c r="T344" i="1" s="1"/>
  <c r="T328" i="1"/>
  <c r="X342" i="1"/>
  <c r="X328" i="1"/>
  <c r="D344" i="1"/>
  <c r="B331" i="1"/>
  <c r="B352" i="1"/>
  <c r="B354" i="1" s="1"/>
  <c r="F331" i="1"/>
  <c r="J331" i="1"/>
  <c r="J352" i="1"/>
  <c r="N331" i="1"/>
  <c r="R331" i="1"/>
  <c r="R352" i="1"/>
  <c r="V331" i="1"/>
  <c r="Z351" i="1"/>
  <c r="AA351" i="1" s="1"/>
  <c r="AA370" i="1"/>
  <c r="Z370" i="1"/>
  <c r="M382" i="1"/>
  <c r="M384" i="1" s="1"/>
  <c r="AA383" i="1"/>
  <c r="B384" i="1"/>
  <c r="Z383" i="1"/>
  <c r="Z393" i="1"/>
  <c r="AA399" i="1"/>
  <c r="E402" i="1"/>
  <c r="I402" i="1"/>
  <c r="I404" i="1" s="1"/>
  <c r="Q402" i="1"/>
  <c r="Q404" i="1" s="1"/>
  <c r="U402" i="1"/>
  <c r="U404" i="1" s="1"/>
  <c r="Y402" i="1"/>
  <c r="E404" i="1"/>
  <c r="Y404" i="1"/>
  <c r="AB409" i="1"/>
  <c r="AA409" i="1"/>
  <c r="B422" i="1"/>
  <c r="B424" i="1" s="1"/>
  <c r="Z418" i="1"/>
  <c r="AA418" i="1" s="1"/>
  <c r="M432" i="1"/>
  <c r="Z428" i="1"/>
  <c r="D454" i="1"/>
  <c r="H454" i="1"/>
  <c r="L454" i="1"/>
  <c r="T454" i="1"/>
  <c r="X454" i="1"/>
  <c r="B492" i="1"/>
  <c r="B494" i="1" s="1"/>
  <c r="I508" i="1"/>
  <c r="Y508" i="1"/>
  <c r="D510" i="1"/>
  <c r="T510" i="1"/>
  <c r="E511" i="1"/>
  <c r="I511" i="1"/>
  <c r="I522" i="1"/>
  <c r="M511" i="1"/>
  <c r="Z521" i="1"/>
  <c r="AA521" i="1" s="1"/>
  <c r="Q511" i="1"/>
  <c r="Q522" i="1"/>
  <c r="Q524" i="1" s="1"/>
  <c r="U511" i="1"/>
  <c r="Y511" i="1"/>
  <c r="Y522" i="1"/>
  <c r="Y524" i="1" s="1"/>
  <c r="B510" i="1"/>
  <c r="F510" i="1"/>
  <c r="J510" i="1"/>
  <c r="N510" i="1"/>
  <c r="R510" i="1"/>
  <c r="V510" i="1"/>
  <c r="Z530" i="1"/>
  <c r="AA530" i="1" s="1"/>
  <c r="N532" i="1"/>
  <c r="N534" i="1" s="1"/>
  <c r="M542" i="1"/>
  <c r="M544" i="1" s="1"/>
  <c r="B544" i="1"/>
  <c r="Z543" i="1"/>
  <c r="Z544" i="1" s="1"/>
  <c r="Z553" i="1"/>
  <c r="M554" i="1"/>
  <c r="AA559" i="1"/>
  <c r="E562" i="1"/>
  <c r="E564" i="1" s="1"/>
  <c r="I562" i="1"/>
  <c r="Q562" i="1"/>
  <c r="Q564" i="1" s="1"/>
  <c r="U562" i="1"/>
  <c r="U564" i="1" s="1"/>
  <c r="Y562" i="1"/>
  <c r="Y564" i="1" s="1"/>
  <c r="I564" i="1"/>
  <c r="M564" i="1"/>
  <c r="AB569" i="1"/>
  <c r="AA569" i="1"/>
  <c r="B582" i="1"/>
  <c r="B584" i="1" s="1"/>
  <c r="AA578" i="1"/>
  <c r="Z578" i="1"/>
  <c r="M592" i="1"/>
  <c r="Z588" i="1"/>
  <c r="D604" i="1"/>
  <c r="D614" i="1"/>
  <c r="H614" i="1"/>
  <c r="L614" i="1"/>
  <c r="T614" i="1"/>
  <c r="X614" i="1"/>
  <c r="C654" i="1"/>
  <c r="AA671" i="1"/>
  <c r="B672" i="1"/>
  <c r="B674" i="1" s="1"/>
  <c r="L689" i="1"/>
  <c r="Z701" i="1"/>
  <c r="AA701" i="1" s="1"/>
  <c r="M691" i="1"/>
  <c r="O702" i="1"/>
  <c r="O704" i="1" s="1"/>
  <c r="M724" i="1"/>
  <c r="Z723" i="1"/>
  <c r="Q724" i="1"/>
  <c r="B744" i="1"/>
  <c r="F744" i="1"/>
  <c r="J744" i="1"/>
  <c r="N744" i="1"/>
  <c r="R744" i="1"/>
  <c r="V744" i="1"/>
  <c r="Z753" i="1"/>
  <c r="M754" i="1"/>
  <c r="AB758" i="1"/>
  <c r="AB759" i="1"/>
  <c r="B782" i="1"/>
  <c r="B784" i="1" s="1"/>
  <c r="Z780" i="1"/>
  <c r="AA780" i="1" s="1"/>
  <c r="F784" i="1"/>
  <c r="J784" i="1"/>
  <c r="R784" i="1"/>
  <c r="V784" i="1"/>
  <c r="Z793" i="1"/>
  <c r="M794" i="1"/>
  <c r="AB798" i="1"/>
  <c r="AB799" i="1"/>
  <c r="AA799" i="1"/>
  <c r="AA811" i="1"/>
  <c r="B822" i="1"/>
  <c r="B824" i="1" s="1"/>
  <c r="Z820" i="1"/>
  <c r="AA820" i="1" s="1"/>
  <c r="Z833" i="1"/>
  <c r="M834" i="1"/>
  <c r="AB838" i="1"/>
  <c r="Z839" i="1"/>
  <c r="M842" i="1"/>
  <c r="M844" i="1" s="1"/>
  <c r="B862" i="1"/>
  <c r="B864" i="1" s="1"/>
  <c r="Z860" i="1"/>
  <c r="AA860" i="1" s="1"/>
  <c r="F864" i="1"/>
  <c r="J864" i="1"/>
  <c r="N864" i="1"/>
  <c r="R864" i="1"/>
  <c r="Z873" i="1"/>
  <c r="AB878" i="1"/>
  <c r="E882" i="1"/>
  <c r="E884" i="1" s="1"/>
  <c r="E869" i="1"/>
  <c r="I882" i="1"/>
  <c r="I884" i="1" s="1"/>
  <c r="I869" i="1"/>
  <c r="Z879" i="1"/>
  <c r="M882" i="1"/>
  <c r="M884" i="1" s="1"/>
  <c r="M869" i="1"/>
  <c r="Q882" i="1"/>
  <c r="Q884" i="1" s="1"/>
  <c r="Q869" i="1"/>
  <c r="U882" i="1"/>
  <c r="U884" i="1" s="1"/>
  <c r="U869" i="1"/>
  <c r="Y882" i="1"/>
  <c r="Y884" i="1" s="1"/>
  <c r="Y869" i="1"/>
  <c r="X892" i="1"/>
  <c r="B932" i="1"/>
  <c r="Z928" i="1"/>
  <c r="AB979" i="1"/>
  <c r="AA979" i="1"/>
  <c r="Z990" i="1"/>
  <c r="M992" i="1"/>
  <c r="M994" i="1" s="1"/>
  <c r="B994" i="1"/>
  <c r="Z993" i="1"/>
  <c r="AA993" i="1" s="1"/>
  <c r="AB1008" i="1"/>
  <c r="AA1008" i="1"/>
  <c r="O1048" i="1"/>
  <c r="O1062" i="1"/>
  <c r="Z1240" i="1"/>
  <c r="F1304" i="1"/>
  <c r="M302" i="1"/>
  <c r="Z298" i="1"/>
  <c r="H304" i="1"/>
  <c r="P304" i="1"/>
  <c r="T304" i="1"/>
  <c r="X304" i="1"/>
  <c r="AA321" i="1"/>
  <c r="C330" i="1"/>
  <c r="C342" i="1"/>
  <c r="G330" i="1"/>
  <c r="G342" i="1"/>
  <c r="K330" i="1"/>
  <c r="K342" i="1"/>
  <c r="O330" i="1"/>
  <c r="O342" i="1"/>
  <c r="O344" i="1" s="1"/>
  <c r="S330" i="1"/>
  <c r="S342" i="1"/>
  <c r="W330" i="1"/>
  <c r="W332" i="1" s="1"/>
  <c r="W334" i="1" s="1"/>
  <c r="W342" i="1"/>
  <c r="H344" i="1"/>
  <c r="X344" i="1"/>
  <c r="G354" i="1"/>
  <c r="W354" i="1"/>
  <c r="AA391" i="1"/>
  <c r="Z410" i="1"/>
  <c r="AA410" i="1" s="1"/>
  <c r="M422" i="1"/>
  <c r="M424" i="1" s="1"/>
  <c r="Z423" i="1"/>
  <c r="AA423" i="1" s="1"/>
  <c r="Z433" i="1"/>
  <c r="M434" i="1"/>
  <c r="E444" i="1"/>
  <c r="U444" i="1"/>
  <c r="AB449" i="1"/>
  <c r="AA449" i="1"/>
  <c r="B462" i="1"/>
  <c r="B464" i="1" s="1"/>
  <c r="Z458" i="1"/>
  <c r="AA458" i="1" s="1"/>
  <c r="M472" i="1"/>
  <c r="M474" i="1" s="1"/>
  <c r="Z468" i="1"/>
  <c r="H494" i="1"/>
  <c r="L494" i="1"/>
  <c r="P494" i="1"/>
  <c r="X494" i="1"/>
  <c r="C552" i="1"/>
  <c r="C554" i="1" s="1"/>
  <c r="C508" i="1"/>
  <c r="G552" i="1"/>
  <c r="G554" i="1" s="1"/>
  <c r="G508" i="1"/>
  <c r="K552" i="1"/>
  <c r="K554" i="1" s="1"/>
  <c r="K508" i="1"/>
  <c r="O552" i="1"/>
  <c r="O554" i="1" s="1"/>
  <c r="O508" i="1"/>
  <c r="S552" i="1"/>
  <c r="S554" i="1" s="1"/>
  <c r="S508" i="1"/>
  <c r="W552" i="1"/>
  <c r="W554" i="1" s="1"/>
  <c r="W508" i="1"/>
  <c r="AA551" i="1"/>
  <c r="Z570" i="1"/>
  <c r="AA570" i="1" s="1"/>
  <c r="M582" i="1"/>
  <c r="M584" i="1" s="1"/>
  <c r="AA583" i="1"/>
  <c r="Z583" i="1"/>
  <c r="Z593" i="1"/>
  <c r="M594" i="1"/>
  <c r="AA599" i="1"/>
  <c r="U604" i="1"/>
  <c r="AB609" i="1"/>
  <c r="AA609" i="1"/>
  <c r="B622" i="1"/>
  <c r="B624" i="1" s="1"/>
  <c r="Z618" i="1"/>
  <c r="AA618" i="1" s="1"/>
  <c r="M632" i="1"/>
  <c r="Z628" i="1"/>
  <c r="D644" i="1"/>
  <c r="D654" i="1"/>
  <c r="H654" i="1"/>
  <c r="P654" i="1"/>
  <c r="T654" i="1"/>
  <c r="X654" i="1"/>
  <c r="G704" i="1"/>
  <c r="W704" i="1"/>
  <c r="B712" i="1"/>
  <c r="B714" i="1" s="1"/>
  <c r="Z708" i="1"/>
  <c r="AA708" i="1" s="1"/>
  <c r="O734" i="1"/>
  <c r="Z738" i="1"/>
  <c r="AA738" i="1" s="1"/>
  <c r="B772" i="1"/>
  <c r="B774" i="1" s="1"/>
  <c r="Z768" i="1"/>
  <c r="B852" i="1"/>
  <c r="B854" i="1" s="1"/>
  <c r="Z848" i="1"/>
  <c r="AA848" i="1" s="1"/>
  <c r="AA891" i="1"/>
  <c r="B871" i="1"/>
  <c r="AA900" i="1"/>
  <c r="B902" i="1"/>
  <c r="B904" i="1" s="1"/>
  <c r="F904" i="1"/>
  <c r="J904" i="1"/>
  <c r="V904" i="1"/>
  <c r="AA951" i="1"/>
  <c r="Z973" i="1"/>
  <c r="Z1069" i="1"/>
  <c r="M1059" i="1"/>
  <c r="E1243" i="1"/>
  <c r="I1243" i="1"/>
  <c r="Z1253" i="1"/>
  <c r="M1243" i="1"/>
  <c r="Q1243" i="1"/>
  <c r="U1243" i="1"/>
  <c r="Y1243" i="1"/>
  <c r="B1428" i="1"/>
  <c r="B1430" i="1" s="1"/>
  <c r="N1428" i="1"/>
  <c r="N1430" i="1" s="1"/>
  <c r="N1304" i="1"/>
  <c r="V1428" i="1"/>
  <c r="V1430" i="1" s="1"/>
  <c r="V1304" i="1"/>
  <c r="Z1424" i="1"/>
  <c r="AA1424" i="1" s="1"/>
  <c r="D30" i="1"/>
  <c r="D32" i="1" s="1"/>
  <c r="H30" i="1"/>
  <c r="H32" i="1" s="1"/>
  <c r="L30" i="1"/>
  <c r="L32" i="1" s="1"/>
  <c r="P30" i="1"/>
  <c r="P32" i="1" s="1"/>
  <c r="T30" i="1"/>
  <c r="T32" i="1" s="1"/>
  <c r="X30" i="1"/>
  <c r="X32" i="1" s="1"/>
  <c r="E40" i="1"/>
  <c r="E42" i="1" s="1"/>
  <c r="I40" i="1"/>
  <c r="I42" i="1" s="1"/>
  <c r="M40" i="1"/>
  <c r="M42" i="1" s="1"/>
  <c r="Q40" i="1"/>
  <c r="Q42" i="1" s="1"/>
  <c r="U40" i="1"/>
  <c r="U42" i="1" s="1"/>
  <c r="Y40" i="1"/>
  <c r="Y42" i="1" s="1"/>
  <c r="Z41" i="1"/>
  <c r="C56" i="1"/>
  <c r="C50" i="1"/>
  <c r="C52" i="1" s="1"/>
  <c r="G56" i="1"/>
  <c r="G60" i="1" s="1"/>
  <c r="G50" i="1"/>
  <c r="G52" i="1" s="1"/>
  <c r="K56" i="1"/>
  <c r="K50" i="1"/>
  <c r="K52" i="1" s="1"/>
  <c r="O56" i="1"/>
  <c r="O60" i="1" s="1"/>
  <c r="O50" i="1"/>
  <c r="O52" i="1" s="1"/>
  <c r="S56" i="1"/>
  <c r="S50" i="1"/>
  <c r="S52" i="1" s="1"/>
  <c r="W56" i="1"/>
  <c r="W60" i="1" s="1"/>
  <c r="W50" i="1"/>
  <c r="W52" i="1" s="1"/>
  <c r="Z47" i="1"/>
  <c r="B82" i="1"/>
  <c r="B84" i="1" s="1"/>
  <c r="F82" i="1"/>
  <c r="F84" i="1" s="1"/>
  <c r="J82" i="1"/>
  <c r="J84" i="1" s="1"/>
  <c r="N82" i="1"/>
  <c r="N84" i="1" s="1"/>
  <c r="R82" i="1"/>
  <c r="R84" i="1" s="1"/>
  <c r="V82" i="1"/>
  <c r="V84" i="1" s="1"/>
  <c r="D84" i="1"/>
  <c r="D73" i="1"/>
  <c r="H84" i="1"/>
  <c r="H73" i="1"/>
  <c r="L84" i="1"/>
  <c r="L73" i="1"/>
  <c r="P73" i="1"/>
  <c r="T84" i="1"/>
  <c r="T73" i="1"/>
  <c r="X73" i="1"/>
  <c r="M109" i="1"/>
  <c r="C108" i="1"/>
  <c r="G108" i="1"/>
  <c r="K108" i="1"/>
  <c r="O108" i="1"/>
  <c r="S108" i="1"/>
  <c r="W108" i="1"/>
  <c r="B109" i="1"/>
  <c r="B122" i="1"/>
  <c r="F109" i="1"/>
  <c r="F99" i="1" s="1"/>
  <c r="F122" i="1"/>
  <c r="F124" i="1" s="1"/>
  <c r="J109" i="1"/>
  <c r="J122" i="1"/>
  <c r="J124" i="1" s="1"/>
  <c r="N109" i="1"/>
  <c r="N99" i="1" s="1"/>
  <c r="N1259" i="1" s="1"/>
  <c r="N1269" i="1" s="1"/>
  <c r="N122" i="1"/>
  <c r="N124" i="1" s="1"/>
  <c r="R109" i="1"/>
  <c r="R122" i="1"/>
  <c r="R124" i="1" s="1"/>
  <c r="V109" i="1"/>
  <c r="V99" i="1" s="1"/>
  <c r="V122" i="1"/>
  <c r="V124" i="1" s="1"/>
  <c r="Z119" i="1"/>
  <c r="AB119" i="1" s="1"/>
  <c r="C111" i="1"/>
  <c r="G111" i="1"/>
  <c r="K111" i="1"/>
  <c r="O111" i="1"/>
  <c r="S111" i="1"/>
  <c r="W111" i="1"/>
  <c r="C122" i="1"/>
  <c r="C124" i="1" s="1"/>
  <c r="K122" i="1"/>
  <c r="K124" i="1" s="1"/>
  <c r="S122" i="1"/>
  <c r="S124" i="1" s="1"/>
  <c r="AA128" i="1"/>
  <c r="AA131" i="1"/>
  <c r="C134" i="1"/>
  <c r="G134" i="1"/>
  <c r="K134" i="1"/>
  <c r="S134" i="1"/>
  <c r="Z140" i="1"/>
  <c r="AA140" i="1" s="1"/>
  <c r="M142" i="1"/>
  <c r="M144" i="1" s="1"/>
  <c r="B144" i="1"/>
  <c r="F144" i="1"/>
  <c r="J144" i="1"/>
  <c r="N144" i="1"/>
  <c r="R144" i="1"/>
  <c r="V144" i="1"/>
  <c r="Z143" i="1"/>
  <c r="AA143" i="1" s="1"/>
  <c r="C152" i="1"/>
  <c r="C154" i="1" s="1"/>
  <c r="G152" i="1"/>
  <c r="G154" i="1" s="1"/>
  <c r="K152" i="1"/>
  <c r="K154" i="1" s="1"/>
  <c r="O152" i="1"/>
  <c r="O154" i="1" s="1"/>
  <c r="S152" i="1"/>
  <c r="S154" i="1" s="1"/>
  <c r="W152" i="1"/>
  <c r="W154" i="1" s="1"/>
  <c r="Z149" i="1"/>
  <c r="M152" i="1"/>
  <c r="M154" i="1" s="1"/>
  <c r="Z158" i="1"/>
  <c r="Z161" i="1"/>
  <c r="AA161" i="1" s="1"/>
  <c r="I174" i="1"/>
  <c r="Z173" i="1"/>
  <c r="M174" i="1"/>
  <c r="Q174" i="1"/>
  <c r="Y174" i="1"/>
  <c r="B182" i="1"/>
  <c r="F182" i="1"/>
  <c r="F184" i="1" s="1"/>
  <c r="J182" i="1"/>
  <c r="J184" i="1" s="1"/>
  <c r="N182" i="1"/>
  <c r="N184" i="1" s="1"/>
  <c r="R182" i="1"/>
  <c r="R184" i="1" s="1"/>
  <c r="V182" i="1"/>
  <c r="V184" i="1" s="1"/>
  <c r="D184" i="1"/>
  <c r="H184" i="1"/>
  <c r="L184" i="1"/>
  <c r="P184" i="1"/>
  <c r="T184" i="1"/>
  <c r="X184" i="1"/>
  <c r="AA190" i="1"/>
  <c r="B202" i="1"/>
  <c r="B204" i="1" s="1"/>
  <c r="Z199" i="1"/>
  <c r="AB199" i="1" s="1"/>
  <c r="AA208" i="1"/>
  <c r="AA211" i="1"/>
  <c r="G214" i="1"/>
  <c r="K214" i="1"/>
  <c r="O214" i="1"/>
  <c r="W214" i="1"/>
  <c r="Z220" i="1"/>
  <c r="AA220" i="1" s="1"/>
  <c r="M222" i="1"/>
  <c r="M224" i="1" s="1"/>
  <c r="F224" i="1"/>
  <c r="N224" i="1"/>
  <c r="V224" i="1"/>
  <c r="Z223" i="1"/>
  <c r="AA223" i="1" s="1"/>
  <c r="C232" i="1"/>
  <c r="C234" i="1" s="1"/>
  <c r="G232" i="1"/>
  <c r="G234" i="1" s="1"/>
  <c r="K232" i="1"/>
  <c r="K234" i="1" s="1"/>
  <c r="O232" i="1"/>
  <c r="O234" i="1" s="1"/>
  <c r="S232" i="1"/>
  <c r="S234" i="1" s="1"/>
  <c r="W232" i="1"/>
  <c r="W234" i="1" s="1"/>
  <c r="Z229" i="1"/>
  <c r="M232" i="1"/>
  <c r="M234" i="1" s="1"/>
  <c r="Z238" i="1"/>
  <c r="Z241" i="1"/>
  <c r="AA241" i="1" s="1"/>
  <c r="P252" i="1"/>
  <c r="P254" i="1" s="1"/>
  <c r="AA250" i="1"/>
  <c r="B254" i="1"/>
  <c r="J254" i="1"/>
  <c r="R254" i="1"/>
  <c r="AA259" i="1"/>
  <c r="B262" i="1"/>
  <c r="B264" i="1" s="1"/>
  <c r="J262" i="1"/>
  <c r="R262" i="1"/>
  <c r="B272" i="1"/>
  <c r="B274" i="1" s="1"/>
  <c r="J272" i="1"/>
  <c r="J274" i="1" s="1"/>
  <c r="R272" i="1"/>
  <c r="R274" i="1" s="1"/>
  <c r="Z268" i="1"/>
  <c r="D274" i="1"/>
  <c r="L274" i="1"/>
  <c r="T274" i="1"/>
  <c r="H282" i="1"/>
  <c r="H284" i="1" s="1"/>
  <c r="P282" i="1"/>
  <c r="P284" i="1" s="1"/>
  <c r="X282" i="1"/>
  <c r="X284" i="1" s="1"/>
  <c r="Z281" i="1"/>
  <c r="AA281" i="1" s="1"/>
  <c r="C284" i="1"/>
  <c r="B302" i="1"/>
  <c r="B304" i="1" s="1"/>
  <c r="AA299" i="1"/>
  <c r="J302" i="1"/>
  <c r="J304" i="1" s="1"/>
  <c r="R302" i="1"/>
  <c r="R304" i="1" s="1"/>
  <c r="E304" i="1"/>
  <c r="U304" i="1"/>
  <c r="F312" i="1"/>
  <c r="F314" i="1" s="1"/>
  <c r="N312" i="1"/>
  <c r="N314" i="1" s="1"/>
  <c r="V312" i="1"/>
  <c r="V314" i="1" s="1"/>
  <c r="E322" i="1"/>
  <c r="E324" i="1" s="1"/>
  <c r="I322" i="1"/>
  <c r="I324" i="1" s="1"/>
  <c r="Q322" i="1"/>
  <c r="U322" i="1"/>
  <c r="U324" i="1" s="1"/>
  <c r="Y322" i="1"/>
  <c r="Y324" i="1" s="1"/>
  <c r="K328" i="1"/>
  <c r="F330" i="1"/>
  <c r="V330" i="1"/>
  <c r="B328" i="1"/>
  <c r="B342" i="1"/>
  <c r="B344" i="1" s="1"/>
  <c r="F328" i="1"/>
  <c r="F342" i="1"/>
  <c r="F344" i="1" s="1"/>
  <c r="J328" i="1"/>
  <c r="J342" i="1"/>
  <c r="J344" i="1" s="1"/>
  <c r="N328" i="1"/>
  <c r="N342" i="1"/>
  <c r="N344" i="1" s="1"/>
  <c r="R328" i="1"/>
  <c r="R342" i="1"/>
  <c r="V328" i="1"/>
  <c r="V332" i="1" s="1"/>
  <c r="V342" i="1"/>
  <c r="V344" i="1" s="1"/>
  <c r="Z338" i="1"/>
  <c r="AA338" i="1" s="1"/>
  <c r="I342" i="1"/>
  <c r="I344" i="1" s="1"/>
  <c r="Y342" i="1"/>
  <c r="Y344" i="1" s="1"/>
  <c r="E352" i="1"/>
  <c r="E354" i="1" s="1"/>
  <c r="E328" i="1"/>
  <c r="I352" i="1"/>
  <c r="I354" i="1" s="1"/>
  <c r="I328" i="1"/>
  <c r="M352" i="1"/>
  <c r="Z348" i="1"/>
  <c r="M328" i="1"/>
  <c r="Q352" i="1"/>
  <c r="Q354" i="1" s="1"/>
  <c r="Q328" i="1"/>
  <c r="U352" i="1"/>
  <c r="U354" i="1" s="1"/>
  <c r="U328" i="1"/>
  <c r="Y352" i="1"/>
  <c r="Y354" i="1" s="1"/>
  <c r="Y328" i="1"/>
  <c r="D330" i="1"/>
  <c r="L330" i="1"/>
  <c r="T330" i="1"/>
  <c r="H372" i="1"/>
  <c r="H374" i="1" s="1"/>
  <c r="H330" i="1"/>
  <c r="P372" i="1"/>
  <c r="P330" i="1"/>
  <c r="X372" i="1"/>
  <c r="X374" i="1" s="1"/>
  <c r="X330" i="1"/>
  <c r="D374" i="1"/>
  <c r="P374" i="1"/>
  <c r="T374" i="1"/>
  <c r="B412" i="1"/>
  <c r="B414" i="1" s="1"/>
  <c r="AA431" i="1"/>
  <c r="B432" i="1"/>
  <c r="B434" i="1" s="1"/>
  <c r="Z441" i="1"/>
  <c r="AA441" i="1" s="1"/>
  <c r="Z450" i="1"/>
  <c r="AA450" i="1" s="1"/>
  <c r="Z460" i="1"/>
  <c r="AA460" i="1" s="1"/>
  <c r="M462" i="1"/>
  <c r="M464" i="1" s="1"/>
  <c r="F464" i="1"/>
  <c r="J464" i="1"/>
  <c r="N464" i="1"/>
  <c r="R464" i="1"/>
  <c r="V464" i="1"/>
  <c r="Z463" i="1"/>
  <c r="AA463" i="1" s="1"/>
  <c r="E474" i="1"/>
  <c r="I474" i="1"/>
  <c r="Z473" i="1"/>
  <c r="Q474" i="1"/>
  <c r="U474" i="1"/>
  <c r="Y474" i="1"/>
  <c r="AA479" i="1"/>
  <c r="E482" i="1"/>
  <c r="E484" i="1" s="1"/>
  <c r="I482" i="1"/>
  <c r="I484" i="1" s="1"/>
  <c r="Q482" i="1"/>
  <c r="Q484" i="1" s="1"/>
  <c r="U482" i="1"/>
  <c r="Y482" i="1"/>
  <c r="Y484" i="1" s="1"/>
  <c r="U484" i="1"/>
  <c r="Z489" i="1"/>
  <c r="B502" i="1"/>
  <c r="B504" i="1" s="1"/>
  <c r="AA498" i="1"/>
  <c r="Z498" i="1"/>
  <c r="Q508" i="1"/>
  <c r="L510" i="1"/>
  <c r="B511" i="1"/>
  <c r="C511" i="1"/>
  <c r="G511" i="1"/>
  <c r="K511" i="1"/>
  <c r="O511" i="1"/>
  <c r="S511" i="1"/>
  <c r="W511" i="1"/>
  <c r="G522" i="1"/>
  <c r="G524" i="1" s="1"/>
  <c r="W522" i="1"/>
  <c r="W524" i="1" s="1"/>
  <c r="F532" i="1"/>
  <c r="F534" i="1" s="1"/>
  <c r="V532" i="1"/>
  <c r="V534" i="1" s="1"/>
  <c r="D534" i="1"/>
  <c r="L534" i="1"/>
  <c r="P534" i="1"/>
  <c r="T534" i="1"/>
  <c r="B572" i="1"/>
  <c r="B574" i="1" s="1"/>
  <c r="K574" i="1"/>
  <c r="AA591" i="1"/>
  <c r="B592" i="1"/>
  <c r="B594" i="1" s="1"/>
  <c r="Z601" i="1"/>
  <c r="AA601" i="1" s="1"/>
  <c r="Z610" i="1"/>
  <c r="AA610" i="1" s="1"/>
  <c r="Z620" i="1"/>
  <c r="AA620" i="1" s="1"/>
  <c r="M622" i="1"/>
  <c r="M624" i="1" s="1"/>
  <c r="F624" i="1"/>
  <c r="J624" i="1"/>
  <c r="N624" i="1"/>
  <c r="R624" i="1"/>
  <c r="V624" i="1"/>
  <c r="Z623" i="1"/>
  <c r="AA623" i="1" s="1"/>
  <c r="E634" i="1"/>
  <c r="I634" i="1"/>
  <c r="Z633" i="1"/>
  <c r="M634" i="1"/>
  <c r="Q634" i="1"/>
  <c r="U634" i="1"/>
  <c r="Y634" i="1"/>
  <c r="AA639" i="1"/>
  <c r="E644" i="1"/>
  <c r="I644" i="1"/>
  <c r="Q644" i="1"/>
  <c r="U644" i="1"/>
  <c r="Y644" i="1"/>
  <c r="Z649" i="1"/>
  <c r="B662" i="1"/>
  <c r="B664" i="1" s="1"/>
  <c r="Z658" i="1"/>
  <c r="AA658" i="1" s="1"/>
  <c r="M672" i="1"/>
  <c r="M674" i="1" s="1"/>
  <c r="Z668" i="1"/>
  <c r="D689" i="1"/>
  <c r="T689" i="1"/>
  <c r="E688" i="1"/>
  <c r="E702" i="1"/>
  <c r="E704" i="1" s="1"/>
  <c r="I702" i="1"/>
  <c r="I704" i="1" s="1"/>
  <c r="I688" i="1"/>
  <c r="Z698" i="1"/>
  <c r="M688" i="1"/>
  <c r="M702" i="1"/>
  <c r="M704" i="1" s="1"/>
  <c r="Q702" i="1"/>
  <c r="Q704" i="1" s="1"/>
  <c r="Q688" i="1"/>
  <c r="U688" i="1"/>
  <c r="U702" i="1"/>
  <c r="U704" i="1" s="1"/>
  <c r="Y702" i="1"/>
  <c r="Y704" i="1" s="1"/>
  <c r="Y688" i="1"/>
  <c r="D690" i="1"/>
  <c r="H690" i="1"/>
  <c r="L690" i="1"/>
  <c r="P690" i="1"/>
  <c r="T690" i="1"/>
  <c r="X690" i="1"/>
  <c r="X100" i="1" s="1"/>
  <c r="X1260" i="1" s="1"/>
  <c r="X1270" i="1" s="1"/>
  <c r="P704" i="1"/>
  <c r="B690" i="1"/>
  <c r="F690" i="1"/>
  <c r="J690" i="1"/>
  <c r="N690" i="1"/>
  <c r="R690" i="1"/>
  <c r="V690" i="1"/>
  <c r="Z710" i="1"/>
  <c r="AA710" i="1" s="1"/>
  <c r="C724" i="1"/>
  <c r="G724" i="1"/>
  <c r="K724" i="1"/>
  <c r="S724" i="1"/>
  <c r="W724" i="1"/>
  <c r="E689" i="1"/>
  <c r="I689" i="1"/>
  <c r="Z729" i="1"/>
  <c r="M689" i="1"/>
  <c r="Q689" i="1"/>
  <c r="U689" i="1"/>
  <c r="Y689" i="1"/>
  <c r="H744" i="1"/>
  <c r="X744" i="1"/>
  <c r="K754" i="1"/>
  <c r="S764" i="1"/>
  <c r="H784" i="1"/>
  <c r="P784" i="1"/>
  <c r="X784" i="1"/>
  <c r="H824" i="1"/>
  <c r="P824" i="1"/>
  <c r="X824" i="1"/>
  <c r="V868" i="1"/>
  <c r="D868" i="1"/>
  <c r="L868" i="1"/>
  <c r="L872" i="1" s="1"/>
  <c r="L874" i="1" s="1"/>
  <c r="T868" i="1"/>
  <c r="G869" i="1"/>
  <c r="O869" i="1"/>
  <c r="W869" i="1"/>
  <c r="H892" i="1"/>
  <c r="D932" i="1"/>
  <c r="D934" i="1" s="1"/>
  <c r="H932" i="1"/>
  <c r="H934" i="1" s="1"/>
  <c r="L932" i="1"/>
  <c r="L934" i="1" s="1"/>
  <c r="P932" i="1"/>
  <c r="P934" i="1" s="1"/>
  <c r="X932" i="1"/>
  <c r="X934" i="1" s="1"/>
  <c r="O1004" i="1"/>
  <c r="AB1038" i="1"/>
  <c r="Z1040" i="1"/>
  <c r="AA1040" i="1" s="1"/>
  <c r="G1048" i="1"/>
  <c r="W1048" i="1"/>
  <c r="E1082" i="1"/>
  <c r="E1084" i="1" s="1"/>
  <c r="E1058" i="1"/>
  <c r="I1082" i="1"/>
  <c r="I1084" i="1" s="1"/>
  <c r="I1058" i="1"/>
  <c r="Z1078" i="1"/>
  <c r="M1082" i="1"/>
  <c r="M1084" i="1" s="1"/>
  <c r="M1058" i="1"/>
  <c r="Q1082" i="1"/>
  <c r="Q1084" i="1" s="1"/>
  <c r="Q1058" i="1"/>
  <c r="U1082" i="1"/>
  <c r="U1084" i="1" s="1"/>
  <c r="U1058" i="1"/>
  <c r="Y1082" i="1"/>
  <c r="Y1084" i="1" s="1"/>
  <c r="Y1058" i="1"/>
  <c r="C1048" i="1"/>
  <c r="C1052" i="1" s="1"/>
  <c r="Z1233" i="1"/>
  <c r="N1242" i="1"/>
  <c r="T1244" i="1"/>
  <c r="D244" i="1"/>
  <c r="H244" i="1"/>
  <c r="L244" i="1"/>
  <c r="P244" i="1"/>
  <c r="T244" i="1"/>
  <c r="X244" i="1"/>
  <c r="Z261" i="1"/>
  <c r="AA261" i="1" s="1"/>
  <c r="Z273" i="1"/>
  <c r="C282" i="1"/>
  <c r="G282" i="1"/>
  <c r="G284" i="1" s="1"/>
  <c r="K282" i="1"/>
  <c r="K284" i="1" s="1"/>
  <c r="O282" i="1"/>
  <c r="O284" i="1" s="1"/>
  <c r="S282" i="1"/>
  <c r="S284" i="1" s="1"/>
  <c r="W282" i="1"/>
  <c r="W284" i="1" s="1"/>
  <c r="Z279" i="1"/>
  <c r="AA288" i="1"/>
  <c r="Z303" i="1"/>
  <c r="Z309" i="1"/>
  <c r="M312" i="1"/>
  <c r="M314" i="1" s="1"/>
  <c r="Z322" i="1"/>
  <c r="AB322" i="1" s="1"/>
  <c r="AB318" i="1"/>
  <c r="M322" i="1"/>
  <c r="M324" i="1" s="1"/>
  <c r="B329" i="1"/>
  <c r="F329" i="1"/>
  <c r="J329" i="1"/>
  <c r="N329" i="1"/>
  <c r="R329" i="1"/>
  <c r="V329" i="1"/>
  <c r="Z339" i="1"/>
  <c r="AB339" i="1" s="1"/>
  <c r="C331" i="1"/>
  <c r="G331" i="1"/>
  <c r="K331" i="1"/>
  <c r="O331" i="1"/>
  <c r="S331" i="1"/>
  <c r="W331" i="1"/>
  <c r="B362" i="1"/>
  <c r="B364" i="1" s="1"/>
  <c r="F362" i="1"/>
  <c r="F364" i="1" s="1"/>
  <c r="J362" i="1"/>
  <c r="J364" i="1" s="1"/>
  <c r="N362" i="1"/>
  <c r="N364" i="1" s="1"/>
  <c r="R362" i="1"/>
  <c r="R364" i="1" s="1"/>
  <c r="V362" i="1"/>
  <c r="V364" i="1" s="1"/>
  <c r="Z358" i="1"/>
  <c r="AA358" i="1" s="1"/>
  <c r="AA362" i="1" s="1"/>
  <c r="E372" i="1"/>
  <c r="E374" i="1" s="1"/>
  <c r="I372" i="1"/>
  <c r="I374" i="1" s="1"/>
  <c r="M372" i="1"/>
  <c r="M374" i="1" s="1"/>
  <c r="Z368" i="1"/>
  <c r="Q372" i="1"/>
  <c r="Q374" i="1" s="1"/>
  <c r="U372" i="1"/>
  <c r="U374" i="1" s="1"/>
  <c r="Y372" i="1"/>
  <c r="Y374" i="1" s="1"/>
  <c r="AA371" i="1"/>
  <c r="C384" i="1"/>
  <c r="G384" i="1"/>
  <c r="O384" i="1"/>
  <c r="S384" i="1"/>
  <c r="W384" i="1"/>
  <c r="Z390" i="1"/>
  <c r="AA390" i="1" s="1"/>
  <c r="F394" i="1"/>
  <c r="J394" i="1"/>
  <c r="R394" i="1"/>
  <c r="V394" i="1"/>
  <c r="D402" i="1"/>
  <c r="D404" i="1" s="1"/>
  <c r="H402" i="1"/>
  <c r="H404" i="1" s="1"/>
  <c r="L402" i="1"/>
  <c r="L404" i="1" s="1"/>
  <c r="P402" i="1"/>
  <c r="P404" i="1" s="1"/>
  <c r="T402" i="1"/>
  <c r="T404" i="1" s="1"/>
  <c r="X402" i="1"/>
  <c r="X404" i="1" s="1"/>
  <c r="M402" i="1"/>
  <c r="M404" i="1" s="1"/>
  <c r="AA403" i="1"/>
  <c r="C412" i="1"/>
  <c r="C414" i="1" s="1"/>
  <c r="G412" i="1"/>
  <c r="G414" i="1" s="1"/>
  <c r="K412" i="1"/>
  <c r="K414" i="1" s="1"/>
  <c r="O412" i="1"/>
  <c r="O414" i="1" s="1"/>
  <c r="S412" i="1"/>
  <c r="S414" i="1" s="1"/>
  <c r="W412" i="1"/>
  <c r="W414" i="1" s="1"/>
  <c r="AA419" i="1"/>
  <c r="B442" i="1"/>
  <c r="B444" i="1" s="1"/>
  <c r="F442" i="1"/>
  <c r="F444" i="1" s="1"/>
  <c r="J442" i="1"/>
  <c r="J444" i="1" s="1"/>
  <c r="N442" i="1"/>
  <c r="N444" i="1" s="1"/>
  <c r="R442" i="1"/>
  <c r="R444" i="1" s="1"/>
  <c r="V442" i="1"/>
  <c r="V444" i="1" s="1"/>
  <c r="Z438" i="1"/>
  <c r="E452" i="1"/>
  <c r="E454" i="1" s="1"/>
  <c r="I452" i="1"/>
  <c r="I454" i="1" s="1"/>
  <c r="M452" i="1"/>
  <c r="M454" i="1" s="1"/>
  <c r="Z448" i="1"/>
  <c r="Q452" i="1"/>
  <c r="Q454" i="1" s="1"/>
  <c r="U452" i="1"/>
  <c r="U454" i="1" s="1"/>
  <c r="Y452" i="1"/>
  <c r="Y454" i="1" s="1"/>
  <c r="AA451" i="1"/>
  <c r="C464" i="1"/>
  <c r="K464" i="1"/>
  <c r="O464" i="1"/>
  <c r="S464" i="1"/>
  <c r="Z470" i="1"/>
  <c r="AA470" i="1" s="1"/>
  <c r="F474" i="1"/>
  <c r="J474" i="1"/>
  <c r="N474" i="1"/>
  <c r="R474" i="1"/>
  <c r="V474" i="1"/>
  <c r="D482" i="1"/>
  <c r="D484" i="1" s="1"/>
  <c r="H482" i="1"/>
  <c r="H484" i="1" s="1"/>
  <c r="L482" i="1"/>
  <c r="L484" i="1" s="1"/>
  <c r="P482" i="1"/>
  <c r="P484" i="1" s="1"/>
  <c r="T482" i="1"/>
  <c r="T484" i="1" s="1"/>
  <c r="X482" i="1"/>
  <c r="X484" i="1" s="1"/>
  <c r="M482" i="1"/>
  <c r="M484" i="1" s="1"/>
  <c r="AA483" i="1"/>
  <c r="C492" i="1"/>
  <c r="C494" i="1" s="1"/>
  <c r="G492" i="1"/>
  <c r="G494" i="1" s="1"/>
  <c r="K492" i="1"/>
  <c r="K494" i="1" s="1"/>
  <c r="O492" i="1"/>
  <c r="O494" i="1" s="1"/>
  <c r="S492" i="1"/>
  <c r="S494" i="1" s="1"/>
  <c r="W492" i="1"/>
  <c r="W494" i="1" s="1"/>
  <c r="AA499" i="1"/>
  <c r="B522" i="1"/>
  <c r="B524" i="1" s="1"/>
  <c r="B508" i="1"/>
  <c r="F522" i="1"/>
  <c r="F524" i="1" s="1"/>
  <c r="F508" i="1"/>
  <c r="J522" i="1"/>
  <c r="J524" i="1" s="1"/>
  <c r="J508" i="1"/>
  <c r="J512" i="1" s="1"/>
  <c r="J514" i="1" s="1"/>
  <c r="N522" i="1"/>
  <c r="N524" i="1" s="1"/>
  <c r="N508" i="1"/>
  <c r="R522" i="1"/>
  <c r="R524" i="1" s="1"/>
  <c r="R508" i="1"/>
  <c r="R512" i="1" s="1"/>
  <c r="R514" i="1" s="1"/>
  <c r="V522" i="1"/>
  <c r="V524" i="1" s="1"/>
  <c r="V508" i="1"/>
  <c r="Z518" i="1"/>
  <c r="Z522" i="1" s="1"/>
  <c r="AB522" i="1" s="1"/>
  <c r="C510" i="1"/>
  <c r="G510" i="1"/>
  <c r="K510" i="1"/>
  <c r="O510" i="1"/>
  <c r="S510" i="1"/>
  <c r="W510" i="1"/>
  <c r="E532" i="1"/>
  <c r="E534" i="1" s="1"/>
  <c r="I532" i="1"/>
  <c r="I534" i="1" s="1"/>
  <c r="M532" i="1"/>
  <c r="M534" i="1" s="1"/>
  <c r="Z528" i="1"/>
  <c r="Q532" i="1"/>
  <c r="Q534" i="1" s="1"/>
  <c r="U532" i="1"/>
  <c r="U534" i="1" s="1"/>
  <c r="Y532" i="1"/>
  <c r="Y534" i="1" s="1"/>
  <c r="AA531" i="1"/>
  <c r="C544" i="1"/>
  <c r="K544" i="1"/>
  <c r="O544" i="1"/>
  <c r="S544" i="1"/>
  <c r="AA550" i="1"/>
  <c r="Z550" i="1"/>
  <c r="F554" i="1"/>
  <c r="J554" i="1"/>
  <c r="N554" i="1"/>
  <c r="V554" i="1"/>
  <c r="D562" i="1"/>
  <c r="D564" i="1" s="1"/>
  <c r="H562" i="1"/>
  <c r="H564" i="1" s="1"/>
  <c r="L562" i="1"/>
  <c r="L564" i="1" s="1"/>
  <c r="P562" i="1"/>
  <c r="P564" i="1" s="1"/>
  <c r="T562" i="1"/>
  <c r="T564" i="1" s="1"/>
  <c r="X562" i="1"/>
  <c r="X564" i="1" s="1"/>
  <c r="M562" i="1"/>
  <c r="AA563" i="1"/>
  <c r="C572" i="1"/>
  <c r="C574" i="1" s="1"/>
  <c r="G572" i="1"/>
  <c r="G574" i="1" s="1"/>
  <c r="K572" i="1"/>
  <c r="O572" i="1"/>
  <c r="O574" i="1" s="1"/>
  <c r="S572" i="1"/>
  <c r="S574" i="1" s="1"/>
  <c r="W572" i="1"/>
  <c r="W574" i="1" s="1"/>
  <c r="AA579" i="1"/>
  <c r="B602" i="1"/>
  <c r="B604" i="1" s="1"/>
  <c r="F602" i="1"/>
  <c r="F604" i="1" s="1"/>
  <c r="J602" i="1"/>
  <c r="J604" i="1" s="1"/>
  <c r="N602" i="1"/>
  <c r="N604" i="1" s="1"/>
  <c r="R602" i="1"/>
  <c r="R604" i="1" s="1"/>
  <c r="V602" i="1"/>
  <c r="V604" i="1" s="1"/>
  <c r="Z598" i="1"/>
  <c r="Z602" i="1" s="1"/>
  <c r="E612" i="1"/>
  <c r="E614" i="1" s="1"/>
  <c r="I612" i="1"/>
  <c r="I614" i="1" s="1"/>
  <c r="M612" i="1"/>
  <c r="M614" i="1" s="1"/>
  <c r="Z608" i="1"/>
  <c r="Q612" i="1"/>
  <c r="Q614" i="1" s="1"/>
  <c r="U612" i="1"/>
  <c r="U614" i="1" s="1"/>
  <c r="Y612" i="1"/>
  <c r="Y614" i="1" s="1"/>
  <c r="AA611" i="1"/>
  <c r="C624" i="1"/>
  <c r="G624" i="1"/>
  <c r="K624" i="1"/>
  <c r="O624" i="1"/>
  <c r="S624" i="1"/>
  <c r="W624" i="1"/>
  <c r="Z630" i="1"/>
  <c r="AA630" i="1" s="1"/>
  <c r="F634" i="1"/>
  <c r="J634" i="1"/>
  <c r="R634" i="1"/>
  <c r="V634" i="1"/>
  <c r="D642" i="1"/>
  <c r="H642" i="1"/>
  <c r="H644" i="1" s="1"/>
  <c r="L642" i="1"/>
  <c r="L644" i="1" s="1"/>
  <c r="P642" i="1"/>
  <c r="P644" i="1" s="1"/>
  <c r="T642" i="1"/>
  <c r="T644" i="1" s="1"/>
  <c r="X642" i="1"/>
  <c r="X644" i="1" s="1"/>
  <c r="M642" i="1"/>
  <c r="M644" i="1" s="1"/>
  <c r="AA643" i="1"/>
  <c r="C652" i="1"/>
  <c r="G652" i="1"/>
  <c r="G654" i="1" s="1"/>
  <c r="K652" i="1"/>
  <c r="K654" i="1" s="1"/>
  <c r="O652" i="1"/>
  <c r="O654" i="1" s="1"/>
  <c r="S652" i="1"/>
  <c r="S654" i="1" s="1"/>
  <c r="W652" i="1"/>
  <c r="W654" i="1" s="1"/>
  <c r="B682" i="1"/>
  <c r="B684" i="1" s="1"/>
  <c r="F682" i="1"/>
  <c r="F684" i="1" s="1"/>
  <c r="J682" i="1"/>
  <c r="J684" i="1" s="1"/>
  <c r="N682" i="1"/>
  <c r="N684" i="1" s="1"/>
  <c r="R682" i="1"/>
  <c r="R684" i="1" s="1"/>
  <c r="V682" i="1"/>
  <c r="V684" i="1" s="1"/>
  <c r="Z678" i="1"/>
  <c r="AA678" i="1" s="1"/>
  <c r="AA682" i="1" s="1"/>
  <c r="C689" i="1"/>
  <c r="C99" i="1" s="1"/>
  <c r="G689" i="1"/>
  <c r="K689" i="1"/>
  <c r="K99" i="1" s="1"/>
  <c r="K1259" i="1" s="1"/>
  <c r="K1269" i="1" s="1"/>
  <c r="O689" i="1"/>
  <c r="S689" i="1"/>
  <c r="W689" i="1"/>
  <c r="W692" i="1" s="1"/>
  <c r="W694" i="1" s="1"/>
  <c r="Z703" i="1"/>
  <c r="AA703" i="1" s="1"/>
  <c r="D691" i="1"/>
  <c r="H691" i="1"/>
  <c r="L691" i="1"/>
  <c r="P691" i="1"/>
  <c r="T691" i="1"/>
  <c r="X691" i="1"/>
  <c r="Z718" i="1"/>
  <c r="E732" i="1"/>
  <c r="E734" i="1" s="1"/>
  <c r="I732" i="1"/>
  <c r="M732" i="1"/>
  <c r="M734" i="1" s="1"/>
  <c r="Z728" i="1"/>
  <c r="Q732" i="1"/>
  <c r="U732" i="1"/>
  <c r="U734" i="1" s="1"/>
  <c r="Y732" i="1"/>
  <c r="C734" i="1"/>
  <c r="K734" i="1"/>
  <c r="S734" i="1"/>
  <c r="AA741" i="1"/>
  <c r="AA751" i="1"/>
  <c r="C762" i="1"/>
  <c r="C764" i="1" s="1"/>
  <c r="G762" i="1"/>
  <c r="G764" i="1" s="1"/>
  <c r="K762" i="1"/>
  <c r="K764" i="1" s="1"/>
  <c r="O762" i="1"/>
  <c r="O764" i="1" s="1"/>
  <c r="S762" i="1"/>
  <c r="W762" i="1"/>
  <c r="W764" i="1" s="1"/>
  <c r="Z760" i="1"/>
  <c r="AA760" i="1" s="1"/>
  <c r="B764" i="1"/>
  <c r="F764" i="1"/>
  <c r="J764" i="1"/>
  <c r="N764" i="1"/>
  <c r="R764" i="1"/>
  <c r="Z773" i="1"/>
  <c r="AB778" i="1"/>
  <c r="AB779" i="1"/>
  <c r="AA779" i="1"/>
  <c r="B792" i="1"/>
  <c r="B794" i="1" s="1"/>
  <c r="Z788" i="1"/>
  <c r="AA788" i="1" s="1"/>
  <c r="E802" i="1"/>
  <c r="E804" i="1" s="1"/>
  <c r="I802" i="1"/>
  <c r="I804" i="1" s="1"/>
  <c r="M802" i="1"/>
  <c r="M804" i="1" s="1"/>
  <c r="Q802" i="1"/>
  <c r="Q804" i="1" s="1"/>
  <c r="U802" i="1"/>
  <c r="U804" i="1" s="1"/>
  <c r="Y802" i="1"/>
  <c r="Y804" i="1" s="1"/>
  <c r="D804" i="1"/>
  <c r="H804" i="1"/>
  <c r="L804" i="1"/>
  <c r="P804" i="1"/>
  <c r="T804" i="1"/>
  <c r="X804" i="1"/>
  <c r="D822" i="1"/>
  <c r="D824" i="1" s="1"/>
  <c r="L822" i="1"/>
  <c r="L824" i="1" s="1"/>
  <c r="T822" i="1"/>
  <c r="T824" i="1" s="1"/>
  <c r="C824" i="1"/>
  <c r="G824" i="1"/>
  <c r="O824" i="1"/>
  <c r="S824" i="1"/>
  <c r="W824" i="1"/>
  <c r="AA831" i="1"/>
  <c r="C842" i="1"/>
  <c r="C844" i="1" s="1"/>
  <c r="G842" i="1"/>
  <c r="G844" i="1" s="1"/>
  <c r="K842" i="1"/>
  <c r="K844" i="1" s="1"/>
  <c r="O842" i="1"/>
  <c r="O844" i="1" s="1"/>
  <c r="S842" i="1"/>
  <c r="S844" i="1" s="1"/>
  <c r="W842" i="1"/>
  <c r="W844" i="1" s="1"/>
  <c r="Z840" i="1"/>
  <c r="AA840" i="1" s="1"/>
  <c r="B844" i="1"/>
  <c r="F844" i="1"/>
  <c r="J844" i="1"/>
  <c r="N844" i="1"/>
  <c r="R844" i="1"/>
  <c r="V844" i="1"/>
  <c r="I854" i="1"/>
  <c r="Z853" i="1"/>
  <c r="Q854" i="1"/>
  <c r="Y854" i="1"/>
  <c r="Z859" i="1"/>
  <c r="M862" i="1"/>
  <c r="M864" i="1" s="1"/>
  <c r="D902" i="1"/>
  <c r="D904" i="1" s="1"/>
  <c r="L902" i="1"/>
  <c r="L904" i="1" s="1"/>
  <c r="T902" i="1"/>
  <c r="T904" i="1" s="1"/>
  <c r="C904" i="1"/>
  <c r="G904" i="1"/>
  <c r="K904" i="1"/>
  <c r="O904" i="1"/>
  <c r="S904" i="1"/>
  <c r="W904" i="1"/>
  <c r="AA911" i="1"/>
  <c r="C922" i="1"/>
  <c r="C924" i="1" s="1"/>
  <c r="G922" i="1"/>
  <c r="G924" i="1" s="1"/>
  <c r="K922" i="1"/>
  <c r="K924" i="1" s="1"/>
  <c r="O922" i="1"/>
  <c r="O924" i="1" s="1"/>
  <c r="S922" i="1"/>
  <c r="S924" i="1" s="1"/>
  <c r="W922" i="1"/>
  <c r="W924" i="1" s="1"/>
  <c r="AA920" i="1"/>
  <c r="Z920" i="1"/>
  <c r="B924" i="1"/>
  <c r="F924" i="1"/>
  <c r="J924" i="1"/>
  <c r="N924" i="1"/>
  <c r="R924" i="1"/>
  <c r="E942" i="1"/>
  <c r="E944" i="1" s="1"/>
  <c r="E868" i="1"/>
  <c r="I942" i="1"/>
  <c r="I944" i="1" s="1"/>
  <c r="I868" i="1"/>
  <c r="M942" i="1"/>
  <c r="M944" i="1" s="1"/>
  <c r="Z938" i="1"/>
  <c r="M868" i="1"/>
  <c r="Q942" i="1"/>
  <c r="Q868" i="1"/>
  <c r="U942" i="1"/>
  <c r="U944" i="1" s="1"/>
  <c r="U868" i="1"/>
  <c r="Y942" i="1"/>
  <c r="Y868" i="1"/>
  <c r="W944" i="1"/>
  <c r="Z949" i="1"/>
  <c r="M952" i="1"/>
  <c r="M954" i="1" s="1"/>
  <c r="AA958" i="1"/>
  <c r="B962" i="1"/>
  <c r="B964" i="1" s="1"/>
  <c r="F962" i="1"/>
  <c r="F964" i="1" s="1"/>
  <c r="J962" i="1"/>
  <c r="J964" i="1" s="1"/>
  <c r="R962" i="1"/>
  <c r="R964" i="1" s="1"/>
  <c r="V962" i="1"/>
  <c r="V964" i="1" s="1"/>
  <c r="AA1001" i="1"/>
  <c r="I1014" i="1"/>
  <c r="Y1014" i="1"/>
  <c r="Z1023" i="1"/>
  <c r="H1032" i="1"/>
  <c r="H1034" i="1" s="1"/>
  <c r="D1042" i="1"/>
  <c r="L1042" i="1"/>
  <c r="L1044" i="1" s="1"/>
  <c r="P1042" i="1"/>
  <c r="P1044" i="1" s="1"/>
  <c r="T1042" i="1"/>
  <c r="T1044" i="1" s="1"/>
  <c r="D1044" i="1"/>
  <c r="H1044" i="1"/>
  <c r="X1044" i="1"/>
  <c r="D1104" i="1"/>
  <c r="D1063" i="1"/>
  <c r="H1104" i="1"/>
  <c r="H1063" i="1"/>
  <c r="L1104" i="1"/>
  <c r="L1063" i="1"/>
  <c r="P1104" i="1"/>
  <c r="P1063" i="1"/>
  <c r="T1104" i="1"/>
  <c r="T1063" i="1"/>
  <c r="X1104" i="1"/>
  <c r="X1063" i="1"/>
  <c r="AB1108" i="1"/>
  <c r="AA1110" i="1"/>
  <c r="B1112" i="1"/>
  <c r="B1114" i="1" s="1"/>
  <c r="B1063" i="1"/>
  <c r="F1144" i="1"/>
  <c r="F1063" i="1"/>
  <c r="N1144" i="1"/>
  <c r="N1063" i="1"/>
  <c r="R1144" i="1"/>
  <c r="R1063" i="1"/>
  <c r="V1144" i="1"/>
  <c r="V1063" i="1"/>
  <c r="Z1143" i="1"/>
  <c r="Z1158" i="1"/>
  <c r="M1162" i="1"/>
  <c r="M1164" i="1" s="1"/>
  <c r="G1305" i="1"/>
  <c r="G1295" i="1" s="1"/>
  <c r="W1305" i="1"/>
  <c r="W1295" i="1" s="1"/>
  <c r="W1525" i="1" s="1"/>
  <c r="Z249" i="1"/>
  <c r="Z258" i="1"/>
  <c r="M262" i="1"/>
  <c r="M264" i="1" s="1"/>
  <c r="F264" i="1"/>
  <c r="J264" i="1"/>
  <c r="N264" i="1"/>
  <c r="R264" i="1"/>
  <c r="V264" i="1"/>
  <c r="Z263" i="1"/>
  <c r="C274" i="1"/>
  <c r="G274" i="1"/>
  <c r="K274" i="1"/>
  <c r="O274" i="1"/>
  <c r="S274" i="1"/>
  <c r="W274" i="1"/>
  <c r="B284" i="1"/>
  <c r="F284" i="1"/>
  <c r="J284" i="1"/>
  <c r="N284" i="1"/>
  <c r="R284" i="1"/>
  <c r="V284" i="1"/>
  <c r="M304" i="1"/>
  <c r="Z308" i="1"/>
  <c r="AA310" i="1"/>
  <c r="AA319" i="1"/>
  <c r="D329" i="1"/>
  <c r="H329" i="1"/>
  <c r="L329" i="1"/>
  <c r="P329" i="1"/>
  <c r="T329" i="1"/>
  <c r="X329" i="1"/>
  <c r="E331" i="1"/>
  <c r="I331" i="1"/>
  <c r="Z341" i="1"/>
  <c r="AA341" i="1" s="1"/>
  <c r="M331" i="1"/>
  <c r="Q331" i="1"/>
  <c r="U331" i="1"/>
  <c r="Y331" i="1"/>
  <c r="C344" i="1"/>
  <c r="G344" i="1"/>
  <c r="K344" i="1"/>
  <c r="S344" i="1"/>
  <c r="W344" i="1"/>
  <c r="Z350" i="1"/>
  <c r="AA350" i="1" s="1"/>
  <c r="F354" i="1"/>
  <c r="J354" i="1"/>
  <c r="R354" i="1"/>
  <c r="V354" i="1"/>
  <c r="D362" i="1"/>
  <c r="D364" i="1" s="1"/>
  <c r="H362" i="1"/>
  <c r="H364" i="1" s="1"/>
  <c r="L362" i="1"/>
  <c r="L364" i="1" s="1"/>
  <c r="P362" i="1"/>
  <c r="P364" i="1" s="1"/>
  <c r="T362" i="1"/>
  <c r="T364" i="1" s="1"/>
  <c r="X362" i="1"/>
  <c r="X364" i="1" s="1"/>
  <c r="Z360" i="1"/>
  <c r="AA360" i="1" s="1"/>
  <c r="M362" i="1"/>
  <c r="M364" i="1" s="1"/>
  <c r="AA363" i="1"/>
  <c r="C372" i="1"/>
  <c r="C374" i="1" s="1"/>
  <c r="G372" i="1"/>
  <c r="G374" i="1" s="1"/>
  <c r="K372" i="1"/>
  <c r="K374" i="1" s="1"/>
  <c r="O372" i="1"/>
  <c r="O374" i="1" s="1"/>
  <c r="S372" i="1"/>
  <c r="S374" i="1" s="1"/>
  <c r="W372" i="1"/>
  <c r="W374" i="1" s="1"/>
  <c r="Z373" i="1"/>
  <c r="AA379" i="1"/>
  <c r="Z389" i="1"/>
  <c r="B392" i="1"/>
  <c r="B394" i="1" s="1"/>
  <c r="B402" i="1"/>
  <c r="B404" i="1" s="1"/>
  <c r="AA398" i="1"/>
  <c r="AA402" i="1" s="1"/>
  <c r="F402" i="1"/>
  <c r="F404" i="1" s="1"/>
  <c r="J402" i="1"/>
  <c r="J404" i="1" s="1"/>
  <c r="N402" i="1"/>
  <c r="N404" i="1" s="1"/>
  <c r="R402" i="1"/>
  <c r="R404" i="1" s="1"/>
  <c r="V402" i="1"/>
  <c r="V404" i="1" s="1"/>
  <c r="Z398" i="1"/>
  <c r="Z402" i="1" s="1"/>
  <c r="Z404" i="1" s="1"/>
  <c r="E412" i="1"/>
  <c r="E414" i="1" s="1"/>
  <c r="I412" i="1"/>
  <c r="I414" i="1" s="1"/>
  <c r="M412" i="1"/>
  <c r="M414" i="1" s="1"/>
  <c r="Z408" i="1"/>
  <c r="Q412" i="1"/>
  <c r="Q414" i="1" s="1"/>
  <c r="U412" i="1"/>
  <c r="U414" i="1" s="1"/>
  <c r="Y412" i="1"/>
  <c r="Y414" i="1" s="1"/>
  <c r="AA411" i="1"/>
  <c r="Z421" i="1"/>
  <c r="AA421" i="1" s="1"/>
  <c r="C424" i="1"/>
  <c r="G424" i="1"/>
  <c r="K424" i="1"/>
  <c r="O424" i="1"/>
  <c r="S424" i="1"/>
  <c r="W424" i="1"/>
  <c r="Z430" i="1"/>
  <c r="AA430" i="1" s="1"/>
  <c r="F434" i="1"/>
  <c r="J434" i="1"/>
  <c r="N434" i="1"/>
  <c r="R434" i="1"/>
  <c r="V434" i="1"/>
  <c r="D442" i="1"/>
  <c r="D444" i="1" s="1"/>
  <c r="H442" i="1"/>
  <c r="H444" i="1" s="1"/>
  <c r="L442" i="1"/>
  <c r="L444" i="1" s="1"/>
  <c r="P442" i="1"/>
  <c r="P444" i="1" s="1"/>
  <c r="T442" i="1"/>
  <c r="T444" i="1" s="1"/>
  <c r="X442" i="1"/>
  <c r="X444" i="1" s="1"/>
  <c r="Z440" i="1"/>
  <c r="AA440" i="1" s="1"/>
  <c r="M442" i="1"/>
  <c r="M444" i="1" s="1"/>
  <c r="AA443" i="1"/>
  <c r="C452" i="1"/>
  <c r="C454" i="1" s="1"/>
  <c r="G452" i="1"/>
  <c r="G454" i="1" s="1"/>
  <c r="K452" i="1"/>
  <c r="K454" i="1" s="1"/>
  <c r="O452" i="1"/>
  <c r="O454" i="1" s="1"/>
  <c r="S452" i="1"/>
  <c r="S454" i="1" s="1"/>
  <c r="W452" i="1"/>
  <c r="W454" i="1" s="1"/>
  <c r="Z453" i="1"/>
  <c r="AA459" i="1"/>
  <c r="Z469" i="1"/>
  <c r="B472" i="1"/>
  <c r="B474" i="1" s="1"/>
  <c r="B482" i="1"/>
  <c r="B484" i="1" s="1"/>
  <c r="F482" i="1"/>
  <c r="F484" i="1" s="1"/>
  <c r="J482" i="1"/>
  <c r="J484" i="1" s="1"/>
  <c r="N482" i="1"/>
  <c r="N484" i="1" s="1"/>
  <c r="R482" i="1"/>
  <c r="R484" i="1" s="1"/>
  <c r="V482" i="1"/>
  <c r="V484" i="1" s="1"/>
  <c r="Z478" i="1"/>
  <c r="Z482" i="1" s="1"/>
  <c r="E492" i="1"/>
  <c r="E494" i="1" s="1"/>
  <c r="I492" i="1"/>
  <c r="I494" i="1" s="1"/>
  <c r="M492" i="1"/>
  <c r="M494" i="1" s="1"/>
  <c r="Z488" i="1"/>
  <c r="Q492" i="1"/>
  <c r="Q494" i="1" s="1"/>
  <c r="U492" i="1"/>
  <c r="U494" i="1" s="1"/>
  <c r="Y492" i="1"/>
  <c r="Y494" i="1" s="1"/>
  <c r="AA491" i="1"/>
  <c r="Z501" i="1"/>
  <c r="AA501" i="1" s="1"/>
  <c r="C504" i="1"/>
  <c r="G504" i="1"/>
  <c r="K504" i="1"/>
  <c r="O504" i="1"/>
  <c r="S504" i="1"/>
  <c r="W504" i="1"/>
  <c r="D508" i="1"/>
  <c r="D512" i="1" s="1"/>
  <c r="D514" i="1" s="1"/>
  <c r="D522" i="1"/>
  <c r="D524" i="1" s="1"/>
  <c r="H508" i="1"/>
  <c r="H522" i="1"/>
  <c r="H524" i="1" s="1"/>
  <c r="L508" i="1"/>
  <c r="L522" i="1"/>
  <c r="L524" i="1" s="1"/>
  <c r="P508" i="1"/>
  <c r="P522" i="1"/>
  <c r="P524" i="1" s="1"/>
  <c r="T508" i="1"/>
  <c r="T512" i="1" s="1"/>
  <c r="T514" i="1" s="1"/>
  <c r="T522" i="1"/>
  <c r="T524" i="1" s="1"/>
  <c r="X508" i="1"/>
  <c r="X522" i="1"/>
  <c r="X524" i="1" s="1"/>
  <c r="E510" i="1"/>
  <c r="I510" i="1"/>
  <c r="Z520" i="1"/>
  <c r="AA520" i="1" s="1"/>
  <c r="M510" i="1"/>
  <c r="Q510" i="1"/>
  <c r="U510" i="1"/>
  <c r="Y510" i="1"/>
  <c r="E522" i="1"/>
  <c r="E524" i="1" s="1"/>
  <c r="M522" i="1"/>
  <c r="M524" i="1" s="1"/>
  <c r="U522" i="1"/>
  <c r="U524" i="1" s="1"/>
  <c r="AA523" i="1"/>
  <c r="C532" i="1"/>
  <c r="C534" i="1" s="1"/>
  <c r="G532" i="1"/>
  <c r="G534" i="1" s="1"/>
  <c r="K532" i="1"/>
  <c r="K534" i="1" s="1"/>
  <c r="O532" i="1"/>
  <c r="O534" i="1" s="1"/>
  <c r="S532" i="1"/>
  <c r="S534" i="1" s="1"/>
  <c r="W532" i="1"/>
  <c r="W534" i="1" s="1"/>
  <c r="Z533" i="1"/>
  <c r="AA539" i="1"/>
  <c r="Z549" i="1"/>
  <c r="B552" i="1"/>
  <c r="B554" i="1" s="1"/>
  <c r="B562" i="1"/>
  <c r="B564" i="1" s="1"/>
  <c r="F562" i="1"/>
  <c r="F564" i="1" s="1"/>
  <c r="J562" i="1"/>
  <c r="J564" i="1" s="1"/>
  <c r="N562" i="1"/>
  <c r="N564" i="1" s="1"/>
  <c r="R562" i="1"/>
  <c r="R564" i="1" s="1"/>
  <c r="V562" i="1"/>
  <c r="V564" i="1" s="1"/>
  <c r="Z558" i="1"/>
  <c r="Z562" i="1" s="1"/>
  <c r="E572" i="1"/>
  <c r="E574" i="1" s="1"/>
  <c r="I572" i="1"/>
  <c r="I574" i="1" s="1"/>
  <c r="M572" i="1"/>
  <c r="M574" i="1" s="1"/>
  <c r="Z568" i="1"/>
  <c r="Q572" i="1"/>
  <c r="Q574" i="1" s="1"/>
  <c r="U572" i="1"/>
  <c r="U574" i="1" s="1"/>
  <c r="Y572" i="1"/>
  <c r="Y574" i="1" s="1"/>
  <c r="Z581" i="1"/>
  <c r="AA581" i="1" s="1"/>
  <c r="C584" i="1"/>
  <c r="G584" i="1"/>
  <c r="K584" i="1"/>
  <c r="O584" i="1"/>
  <c r="S584" i="1"/>
  <c r="W584" i="1"/>
  <c r="Z590" i="1"/>
  <c r="AA590" i="1" s="1"/>
  <c r="F594" i="1"/>
  <c r="N594" i="1"/>
  <c r="R594" i="1"/>
  <c r="V594" i="1"/>
  <c r="D602" i="1"/>
  <c r="H602" i="1"/>
  <c r="H604" i="1" s="1"/>
  <c r="L602" i="1"/>
  <c r="L604" i="1" s="1"/>
  <c r="P602" i="1"/>
  <c r="P604" i="1" s="1"/>
  <c r="T602" i="1"/>
  <c r="T604" i="1" s="1"/>
  <c r="X602" i="1"/>
  <c r="X604" i="1" s="1"/>
  <c r="Z600" i="1"/>
  <c r="AA600" i="1" s="1"/>
  <c r="M602" i="1"/>
  <c r="M604" i="1" s="1"/>
  <c r="AA603" i="1"/>
  <c r="C612" i="1"/>
  <c r="C614" i="1" s="1"/>
  <c r="G612" i="1"/>
  <c r="G614" i="1" s="1"/>
  <c r="K612" i="1"/>
  <c r="K614" i="1" s="1"/>
  <c r="O612" i="1"/>
  <c r="O614" i="1" s="1"/>
  <c r="S612" i="1"/>
  <c r="S614" i="1" s="1"/>
  <c r="W612" i="1"/>
  <c r="W614" i="1" s="1"/>
  <c r="Z613" i="1"/>
  <c r="AA619" i="1"/>
  <c r="Z629" i="1"/>
  <c r="B632" i="1"/>
  <c r="B634" i="1" s="1"/>
  <c r="B642" i="1"/>
  <c r="B644" i="1" s="1"/>
  <c r="F642" i="1"/>
  <c r="F644" i="1" s="1"/>
  <c r="J642" i="1"/>
  <c r="J644" i="1" s="1"/>
  <c r="N642" i="1"/>
  <c r="N644" i="1" s="1"/>
  <c r="R642" i="1"/>
  <c r="R644" i="1" s="1"/>
  <c r="V642" i="1"/>
  <c r="V644" i="1" s="1"/>
  <c r="Z638" i="1"/>
  <c r="Z642" i="1" s="1"/>
  <c r="E652" i="1"/>
  <c r="E654" i="1" s="1"/>
  <c r="I652" i="1"/>
  <c r="I654" i="1" s="1"/>
  <c r="M652" i="1"/>
  <c r="M654" i="1" s="1"/>
  <c r="Z648" i="1"/>
  <c r="Q652" i="1"/>
  <c r="Q654" i="1" s="1"/>
  <c r="U652" i="1"/>
  <c r="U654" i="1" s="1"/>
  <c r="Y652" i="1"/>
  <c r="Y654" i="1" s="1"/>
  <c r="Z661" i="1"/>
  <c r="AA661" i="1" s="1"/>
  <c r="C664" i="1"/>
  <c r="G664" i="1"/>
  <c r="K664" i="1"/>
  <c r="O664" i="1"/>
  <c r="S664" i="1"/>
  <c r="W664" i="1"/>
  <c r="Z670" i="1"/>
  <c r="AA670" i="1" s="1"/>
  <c r="F674" i="1"/>
  <c r="J674" i="1"/>
  <c r="N674" i="1"/>
  <c r="V674" i="1"/>
  <c r="D682" i="1"/>
  <c r="D684" i="1" s="1"/>
  <c r="H682" i="1"/>
  <c r="H684" i="1" s="1"/>
  <c r="L682" i="1"/>
  <c r="L684" i="1" s="1"/>
  <c r="P682" i="1"/>
  <c r="P684" i="1" s="1"/>
  <c r="T682" i="1"/>
  <c r="T684" i="1" s="1"/>
  <c r="X682" i="1"/>
  <c r="X684" i="1" s="1"/>
  <c r="Z680" i="1"/>
  <c r="AA680" i="1" s="1"/>
  <c r="M682" i="1"/>
  <c r="M684" i="1" s="1"/>
  <c r="AA683" i="1"/>
  <c r="B702" i="1"/>
  <c r="B704" i="1" s="1"/>
  <c r="F702" i="1"/>
  <c r="F704" i="1" s="1"/>
  <c r="J702" i="1"/>
  <c r="J704" i="1" s="1"/>
  <c r="N702" i="1"/>
  <c r="N704" i="1" s="1"/>
  <c r="R702" i="1"/>
  <c r="R704" i="1" s="1"/>
  <c r="V702" i="1"/>
  <c r="V704" i="1" s="1"/>
  <c r="B691" i="1"/>
  <c r="F691" i="1"/>
  <c r="J691" i="1"/>
  <c r="N691" i="1"/>
  <c r="R691" i="1"/>
  <c r="V691" i="1"/>
  <c r="D704" i="1"/>
  <c r="L704" i="1"/>
  <c r="T704" i="1"/>
  <c r="AA711" i="1"/>
  <c r="O714" i="1"/>
  <c r="W714" i="1"/>
  <c r="P722" i="1"/>
  <c r="P724" i="1" s="1"/>
  <c r="AA720" i="1"/>
  <c r="I734" i="1"/>
  <c r="Z733" i="1"/>
  <c r="Q734" i="1"/>
  <c r="Y734" i="1"/>
  <c r="I742" i="1"/>
  <c r="I744" i="1" s="1"/>
  <c r="Z739" i="1"/>
  <c r="Q742" i="1"/>
  <c r="Q744" i="1" s="1"/>
  <c r="Y742" i="1"/>
  <c r="Y744" i="1" s="1"/>
  <c r="B752" i="1"/>
  <c r="F752" i="1"/>
  <c r="F754" i="1" s="1"/>
  <c r="J752" i="1"/>
  <c r="N752" i="1"/>
  <c r="N754" i="1" s="1"/>
  <c r="R752" i="1"/>
  <c r="V752" i="1"/>
  <c r="V754" i="1" s="1"/>
  <c r="Z748" i="1"/>
  <c r="E762" i="1"/>
  <c r="E764" i="1" s="1"/>
  <c r="I762" i="1"/>
  <c r="I764" i="1" s="1"/>
  <c r="M762" i="1"/>
  <c r="M764" i="1" s="1"/>
  <c r="Q762" i="1"/>
  <c r="Q764" i="1" s="1"/>
  <c r="U762" i="1"/>
  <c r="U764" i="1" s="1"/>
  <c r="Y762" i="1"/>
  <c r="Y764" i="1" s="1"/>
  <c r="D764" i="1"/>
  <c r="H764" i="1"/>
  <c r="L764" i="1"/>
  <c r="P764" i="1"/>
  <c r="T764" i="1"/>
  <c r="X764" i="1"/>
  <c r="D782" i="1"/>
  <c r="D784" i="1" s="1"/>
  <c r="L782" i="1"/>
  <c r="L784" i="1" s="1"/>
  <c r="T782" i="1"/>
  <c r="T784" i="1" s="1"/>
  <c r="C784" i="1"/>
  <c r="G784" i="1"/>
  <c r="K784" i="1"/>
  <c r="O784" i="1"/>
  <c r="S784" i="1"/>
  <c r="W784" i="1"/>
  <c r="AA791" i="1"/>
  <c r="AA800" i="1"/>
  <c r="Z800" i="1"/>
  <c r="Z802" i="1" s="1"/>
  <c r="AB802" i="1" s="1"/>
  <c r="Z813" i="1"/>
  <c r="AB818" i="1"/>
  <c r="Z819" i="1"/>
  <c r="AA828" i="1"/>
  <c r="B832" i="1"/>
  <c r="B834" i="1" s="1"/>
  <c r="F832" i="1"/>
  <c r="F834" i="1" s="1"/>
  <c r="J832" i="1"/>
  <c r="J834" i="1" s="1"/>
  <c r="N832" i="1"/>
  <c r="N834" i="1" s="1"/>
  <c r="R832" i="1"/>
  <c r="R834" i="1" s="1"/>
  <c r="V832" i="1"/>
  <c r="V834" i="1" s="1"/>
  <c r="Z828" i="1"/>
  <c r="D862" i="1"/>
  <c r="D864" i="1" s="1"/>
  <c r="L862" i="1"/>
  <c r="L864" i="1" s="1"/>
  <c r="T862" i="1"/>
  <c r="T864" i="1" s="1"/>
  <c r="C864" i="1"/>
  <c r="G864" i="1"/>
  <c r="K864" i="1"/>
  <c r="O864" i="1"/>
  <c r="S864" i="1"/>
  <c r="W864" i="1"/>
  <c r="C882" i="1"/>
  <c r="C884" i="1" s="1"/>
  <c r="G882" i="1"/>
  <c r="G884" i="1" s="1"/>
  <c r="K882" i="1"/>
  <c r="K884" i="1" s="1"/>
  <c r="O882" i="1"/>
  <c r="O884" i="1" s="1"/>
  <c r="S882" i="1"/>
  <c r="S884" i="1" s="1"/>
  <c r="W882" i="1"/>
  <c r="W884" i="1" s="1"/>
  <c r="B870" i="1"/>
  <c r="F870" i="1"/>
  <c r="F872" i="1" s="1"/>
  <c r="F874" i="1" s="1"/>
  <c r="J870" i="1"/>
  <c r="N870" i="1"/>
  <c r="R870" i="1"/>
  <c r="V870" i="1"/>
  <c r="Z880" i="1"/>
  <c r="AA880" i="1" s="1"/>
  <c r="N882" i="1"/>
  <c r="B884" i="1"/>
  <c r="F884" i="1"/>
  <c r="J884" i="1"/>
  <c r="N884" i="1"/>
  <c r="R884" i="1"/>
  <c r="V884" i="1"/>
  <c r="Z893" i="1"/>
  <c r="AB898" i="1"/>
  <c r="Z899" i="1"/>
  <c r="M902" i="1"/>
  <c r="M904" i="1" s="1"/>
  <c r="B912" i="1"/>
  <c r="B914" i="1" s="1"/>
  <c r="F912" i="1"/>
  <c r="F914" i="1" s="1"/>
  <c r="J912" i="1"/>
  <c r="J914" i="1" s="1"/>
  <c r="N912" i="1"/>
  <c r="N914" i="1" s="1"/>
  <c r="R912" i="1"/>
  <c r="R914" i="1" s="1"/>
  <c r="V912" i="1"/>
  <c r="V914" i="1" s="1"/>
  <c r="Z908" i="1"/>
  <c r="I934" i="1"/>
  <c r="O942" i="1"/>
  <c r="O944" i="1" s="1"/>
  <c r="Z943" i="1"/>
  <c r="Q944" i="1"/>
  <c r="Y944" i="1"/>
  <c r="H952" i="1"/>
  <c r="H954" i="1" s="1"/>
  <c r="X952" i="1"/>
  <c r="X954" i="1" s="1"/>
  <c r="I954" i="1"/>
  <c r="Y954" i="1"/>
  <c r="D962" i="1"/>
  <c r="D964" i="1" s="1"/>
  <c r="L962" i="1"/>
  <c r="L964" i="1" s="1"/>
  <c r="P962" i="1"/>
  <c r="P964" i="1" s="1"/>
  <c r="T962" i="1"/>
  <c r="T964" i="1" s="1"/>
  <c r="H964" i="1"/>
  <c r="X964" i="1"/>
  <c r="O984" i="1"/>
  <c r="Z988" i="1"/>
  <c r="E992" i="1"/>
  <c r="E994" i="1" s="1"/>
  <c r="M1022" i="1"/>
  <c r="M1024" i="1" s="1"/>
  <c r="Z1018" i="1"/>
  <c r="C1024" i="1"/>
  <c r="G1024" i="1"/>
  <c r="W1024" i="1"/>
  <c r="R1032" i="1"/>
  <c r="Z1029" i="1"/>
  <c r="M1032" i="1"/>
  <c r="M1034" i="1" s="1"/>
  <c r="AA1038" i="1"/>
  <c r="B1042" i="1"/>
  <c r="B1044" i="1" s="1"/>
  <c r="F1042" i="1"/>
  <c r="F1044" i="1" s="1"/>
  <c r="J1042" i="1"/>
  <c r="J1044" i="1" s="1"/>
  <c r="R1042" i="1"/>
  <c r="R1044" i="1" s="1"/>
  <c r="V1042" i="1"/>
  <c r="V1044" i="1" s="1"/>
  <c r="J1053" i="1"/>
  <c r="AA1131" i="1"/>
  <c r="AB1148" i="1"/>
  <c r="AB1149" i="1"/>
  <c r="AA1149" i="1"/>
  <c r="Z1171" i="1"/>
  <c r="K1525" i="1"/>
  <c r="B724" i="1"/>
  <c r="F724" i="1"/>
  <c r="J724" i="1"/>
  <c r="N724" i="1"/>
  <c r="R724" i="1"/>
  <c r="V724" i="1"/>
  <c r="AA731" i="1"/>
  <c r="D734" i="1"/>
  <c r="H734" i="1"/>
  <c r="L734" i="1"/>
  <c r="P734" i="1"/>
  <c r="T734" i="1"/>
  <c r="X734" i="1"/>
  <c r="C742" i="1"/>
  <c r="C744" i="1" s="1"/>
  <c r="G742" i="1"/>
  <c r="G744" i="1" s="1"/>
  <c r="K742" i="1"/>
  <c r="K744" i="1" s="1"/>
  <c r="O742" i="1"/>
  <c r="O744" i="1" s="1"/>
  <c r="S742" i="1"/>
  <c r="S744" i="1" s="1"/>
  <c r="W742" i="1"/>
  <c r="W744" i="1" s="1"/>
  <c r="AA740" i="1"/>
  <c r="AA750" i="1"/>
  <c r="B754" i="1"/>
  <c r="J754" i="1"/>
  <c r="R754" i="1"/>
  <c r="D774" i="1"/>
  <c r="L774" i="1"/>
  <c r="P774" i="1"/>
  <c r="T774" i="1"/>
  <c r="X774" i="1"/>
  <c r="AA778" i="1"/>
  <c r="AA781" i="1"/>
  <c r="AA790" i="1"/>
  <c r="F794" i="1"/>
  <c r="J794" i="1"/>
  <c r="N794" i="1"/>
  <c r="R794" i="1"/>
  <c r="V794" i="1"/>
  <c r="M812" i="1"/>
  <c r="M814" i="1" s="1"/>
  <c r="Z809" i="1"/>
  <c r="AA818" i="1"/>
  <c r="AA821" i="1"/>
  <c r="AA830" i="1"/>
  <c r="D854" i="1"/>
  <c r="P854" i="1"/>
  <c r="T854" i="1"/>
  <c r="X854" i="1"/>
  <c r="AA861" i="1"/>
  <c r="E870" i="1"/>
  <c r="I870" i="1"/>
  <c r="M870" i="1"/>
  <c r="Q870" i="1"/>
  <c r="U870" i="1"/>
  <c r="Y870" i="1"/>
  <c r="D882" i="1"/>
  <c r="D884" i="1" s="1"/>
  <c r="L882" i="1"/>
  <c r="L884" i="1" s="1"/>
  <c r="T882" i="1"/>
  <c r="T884" i="1" s="1"/>
  <c r="D894" i="1"/>
  <c r="H894" i="1"/>
  <c r="L894" i="1"/>
  <c r="P894" i="1"/>
  <c r="T894" i="1"/>
  <c r="X894" i="1"/>
  <c r="AA898" i="1"/>
  <c r="AA901" i="1"/>
  <c r="C942" i="1"/>
  <c r="C944" i="1" s="1"/>
  <c r="K942" i="1"/>
  <c r="K944" i="1" s="1"/>
  <c r="S942" i="1"/>
  <c r="S944" i="1" s="1"/>
  <c r="Z940" i="1"/>
  <c r="AA940" i="1" s="1"/>
  <c r="E871" i="1"/>
  <c r="I871" i="1"/>
  <c r="Z941" i="1"/>
  <c r="AA941" i="1" s="1"/>
  <c r="M871" i="1"/>
  <c r="Q871" i="1"/>
  <c r="U871" i="1"/>
  <c r="Y871" i="1"/>
  <c r="D952" i="1"/>
  <c r="D954" i="1" s="1"/>
  <c r="L952" i="1"/>
  <c r="L954" i="1" s="1"/>
  <c r="T952" i="1"/>
  <c r="T954" i="1" s="1"/>
  <c r="B954" i="1"/>
  <c r="J954" i="1"/>
  <c r="Z953" i="1"/>
  <c r="B869" i="1"/>
  <c r="F869" i="1"/>
  <c r="J869" i="1"/>
  <c r="N869" i="1"/>
  <c r="R869" i="1"/>
  <c r="V869" i="1"/>
  <c r="Z959" i="1"/>
  <c r="AB959" i="1" s="1"/>
  <c r="Z968" i="1"/>
  <c r="E982" i="1"/>
  <c r="E984" i="1" s="1"/>
  <c r="I982" i="1"/>
  <c r="M982" i="1"/>
  <c r="M984" i="1" s="1"/>
  <c r="Z978" i="1"/>
  <c r="AA978" i="1" s="1"/>
  <c r="Q982" i="1"/>
  <c r="Q984" i="1" s="1"/>
  <c r="U982" i="1"/>
  <c r="U984" i="1" s="1"/>
  <c r="Y982" i="1"/>
  <c r="Y984" i="1" s="1"/>
  <c r="C984" i="1"/>
  <c r="K984" i="1"/>
  <c r="AA991" i="1"/>
  <c r="D1002" i="1"/>
  <c r="L1002" i="1"/>
  <c r="L1004" i="1" s="1"/>
  <c r="T1002" i="1"/>
  <c r="T1004" i="1" s="1"/>
  <c r="AA1000" i="1"/>
  <c r="C1012" i="1"/>
  <c r="C1014" i="1" s="1"/>
  <c r="G1012" i="1"/>
  <c r="G1014" i="1" s="1"/>
  <c r="K1012" i="1"/>
  <c r="O1012" i="1"/>
  <c r="O1014" i="1" s="1"/>
  <c r="S1012" i="1"/>
  <c r="W1012" i="1"/>
  <c r="W1014" i="1" s="1"/>
  <c r="M1014" i="1"/>
  <c r="Z1013" i="1"/>
  <c r="U1014" i="1"/>
  <c r="F1032" i="1"/>
  <c r="N1032" i="1"/>
  <c r="V1032" i="1"/>
  <c r="V1034" i="1" s="1"/>
  <c r="Z1028" i="1"/>
  <c r="B1032" i="1"/>
  <c r="AA1041" i="1"/>
  <c r="W1044" i="1"/>
  <c r="H1092" i="1"/>
  <c r="H1094" i="1" s="1"/>
  <c r="P1092" i="1"/>
  <c r="P1094" i="1" s="1"/>
  <c r="X1092" i="1"/>
  <c r="X1094" i="1" s="1"/>
  <c r="AA1128" i="1"/>
  <c r="B1132" i="1"/>
  <c r="B1134" i="1" s="1"/>
  <c r="F1132" i="1"/>
  <c r="F1134" i="1" s="1"/>
  <c r="J1132" i="1"/>
  <c r="J1134" i="1" s="1"/>
  <c r="N1132" i="1"/>
  <c r="N1134" i="1" s="1"/>
  <c r="R1132" i="1"/>
  <c r="R1134" i="1" s="1"/>
  <c r="V1132" i="1"/>
  <c r="V1134" i="1" s="1"/>
  <c r="Z1128" i="1"/>
  <c r="Z1173" i="1"/>
  <c r="AA1190" i="1"/>
  <c r="I1242" i="1"/>
  <c r="N1244" i="1"/>
  <c r="M1288" i="1"/>
  <c r="M1290" i="1" s="1"/>
  <c r="Z1284" i="1"/>
  <c r="B1306" i="1"/>
  <c r="B1318" i="1"/>
  <c r="B1320" i="1" s="1"/>
  <c r="F1306" i="1"/>
  <c r="F1296" i="1" s="1"/>
  <c r="F1526" i="1" s="1"/>
  <c r="F1318" i="1"/>
  <c r="F1320" i="1" s="1"/>
  <c r="J1306" i="1"/>
  <c r="J1296" i="1" s="1"/>
  <c r="J1318" i="1"/>
  <c r="J1320" i="1" s="1"/>
  <c r="R1306" i="1"/>
  <c r="R1296" i="1" s="1"/>
  <c r="R1526" i="1" s="1"/>
  <c r="R1318" i="1"/>
  <c r="R1320" i="1" s="1"/>
  <c r="V1306" i="1"/>
  <c r="V1296" i="1" s="1"/>
  <c r="V1526" i="1" s="1"/>
  <c r="V1318" i="1"/>
  <c r="V1320" i="1" s="1"/>
  <c r="Z1316" i="1"/>
  <c r="AA1316" i="1" s="1"/>
  <c r="Z1439" i="1"/>
  <c r="B688" i="1"/>
  <c r="F688" i="1"/>
  <c r="J688" i="1"/>
  <c r="N688" i="1"/>
  <c r="R688" i="1"/>
  <c r="V688" i="1"/>
  <c r="E712" i="1"/>
  <c r="E714" i="1" s="1"/>
  <c r="I712" i="1"/>
  <c r="I714" i="1" s="1"/>
  <c r="M712" i="1"/>
  <c r="M714" i="1" s="1"/>
  <c r="Q712" i="1"/>
  <c r="Q714" i="1" s="1"/>
  <c r="U712" i="1"/>
  <c r="U714" i="1" s="1"/>
  <c r="Y712" i="1"/>
  <c r="Y714" i="1" s="1"/>
  <c r="Z713" i="1"/>
  <c r="Z719" i="1"/>
  <c r="Z743" i="1"/>
  <c r="C752" i="1"/>
  <c r="C754" i="1" s="1"/>
  <c r="G752" i="1"/>
  <c r="G754" i="1" s="1"/>
  <c r="K752" i="1"/>
  <c r="O752" i="1"/>
  <c r="O754" i="1" s="1"/>
  <c r="S752" i="1"/>
  <c r="S754" i="1" s="1"/>
  <c r="W752" i="1"/>
  <c r="W754" i="1" s="1"/>
  <c r="Z749" i="1"/>
  <c r="D754" i="1"/>
  <c r="H754" i="1"/>
  <c r="L754" i="1"/>
  <c r="P754" i="1"/>
  <c r="T754" i="1"/>
  <c r="X754" i="1"/>
  <c r="AA758" i="1"/>
  <c r="AA761" i="1"/>
  <c r="E772" i="1"/>
  <c r="E774" i="1" s="1"/>
  <c r="I772" i="1"/>
  <c r="I774" i="1" s="1"/>
  <c r="M772" i="1"/>
  <c r="M774" i="1" s="1"/>
  <c r="Q772" i="1"/>
  <c r="Q774" i="1" s="1"/>
  <c r="U772" i="1"/>
  <c r="U774" i="1" s="1"/>
  <c r="Y772" i="1"/>
  <c r="Y774" i="1" s="1"/>
  <c r="AA770" i="1"/>
  <c r="F774" i="1"/>
  <c r="J774" i="1"/>
  <c r="N774" i="1"/>
  <c r="R774" i="1"/>
  <c r="V774" i="1"/>
  <c r="Z783" i="1"/>
  <c r="C792" i="1"/>
  <c r="C794" i="1" s="1"/>
  <c r="G792" i="1"/>
  <c r="G794" i="1" s="1"/>
  <c r="K792" i="1"/>
  <c r="K794" i="1" s="1"/>
  <c r="O792" i="1"/>
  <c r="O794" i="1" s="1"/>
  <c r="S792" i="1"/>
  <c r="S794" i="1" s="1"/>
  <c r="W792" i="1"/>
  <c r="W794" i="1" s="1"/>
  <c r="Z789" i="1"/>
  <c r="AA798" i="1"/>
  <c r="AA810" i="1"/>
  <c r="F814" i="1"/>
  <c r="N814" i="1"/>
  <c r="R814" i="1"/>
  <c r="V814" i="1"/>
  <c r="Z823" i="1"/>
  <c r="C832" i="1"/>
  <c r="C834" i="1" s="1"/>
  <c r="G832" i="1"/>
  <c r="G834" i="1" s="1"/>
  <c r="K832" i="1"/>
  <c r="K834" i="1" s="1"/>
  <c r="O832" i="1"/>
  <c r="O834" i="1" s="1"/>
  <c r="S832" i="1"/>
  <c r="S834" i="1" s="1"/>
  <c r="W832" i="1"/>
  <c r="W834" i="1" s="1"/>
  <c r="Z829" i="1"/>
  <c r="D834" i="1"/>
  <c r="H834" i="1"/>
  <c r="L834" i="1"/>
  <c r="P834" i="1"/>
  <c r="T834" i="1"/>
  <c r="X834" i="1"/>
  <c r="AA838" i="1"/>
  <c r="AA841" i="1"/>
  <c r="E852" i="1"/>
  <c r="E854" i="1" s="1"/>
  <c r="I852" i="1"/>
  <c r="M852" i="1"/>
  <c r="M854" i="1" s="1"/>
  <c r="Q852" i="1"/>
  <c r="U852" i="1"/>
  <c r="U854" i="1" s="1"/>
  <c r="Y852" i="1"/>
  <c r="AA850" i="1"/>
  <c r="Z863" i="1"/>
  <c r="AA878" i="1"/>
  <c r="D869" i="1"/>
  <c r="H869" i="1"/>
  <c r="H872" i="1" s="1"/>
  <c r="H874" i="1" s="1"/>
  <c r="L869" i="1"/>
  <c r="P869" i="1"/>
  <c r="T869" i="1"/>
  <c r="X869" i="1"/>
  <c r="X872" i="1" s="1"/>
  <c r="X874" i="1" s="1"/>
  <c r="AA881" i="1"/>
  <c r="E892" i="1"/>
  <c r="E894" i="1" s="1"/>
  <c r="I892" i="1"/>
  <c r="I894" i="1" s="1"/>
  <c r="M892" i="1"/>
  <c r="M894" i="1" s="1"/>
  <c r="Q892" i="1"/>
  <c r="Q894" i="1" s="1"/>
  <c r="U892" i="1"/>
  <c r="U894" i="1" s="1"/>
  <c r="Y892" i="1"/>
  <c r="Y894" i="1" s="1"/>
  <c r="AA890" i="1"/>
  <c r="Z903" i="1"/>
  <c r="Z909" i="1"/>
  <c r="D914" i="1"/>
  <c r="H914" i="1"/>
  <c r="L914" i="1"/>
  <c r="P914" i="1"/>
  <c r="T914" i="1"/>
  <c r="X914" i="1"/>
  <c r="AA918" i="1"/>
  <c r="AA921" i="1"/>
  <c r="E932" i="1"/>
  <c r="M932" i="1"/>
  <c r="U932" i="1"/>
  <c r="AA930" i="1"/>
  <c r="E934" i="1"/>
  <c r="M934" i="1"/>
  <c r="Z933" i="1"/>
  <c r="U934" i="1"/>
  <c r="Z939" i="1"/>
  <c r="F952" i="1"/>
  <c r="F954" i="1" s="1"/>
  <c r="N952" i="1"/>
  <c r="N954" i="1" s="1"/>
  <c r="V952" i="1"/>
  <c r="V954" i="1" s="1"/>
  <c r="Z948" i="1"/>
  <c r="B952" i="1"/>
  <c r="G964" i="1"/>
  <c r="W964" i="1"/>
  <c r="H972" i="1"/>
  <c r="H974" i="1" s="1"/>
  <c r="P972" i="1"/>
  <c r="P974" i="1" s="1"/>
  <c r="X972" i="1"/>
  <c r="X974" i="1" s="1"/>
  <c r="AA970" i="1"/>
  <c r="I984" i="1"/>
  <c r="Z983" i="1"/>
  <c r="I992" i="1"/>
  <c r="Z989" i="1"/>
  <c r="Q992" i="1"/>
  <c r="Q994" i="1" s="1"/>
  <c r="Y992" i="1"/>
  <c r="Y994" i="1" s="1"/>
  <c r="I994" i="1"/>
  <c r="B1002" i="1"/>
  <c r="B1004" i="1" s="1"/>
  <c r="J1002" i="1"/>
  <c r="J1004" i="1" s="1"/>
  <c r="R1002" i="1"/>
  <c r="R1004" i="1" s="1"/>
  <c r="Z998" i="1"/>
  <c r="D1004" i="1"/>
  <c r="H1004" i="1"/>
  <c r="P1004" i="1"/>
  <c r="X1004" i="1"/>
  <c r="H1012" i="1"/>
  <c r="H1014" i="1" s="1"/>
  <c r="X1012" i="1"/>
  <c r="X1014" i="1" s="1"/>
  <c r="Z1011" i="1"/>
  <c r="AA1011" i="1" s="1"/>
  <c r="K1014" i="1"/>
  <c r="S1014" i="1"/>
  <c r="C1022" i="1"/>
  <c r="K1022" i="1"/>
  <c r="K1024" i="1" s="1"/>
  <c r="S1022" i="1"/>
  <c r="S1024" i="1" s="1"/>
  <c r="Z1020" i="1"/>
  <c r="AA1020" i="1" s="1"/>
  <c r="D1032" i="1"/>
  <c r="D1034" i="1" s="1"/>
  <c r="L1032" i="1"/>
  <c r="L1034" i="1" s="1"/>
  <c r="T1032" i="1"/>
  <c r="T1034" i="1" s="1"/>
  <c r="B1034" i="1"/>
  <c r="F1034" i="1"/>
  <c r="J1034" i="1"/>
  <c r="N1034" i="1"/>
  <c r="R1034" i="1"/>
  <c r="Z1033" i="1"/>
  <c r="S1048" i="1"/>
  <c r="H1059" i="1"/>
  <c r="H1049" i="1" s="1"/>
  <c r="X1059" i="1"/>
  <c r="X1049" i="1" s="1"/>
  <c r="M1050" i="1"/>
  <c r="F1059" i="1"/>
  <c r="F1049" i="1" s="1"/>
  <c r="J1059" i="1"/>
  <c r="J1049" i="1" s="1"/>
  <c r="N1059" i="1"/>
  <c r="N1049" i="1" s="1"/>
  <c r="R1059" i="1"/>
  <c r="R1049" i="1" s="1"/>
  <c r="V1059" i="1"/>
  <c r="V1049" i="1" s="1"/>
  <c r="E1061" i="1"/>
  <c r="E1051" i="1" s="1"/>
  <c r="I1061" i="1"/>
  <c r="I1051" i="1" s="1"/>
  <c r="Z1081" i="1"/>
  <c r="AA1081" i="1" s="1"/>
  <c r="M1061" i="1"/>
  <c r="Q1061" i="1"/>
  <c r="Q1051" i="1" s="1"/>
  <c r="U1061" i="1"/>
  <c r="U1051" i="1" s="1"/>
  <c r="Y1061" i="1"/>
  <c r="Y1051" i="1" s="1"/>
  <c r="Z1093" i="1"/>
  <c r="H1172" i="1"/>
  <c r="H1174" i="1" s="1"/>
  <c r="P1172" i="1"/>
  <c r="P1174" i="1" s="1"/>
  <c r="X1172" i="1"/>
  <c r="X1174" i="1" s="1"/>
  <c r="Z1208" i="1"/>
  <c r="AA1208" i="1" s="1"/>
  <c r="E1222" i="1"/>
  <c r="E1224" i="1" s="1"/>
  <c r="C1252" i="1"/>
  <c r="C1254" i="1" s="1"/>
  <c r="C1238" i="1"/>
  <c r="G1252" i="1"/>
  <c r="G1254" i="1" s="1"/>
  <c r="G1238" i="1"/>
  <c r="K1252" i="1"/>
  <c r="K1254" i="1" s="1"/>
  <c r="K1238" i="1"/>
  <c r="O1252" i="1"/>
  <c r="O1254" i="1" s="1"/>
  <c r="O1238" i="1"/>
  <c r="S1252" i="1"/>
  <c r="S1254" i="1" s="1"/>
  <c r="S1238" i="1"/>
  <c r="W1252" i="1"/>
  <c r="W1254" i="1" s="1"/>
  <c r="W1238" i="1"/>
  <c r="Z1287" i="1"/>
  <c r="AA1287" i="1" s="1"/>
  <c r="N1320" i="1"/>
  <c r="G1328" i="1"/>
  <c r="O1400" i="1"/>
  <c r="B1299" i="1"/>
  <c r="F1299" i="1"/>
  <c r="J1299" i="1"/>
  <c r="N1299" i="1"/>
  <c r="R1299" i="1"/>
  <c r="V1299" i="1"/>
  <c r="Z1489" i="1"/>
  <c r="AA1489" i="1" s="1"/>
  <c r="E1072" i="1"/>
  <c r="I1072" i="1"/>
  <c r="I1074" i="1" s="1"/>
  <c r="M1072" i="1"/>
  <c r="M1074" i="1" s="1"/>
  <c r="Q1072" i="1"/>
  <c r="U1072" i="1"/>
  <c r="U1074" i="1" s="1"/>
  <c r="Y1072" i="1"/>
  <c r="Y1074" i="1" s="1"/>
  <c r="C1059" i="1"/>
  <c r="C1049" i="1" s="1"/>
  <c r="C1072" i="1"/>
  <c r="G1059" i="1"/>
  <c r="G1049" i="1" s="1"/>
  <c r="G1072" i="1"/>
  <c r="G1074" i="1" s="1"/>
  <c r="K1059" i="1"/>
  <c r="K1049" i="1" s="1"/>
  <c r="K1052" i="1" s="1"/>
  <c r="K1072" i="1"/>
  <c r="O1059" i="1"/>
  <c r="O1049" i="1" s="1"/>
  <c r="O1072" i="1"/>
  <c r="O1074" i="1" s="1"/>
  <c r="S1059" i="1"/>
  <c r="S1049" i="1" s="1"/>
  <c r="S1072" i="1"/>
  <c r="W1059" i="1"/>
  <c r="W1049" i="1" s="1"/>
  <c r="W1072" i="1"/>
  <c r="W1074" i="1" s="1"/>
  <c r="B1060" i="1"/>
  <c r="F1060" i="1"/>
  <c r="F1050" i="1" s="1"/>
  <c r="J1060" i="1"/>
  <c r="J1050" i="1" s="1"/>
  <c r="N1060" i="1"/>
  <c r="N1050" i="1" s="1"/>
  <c r="R1060" i="1"/>
  <c r="R1050" i="1" s="1"/>
  <c r="V1060" i="1"/>
  <c r="V1050" i="1" s="1"/>
  <c r="Z1070" i="1"/>
  <c r="AA1070" i="1" s="1"/>
  <c r="F1072" i="1"/>
  <c r="F1074" i="1" s="1"/>
  <c r="N1072" i="1"/>
  <c r="N1074" i="1" s="1"/>
  <c r="V1072" i="1"/>
  <c r="V1074" i="1" s="1"/>
  <c r="Z1079" i="1"/>
  <c r="AB1079" i="1" s="1"/>
  <c r="AA1088" i="1"/>
  <c r="Z1088" i="1"/>
  <c r="AA1091" i="1"/>
  <c r="C1094" i="1"/>
  <c r="G1094" i="1"/>
  <c r="Z1100" i="1"/>
  <c r="AA1100" i="1" s="1"/>
  <c r="M1102" i="1"/>
  <c r="M1104" i="1" s="1"/>
  <c r="Z1103" i="1"/>
  <c r="AA1103" i="1" s="1"/>
  <c r="Z1109" i="1"/>
  <c r="Z1118" i="1"/>
  <c r="Z1121" i="1"/>
  <c r="AA1121" i="1" s="1"/>
  <c r="Z1133" i="1"/>
  <c r="D1144" i="1"/>
  <c r="H1144" i="1"/>
  <c r="L1144" i="1"/>
  <c r="P1144" i="1"/>
  <c r="T1144" i="1"/>
  <c r="X1144" i="1"/>
  <c r="E1152" i="1"/>
  <c r="I1152" i="1"/>
  <c r="I1154" i="1" s="1"/>
  <c r="M1152" i="1"/>
  <c r="M1154" i="1" s="1"/>
  <c r="Q1152" i="1"/>
  <c r="U1152" i="1"/>
  <c r="Y1152" i="1"/>
  <c r="AA1150" i="1"/>
  <c r="Z1150" i="1"/>
  <c r="Z1152" i="1" s="1"/>
  <c r="AB1152" i="1" s="1"/>
  <c r="AA1159" i="1"/>
  <c r="Z1168" i="1"/>
  <c r="AA1168" i="1" s="1"/>
  <c r="AA1171" i="1"/>
  <c r="W1174" i="1"/>
  <c r="Z1180" i="1"/>
  <c r="AA1180" i="1" s="1"/>
  <c r="M1182" i="1"/>
  <c r="M1184" i="1" s="1"/>
  <c r="Z1183" i="1"/>
  <c r="AA1183" i="1" s="1"/>
  <c r="B1192" i="1"/>
  <c r="B1194" i="1" s="1"/>
  <c r="J1192" i="1"/>
  <c r="J1194" i="1" s="1"/>
  <c r="R1192" i="1"/>
  <c r="R1194" i="1" s="1"/>
  <c r="Z1188" i="1"/>
  <c r="D1194" i="1"/>
  <c r="L1194" i="1"/>
  <c r="T1194" i="1"/>
  <c r="AA1201" i="1"/>
  <c r="F1214" i="1"/>
  <c r="N1214" i="1"/>
  <c r="V1214" i="1"/>
  <c r="Z1213" i="1"/>
  <c r="M1232" i="1"/>
  <c r="M1234" i="1" s="1"/>
  <c r="Z1228" i="1"/>
  <c r="G1234" i="1"/>
  <c r="W1234" i="1"/>
  <c r="D1252" i="1"/>
  <c r="D1254" i="1" s="1"/>
  <c r="C1243" i="1"/>
  <c r="G1243" i="1"/>
  <c r="K1243" i="1"/>
  <c r="O1243" i="1"/>
  <c r="S1243" i="1"/>
  <c r="W1243" i="1"/>
  <c r="B1288" i="1"/>
  <c r="B1290" i="1" s="1"/>
  <c r="X1320" i="1"/>
  <c r="Z1326" i="1"/>
  <c r="AA1326" i="1" s="1"/>
  <c r="M1328" i="1"/>
  <c r="M1330" i="1" s="1"/>
  <c r="H1348" i="1"/>
  <c r="H1304" i="1"/>
  <c r="P1348" i="1"/>
  <c r="P1350" i="1" s="1"/>
  <c r="P1304" i="1"/>
  <c r="X1348" i="1"/>
  <c r="X1304" i="1"/>
  <c r="M1358" i="1"/>
  <c r="Z1354" i="1"/>
  <c r="E1360" i="1"/>
  <c r="I1360" i="1"/>
  <c r="M1360" i="1"/>
  <c r="Z1359" i="1"/>
  <c r="Q1360" i="1"/>
  <c r="U1360" i="1"/>
  <c r="Y1360" i="1"/>
  <c r="B1378" i="1"/>
  <c r="B1380" i="1" s="1"/>
  <c r="Z1374" i="1"/>
  <c r="J1380" i="1"/>
  <c r="N1380" i="1"/>
  <c r="R1380" i="1"/>
  <c r="V1380" i="1"/>
  <c r="Z1379" i="1"/>
  <c r="AA1379" i="1" s="1"/>
  <c r="I1400" i="1"/>
  <c r="Y1400" i="1"/>
  <c r="Z1415" i="1"/>
  <c r="M1418" i="1"/>
  <c r="M1420" i="1" s="1"/>
  <c r="D1430" i="1"/>
  <c r="H1430" i="1"/>
  <c r="L1430" i="1"/>
  <c r="P1430" i="1"/>
  <c r="T1430" i="1"/>
  <c r="X1430" i="1"/>
  <c r="Z1459" i="1"/>
  <c r="AA1459" i="1" s="1"/>
  <c r="P1490" i="1"/>
  <c r="L1526" i="1"/>
  <c r="B934" i="1"/>
  <c r="F934" i="1"/>
  <c r="J934" i="1"/>
  <c r="N934" i="1"/>
  <c r="R934" i="1"/>
  <c r="V934" i="1"/>
  <c r="D944" i="1"/>
  <c r="H944" i="1"/>
  <c r="L944" i="1"/>
  <c r="P944" i="1"/>
  <c r="T944" i="1"/>
  <c r="X944" i="1"/>
  <c r="C952" i="1"/>
  <c r="C954" i="1" s="1"/>
  <c r="G952" i="1"/>
  <c r="G954" i="1" s="1"/>
  <c r="K952" i="1"/>
  <c r="K954" i="1" s="1"/>
  <c r="O952" i="1"/>
  <c r="O954" i="1" s="1"/>
  <c r="S952" i="1"/>
  <c r="S954" i="1" s="1"/>
  <c r="W952" i="1"/>
  <c r="W954" i="1" s="1"/>
  <c r="AA950" i="1"/>
  <c r="Z963" i="1"/>
  <c r="Z969" i="1"/>
  <c r="B1014" i="1"/>
  <c r="F1014" i="1"/>
  <c r="J1014" i="1"/>
  <c r="N1014" i="1"/>
  <c r="R1014" i="1"/>
  <c r="V1014" i="1"/>
  <c r="AA1021" i="1"/>
  <c r="D1024" i="1"/>
  <c r="H1024" i="1"/>
  <c r="L1024" i="1"/>
  <c r="P1024" i="1"/>
  <c r="T1024" i="1"/>
  <c r="X1024" i="1"/>
  <c r="C1032" i="1"/>
  <c r="C1034" i="1" s="1"/>
  <c r="G1032" i="1"/>
  <c r="G1034" i="1" s="1"/>
  <c r="K1032" i="1"/>
  <c r="K1034" i="1" s="1"/>
  <c r="O1032" i="1"/>
  <c r="O1034" i="1" s="1"/>
  <c r="S1032" i="1"/>
  <c r="S1034" i="1" s="1"/>
  <c r="W1032" i="1"/>
  <c r="W1034" i="1" s="1"/>
  <c r="AA1030" i="1"/>
  <c r="Z1043" i="1"/>
  <c r="B1059" i="1"/>
  <c r="AA1068" i="1"/>
  <c r="B1058" i="1"/>
  <c r="F1058" i="1"/>
  <c r="J1058" i="1"/>
  <c r="N1058" i="1"/>
  <c r="R1058" i="1"/>
  <c r="V1058" i="1"/>
  <c r="Z1068" i="1"/>
  <c r="AA1071" i="1"/>
  <c r="B1061" i="1"/>
  <c r="F1061" i="1"/>
  <c r="F1051" i="1" s="1"/>
  <c r="J1061" i="1"/>
  <c r="J1051" i="1" s="1"/>
  <c r="N1061" i="1"/>
  <c r="N1051" i="1" s="1"/>
  <c r="R1061" i="1"/>
  <c r="R1051" i="1" s="1"/>
  <c r="V1061" i="1"/>
  <c r="V1051" i="1" s="1"/>
  <c r="Z1071" i="1"/>
  <c r="C1074" i="1"/>
  <c r="C1063" i="1"/>
  <c r="G1063" i="1"/>
  <c r="K1074" i="1"/>
  <c r="K1063" i="1"/>
  <c r="O1063" i="1"/>
  <c r="S1074" i="1"/>
  <c r="S1063" i="1"/>
  <c r="W1063" i="1"/>
  <c r="Z1080" i="1"/>
  <c r="AA1080" i="1" s="1"/>
  <c r="F1084" i="1"/>
  <c r="J1084" i="1"/>
  <c r="V1084" i="1"/>
  <c r="Z1083" i="1"/>
  <c r="AA1083" i="1" s="1"/>
  <c r="C1092" i="1"/>
  <c r="G1092" i="1"/>
  <c r="K1092" i="1"/>
  <c r="K1094" i="1" s="1"/>
  <c r="O1092" i="1"/>
  <c r="O1094" i="1" s="1"/>
  <c r="S1092" i="1"/>
  <c r="S1094" i="1" s="1"/>
  <c r="W1092" i="1"/>
  <c r="W1094" i="1" s="1"/>
  <c r="Z1089" i="1"/>
  <c r="M1092" i="1"/>
  <c r="M1094" i="1" s="1"/>
  <c r="B1092" i="1"/>
  <c r="B1094" i="1" s="1"/>
  <c r="Z1098" i="1"/>
  <c r="Z1101" i="1"/>
  <c r="AA1101" i="1" s="1"/>
  <c r="E1114" i="1"/>
  <c r="I1114" i="1"/>
  <c r="Z1113" i="1"/>
  <c r="M1114" i="1"/>
  <c r="Q1114" i="1"/>
  <c r="U1114" i="1"/>
  <c r="Y1114" i="1"/>
  <c r="B1122" i="1"/>
  <c r="B1124" i="1" s="1"/>
  <c r="F1122" i="1"/>
  <c r="F1124" i="1" s="1"/>
  <c r="J1122" i="1"/>
  <c r="N1122" i="1"/>
  <c r="N1124" i="1" s="1"/>
  <c r="R1122" i="1"/>
  <c r="R1124" i="1" s="1"/>
  <c r="V1122" i="1"/>
  <c r="V1124" i="1" s="1"/>
  <c r="D1124" i="1"/>
  <c r="L1124" i="1"/>
  <c r="P1124" i="1"/>
  <c r="T1124" i="1"/>
  <c r="AA1130" i="1"/>
  <c r="B1142" i="1"/>
  <c r="B1144" i="1" s="1"/>
  <c r="Z1139" i="1"/>
  <c r="AB1139" i="1" s="1"/>
  <c r="AA1148" i="1"/>
  <c r="AA1151" i="1"/>
  <c r="C1154" i="1"/>
  <c r="K1154" i="1"/>
  <c r="O1154" i="1"/>
  <c r="S1154" i="1"/>
  <c r="Z1160" i="1"/>
  <c r="AA1160" i="1" s="1"/>
  <c r="Z1163" i="1"/>
  <c r="AA1163" i="1" s="1"/>
  <c r="C1172" i="1"/>
  <c r="C1174" i="1" s="1"/>
  <c r="G1172" i="1"/>
  <c r="G1174" i="1" s="1"/>
  <c r="K1172" i="1"/>
  <c r="K1174" i="1" s="1"/>
  <c r="O1172" i="1"/>
  <c r="O1174" i="1" s="1"/>
  <c r="S1172" i="1"/>
  <c r="S1174" i="1" s="1"/>
  <c r="W1172" i="1"/>
  <c r="Z1169" i="1"/>
  <c r="M1172" i="1"/>
  <c r="M1174" i="1" s="1"/>
  <c r="B1172" i="1"/>
  <c r="B1174" i="1" s="1"/>
  <c r="Z1178" i="1"/>
  <c r="Z1181" i="1"/>
  <c r="AA1181" i="1" s="1"/>
  <c r="G1184" i="1"/>
  <c r="O1184" i="1"/>
  <c r="W1184" i="1"/>
  <c r="B1202" i="1"/>
  <c r="B1204" i="1" s="1"/>
  <c r="F1202" i="1"/>
  <c r="J1202" i="1"/>
  <c r="J1204" i="1" s="1"/>
  <c r="N1202" i="1"/>
  <c r="R1202" i="1"/>
  <c r="R1204" i="1" s="1"/>
  <c r="V1202" i="1"/>
  <c r="V1204" i="1" s="1"/>
  <c r="Z1198" i="1"/>
  <c r="M1202" i="1"/>
  <c r="M1204" i="1" s="1"/>
  <c r="D1204" i="1"/>
  <c r="L1204" i="1"/>
  <c r="P1204" i="1"/>
  <c r="T1204" i="1"/>
  <c r="X1204" i="1"/>
  <c r="B1214" i="1"/>
  <c r="C1222" i="1"/>
  <c r="C1224" i="1" s="1"/>
  <c r="K1222" i="1"/>
  <c r="K1224" i="1" s="1"/>
  <c r="S1222" i="1"/>
  <c r="S1224" i="1" s="1"/>
  <c r="Z1220" i="1"/>
  <c r="AA1220" i="1" s="1"/>
  <c r="B1224" i="1"/>
  <c r="F1224" i="1"/>
  <c r="J1224" i="1"/>
  <c r="N1224" i="1"/>
  <c r="R1224" i="1"/>
  <c r="V1224" i="1"/>
  <c r="Z1223" i="1"/>
  <c r="Z1229" i="1"/>
  <c r="X1234" i="1"/>
  <c r="F1242" i="1"/>
  <c r="F1244" i="1" s="1"/>
  <c r="D1242" i="1"/>
  <c r="D1244" i="1" s="1"/>
  <c r="L1244" i="1"/>
  <c r="F1252" i="1"/>
  <c r="F1254" i="1" s="1"/>
  <c r="N1252" i="1"/>
  <c r="N1254" i="1" s="1"/>
  <c r="V1252" i="1"/>
  <c r="V1254" i="1" s="1"/>
  <c r="X1252" i="1"/>
  <c r="X1254" i="1" s="1"/>
  <c r="G1299" i="1"/>
  <c r="W1299" i="1"/>
  <c r="B1304" i="1"/>
  <c r="R1304" i="1"/>
  <c r="E1299" i="1"/>
  <c r="E1529" i="1" s="1"/>
  <c r="I1299" i="1"/>
  <c r="I1529" i="1" s="1"/>
  <c r="Z1309" i="1"/>
  <c r="M1299" i="1"/>
  <c r="Q1299" i="1"/>
  <c r="U1299" i="1"/>
  <c r="U1529" i="1" s="1"/>
  <c r="Y1299" i="1"/>
  <c r="Y1529" i="1" s="1"/>
  <c r="AB1314" i="1"/>
  <c r="E1318" i="1"/>
  <c r="E1305" i="1"/>
  <c r="E1295" i="1" s="1"/>
  <c r="I1318" i="1"/>
  <c r="I1305" i="1"/>
  <c r="I1295" i="1" s="1"/>
  <c r="I1525" i="1" s="1"/>
  <c r="Z1315" i="1"/>
  <c r="M1318" i="1"/>
  <c r="M1320" i="1" s="1"/>
  <c r="M1305" i="1"/>
  <c r="Q1318" i="1"/>
  <c r="Q1305" i="1"/>
  <c r="Q1295" i="1" s="1"/>
  <c r="Q1525" i="1" s="1"/>
  <c r="U1318" i="1"/>
  <c r="U1305" i="1"/>
  <c r="U1295" i="1" s="1"/>
  <c r="U1525" i="1" s="1"/>
  <c r="Y1318" i="1"/>
  <c r="Y1320" i="1" s="1"/>
  <c r="Y1305" i="1"/>
  <c r="Y1295" i="1" s="1"/>
  <c r="Y1525" i="1" s="1"/>
  <c r="C1328" i="1"/>
  <c r="C1330" i="1" s="1"/>
  <c r="K1328" i="1"/>
  <c r="K1330" i="1" s="1"/>
  <c r="O1328" i="1"/>
  <c r="O1330" i="1" s="1"/>
  <c r="S1328" i="1"/>
  <c r="B1305" i="1"/>
  <c r="F1305" i="1"/>
  <c r="F1295" i="1" s="1"/>
  <c r="F1525" i="1" s="1"/>
  <c r="J1305" i="1"/>
  <c r="J1295" i="1" s="1"/>
  <c r="N1305" i="1"/>
  <c r="N1295" i="1" s="1"/>
  <c r="R1305" i="1"/>
  <c r="R1295" i="1" s="1"/>
  <c r="R1525" i="1" s="1"/>
  <c r="V1305" i="1"/>
  <c r="V1295" i="1" s="1"/>
  <c r="V1525" i="1" s="1"/>
  <c r="Z1335" i="1"/>
  <c r="AB1335" i="1" s="1"/>
  <c r="H1350" i="1"/>
  <c r="X1350" i="1"/>
  <c r="AA1355" i="1"/>
  <c r="Z1376" i="1"/>
  <c r="AA1376" i="1" s="1"/>
  <c r="B1388" i="1"/>
  <c r="B1390" i="1" s="1"/>
  <c r="Z1385" i="1"/>
  <c r="AB1385" i="1" s="1"/>
  <c r="Z1396" i="1"/>
  <c r="AA1396" i="1" s="1"/>
  <c r="E1410" i="1"/>
  <c r="I1410" i="1"/>
  <c r="Z1409" i="1"/>
  <c r="Q1410" i="1"/>
  <c r="Y1410" i="1"/>
  <c r="Z1445" i="1"/>
  <c r="Z1456" i="1"/>
  <c r="AA1456" i="1" s="1"/>
  <c r="M1458" i="1"/>
  <c r="M1460" i="1" s="1"/>
  <c r="O1470" i="1"/>
  <c r="J1526" i="1"/>
  <c r="C868" i="1"/>
  <c r="G868" i="1"/>
  <c r="G872" i="1" s="1"/>
  <c r="G874" i="1" s="1"/>
  <c r="K868" i="1"/>
  <c r="O868" i="1"/>
  <c r="S868" i="1"/>
  <c r="S872" i="1" s="1"/>
  <c r="S874" i="1" s="1"/>
  <c r="W868" i="1"/>
  <c r="G932" i="1"/>
  <c r="G934" i="1" s="1"/>
  <c r="K932" i="1"/>
  <c r="K934" i="1" s="1"/>
  <c r="O932" i="1"/>
  <c r="O934" i="1" s="1"/>
  <c r="S932" i="1"/>
  <c r="S934" i="1" s="1"/>
  <c r="W932" i="1"/>
  <c r="W934" i="1" s="1"/>
  <c r="AA938" i="1"/>
  <c r="M964" i="1"/>
  <c r="M972" i="1"/>
  <c r="M974" i="1" s="1"/>
  <c r="B974" i="1"/>
  <c r="F974" i="1"/>
  <c r="J974" i="1"/>
  <c r="N974" i="1"/>
  <c r="R974" i="1"/>
  <c r="V974" i="1"/>
  <c r="AA981" i="1"/>
  <c r="D984" i="1"/>
  <c r="L984" i="1"/>
  <c r="P984" i="1"/>
  <c r="T984" i="1"/>
  <c r="X984" i="1"/>
  <c r="C992" i="1"/>
  <c r="C994" i="1" s="1"/>
  <c r="G992" i="1"/>
  <c r="G994" i="1" s="1"/>
  <c r="K992" i="1"/>
  <c r="K994" i="1" s="1"/>
  <c r="O992" i="1"/>
  <c r="O994" i="1" s="1"/>
  <c r="S992" i="1"/>
  <c r="S994" i="1" s="1"/>
  <c r="W992" i="1"/>
  <c r="W994" i="1" s="1"/>
  <c r="AA990" i="1"/>
  <c r="E1002" i="1"/>
  <c r="E1004" i="1" s="1"/>
  <c r="I1002" i="1"/>
  <c r="I1004" i="1" s="1"/>
  <c r="M1002" i="1"/>
  <c r="M1004" i="1" s="1"/>
  <c r="Q1002" i="1"/>
  <c r="Q1004" i="1" s="1"/>
  <c r="U1002" i="1"/>
  <c r="U1004" i="1" s="1"/>
  <c r="Y1002" i="1"/>
  <c r="Y1004" i="1" s="1"/>
  <c r="Z1003" i="1"/>
  <c r="Z1009" i="1"/>
  <c r="Z1012" i="1" s="1"/>
  <c r="AB1012" i="1" s="1"/>
  <c r="M1044" i="1"/>
  <c r="D1058" i="1"/>
  <c r="H1058" i="1"/>
  <c r="L1058" i="1"/>
  <c r="P1058" i="1"/>
  <c r="T1058" i="1"/>
  <c r="X1058" i="1"/>
  <c r="D1061" i="1"/>
  <c r="D1051" i="1" s="1"/>
  <c r="H1061" i="1"/>
  <c r="H1051" i="1" s="1"/>
  <c r="L1061" i="1"/>
  <c r="L1051" i="1" s="1"/>
  <c r="P1061" i="1"/>
  <c r="P1051" i="1" s="1"/>
  <c r="T1061" i="1"/>
  <c r="T1051" i="1" s="1"/>
  <c r="X1061" i="1"/>
  <c r="X1051" i="1" s="1"/>
  <c r="D1072" i="1"/>
  <c r="D1074" i="1" s="1"/>
  <c r="L1072" i="1"/>
  <c r="L1074" i="1" s="1"/>
  <c r="T1072" i="1"/>
  <c r="T1074" i="1" s="1"/>
  <c r="E1063" i="1"/>
  <c r="E1074" i="1"/>
  <c r="I1063" i="1"/>
  <c r="Z1073" i="1"/>
  <c r="M1063" i="1"/>
  <c r="Q1063" i="1"/>
  <c r="Q1074" i="1"/>
  <c r="U1063" i="1"/>
  <c r="Y1063" i="1"/>
  <c r="B1082" i="1"/>
  <c r="B1084" i="1" s="1"/>
  <c r="F1082" i="1"/>
  <c r="J1082" i="1"/>
  <c r="N1082" i="1"/>
  <c r="N1084" i="1" s="1"/>
  <c r="R1082" i="1"/>
  <c r="R1084" i="1" s="1"/>
  <c r="V1082" i="1"/>
  <c r="D1084" i="1"/>
  <c r="H1084" i="1"/>
  <c r="L1084" i="1"/>
  <c r="P1084" i="1"/>
  <c r="T1084" i="1"/>
  <c r="X1084" i="1"/>
  <c r="AA1090" i="1"/>
  <c r="B1102" i="1"/>
  <c r="B1104" i="1" s="1"/>
  <c r="Z1099" i="1"/>
  <c r="AB1099" i="1" s="1"/>
  <c r="AA1108" i="1"/>
  <c r="AA1111" i="1"/>
  <c r="C1114" i="1"/>
  <c r="G1114" i="1"/>
  <c r="O1114" i="1"/>
  <c r="S1114" i="1"/>
  <c r="W1114" i="1"/>
  <c r="M1122" i="1"/>
  <c r="M1124" i="1" s="1"/>
  <c r="J1124" i="1"/>
  <c r="Z1123" i="1"/>
  <c r="AA1123" i="1" s="1"/>
  <c r="Z1129" i="1"/>
  <c r="M1132" i="1"/>
  <c r="M1134" i="1" s="1"/>
  <c r="AB1138" i="1"/>
  <c r="E1154" i="1"/>
  <c r="Z1153" i="1"/>
  <c r="Q1154" i="1"/>
  <c r="U1154" i="1"/>
  <c r="Y1154" i="1"/>
  <c r="B1162" i="1"/>
  <c r="B1164" i="1" s="1"/>
  <c r="F1162" i="1"/>
  <c r="F1164" i="1" s="1"/>
  <c r="J1162" i="1"/>
  <c r="J1164" i="1" s="1"/>
  <c r="N1162" i="1"/>
  <c r="N1164" i="1" s="1"/>
  <c r="R1162" i="1"/>
  <c r="R1164" i="1" s="1"/>
  <c r="V1162" i="1"/>
  <c r="V1164" i="1" s="1"/>
  <c r="D1164" i="1"/>
  <c r="H1164" i="1"/>
  <c r="P1164" i="1"/>
  <c r="T1164" i="1"/>
  <c r="X1164" i="1"/>
  <c r="AA1170" i="1"/>
  <c r="B1182" i="1"/>
  <c r="B1184" i="1" s="1"/>
  <c r="Z1179" i="1"/>
  <c r="AB1179" i="1" s="1"/>
  <c r="Q1184" i="1"/>
  <c r="AA1191" i="1"/>
  <c r="F1204" i="1"/>
  <c r="N1204" i="1"/>
  <c r="Z1203" i="1"/>
  <c r="I1212" i="1"/>
  <c r="I1214" i="1" s="1"/>
  <c r="Q1212" i="1"/>
  <c r="Y1212" i="1"/>
  <c r="Y1214" i="1" s="1"/>
  <c r="I1222" i="1"/>
  <c r="I1224" i="1" s="1"/>
  <c r="Q1222" i="1"/>
  <c r="Q1224" i="1" s="1"/>
  <c r="Y1222" i="1"/>
  <c r="Y1224" i="1" s="1"/>
  <c r="M1222" i="1"/>
  <c r="M1224" i="1" s="1"/>
  <c r="C1232" i="1"/>
  <c r="C1234" i="1" s="1"/>
  <c r="K1232" i="1"/>
  <c r="K1234" i="1" s="1"/>
  <c r="S1232" i="1"/>
  <c r="S1234" i="1" s="1"/>
  <c r="Z1230" i="1"/>
  <c r="AA1230" i="1" s="1"/>
  <c r="V1242" i="1"/>
  <c r="V1244" i="1" s="1"/>
  <c r="P1242" i="1"/>
  <c r="AA1251" i="1"/>
  <c r="B1241" i="1"/>
  <c r="B1252" i="1"/>
  <c r="B1254" i="1" s="1"/>
  <c r="J1252" i="1"/>
  <c r="J1254" i="1" s="1"/>
  <c r="J1241" i="1"/>
  <c r="R1241" i="1"/>
  <c r="R1242" i="1" s="1"/>
  <c r="R1244" i="1" s="1"/>
  <c r="R1252" i="1"/>
  <c r="R1254" i="1" s="1"/>
  <c r="E1290" i="1"/>
  <c r="Z1289" i="1"/>
  <c r="Q1290" i="1"/>
  <c r="U1290" i="1"/>
  <c r="Y1290" i="1"/>
  <c r="J1304" i="1"/>
  <c r="D1304" i="1"/>
  <c r="H1318" i="1"/>
  <c r="H1320" i="1" s="1"/>
  <c r="L1304" i="1"/>
  <c r="P1318" i="1"/>
  <c r="P1320" i="1" s="1"/>
  <c r="T1304" i="1"/>
  <c r="X1318" i="1"/>
  <c r="O1320" i="1"/>
  <c r="E1304" i="1"/>
  <c r="E1328" i="1"/>
  <c r="E1330" i="1" s="1"/>
  <c r="I1328" i="1"/>
  <c r="I1330" i="1" s="1"/>
  <c r="I1304" i="1"/>
  <c r="Z1324" i="1"/>
  <c r="M1304" i="1"/>
  <c r="Q1328" i="1"/>
  <c r="Q1330" i="1" s="1"/>
  <c r="Q1304" i="1"/>
  <c r="U1304" i="1"/>
  <c r="U1328" i="1"/>
  <c r="U1330" i="1" s="1"/>
  <c r="Y1328" i="1"/>
  <c r="Y1330" i="1" s="1"/>
  <c r="Y1304" i="1"/>
  <c r="B1330" i="1"/>
  <c r="F1330" i="1"/>
  <c r="N1330" i="1"/>
  <c r="Z1329" i="1"/>
  <c r="P1340" i="1"/>
  <c r="Z1346" i="1"/>
  <c r="AA1346" i="1" s="1"/>
  <c r="AA1349" i="1"/>
  <c r="J1370" i="1"/>
  <c r="C1390" i="1"/>
  <c r="G1390" i="1"/>
  <c r="K1390" i="1"/>
  <c r="O1390" i="1"/>
  <c r="W1390" i="1"/>
  <c r="M1408" i="1"/>
  <c r="M1410" i="1" s="1"/>
  <c r="Z1404" i="1"/>
  <c r="G1410" i="1"/>
  <c r="Y1420" i="1"/>
  <c r="AA1465" i="1"/>
  <c r="U1470" i="1"/>
  <c r="AB1474" i="1"/>
  <c r="AA1474" i="1"/>
  <c r="H1497" i="1"/>
  <c r="H1527" i="1" s="1"/>
  <c r="P1497" i="1"/>
  <c r="P1527" i="1" s="1"/>
  <c r="X1497" i="1"/>
  <c r="X1527" i="1" s="1"/>
  <c r="C1194" i="1"/>
  <c r="G1194" i="1"/>
  <c r="K1194" i="1"/>
  <c r="O1194" i="1"/>
  <c r="S1194" i="1"/>
  <c r="W1194" i="1"/>
  <c r="C1212" i="1"/>
  <c r="C1214" i="1" s="1"/>
  <c r="G1212" i="1"/>
  <c r="G1214" i="1" s="1"/>
  <c r="K1212" i="1"/>
  <c r="K1214" i="1" s="1"/>
  <c r="O1212" i="1"/>
  <c r="O1214" i="1" s="1"/>
  <c r="S1212" i="1"/>
  <c r="S1214" i="1" s="1"/>
  <c r="W1212" i="1"/>
  <c r="W1214" i="1" s="1"/>
  <c r="AA1210" i="1"/>
  <c r="AA1219" i="1"/>
  <c r="AA1228" i="1"/>
  <c r="P1244" i="1"/>
  <c r="E1239" i="1"/>
  <c r="E1252" i="1"/>
  <c r="E1254" i="1" s="1"/>
  <c r="I1239" i="1"/>
  <c r="I1252" i="1"/>
  <c r="I1254" i="1" s="1"/>
  <c r="Z1249" i="1"/>
  <c r="M1239" i="1"/>
  <c r="M1252" i="1"/>
  <c r="M1254" i="1" s="1"/>
  <c r="Q1239" i="1"/>
  <c r="Q1252" i="1"/>
  <c r="Q1254" i="1" s="1"/>
  <c r="U1239" i="1"/>
  <c r="U1242" i="1" s="1"/>
  <c r="U1252" i="1"/>
  <c r="U1254" i="1" s="1"/>
  <c r="Y1239" i="1"/>
  <c r="Y1252" i="1"/>
  <c r="Y1254" i="1" s="1"/>
  <c r="D1290" i="1"/>
  <c r="H1290" i="1"/>
  <c r="L1290" i="1"/>
  <c r="T1290" i="1"/>
  <c r="X1290" i="1"/>
  <c r="E1306" i="1"/>
  <c r="E1296" i="1" s="1"/>
  <c r="I1306" i="1"/>
  <c r="I1296" i="1" s="1"/>
  <c r="M1306" i="1"/>
  <c r="Q1306" i="1"/>
  <c r="Q1296" i="1" s="1"/>
  <c r="U1306" i="1"/>
  <c r="U1296" i="1" s="1"/>
  <c r="Y1306" i="1"/>
  <c r="Y1296" i="1" s="1"/>
  <c r="D1318" i="1"/>
  <c r="D1320" i="1" s="1"/>
  <c r="L1318" i="1"/>
  <c r="L1320" i="1" s="1"/>
  <c r="T1318" i="1"/>
  <c r="T1320" i="1" s="1"/>
  <c r="E1320" i="1"/>
  <c r="I1320" i="1"/>
  <c r="Z1319" i="1"/>
  <c r="Q1320" i="1"/>
  <c r="U1320" i="1"/>
  <c r="B1338" i="1"/>
  <c r="B1340" i="1" s="1"/>
  <c r="F1338" i="1"/>
  <c r="F1340" i="1" s="1"/>
  <c r="J1338" i="1"/>
  <c r="J1340" i="1" s="1"/>
  <c r="N1338" i="1"/>
  <c r="N1340" i="1" s="1"/>
  <c r="R1338" i="1"/>
  <c r="R1340" i="1" s="1"/>
  <c r="V1338" i="1"/>
  <c r="V1340" i="1" s="1"/>
  <c r="Z1334" i="1"/>
  <c r="AA1334" i="1" s="1"/>
  <c r="D1340" i="1"/>
  <c r="L1340" i="1"/>
  <c r="T1340" i="1"/>
  <c r="C1350" i="1"/>
  <c r="G1350" i="1"/>
  <c r="K1350" i="1"/>
  <c r="S1350" i="1"/>
  <c r="F1360" i="1"/>
  <c r="C1368" i="1"/>
  <c r="K1368" i="1"/>
  <c r="S1368" i="1"/>
  <c r="S1370" i="1" s="1"/>
  <c r="F1370" i="1"/>
  <c r="V1370" i="1"/>
  <c r="Z1369" i="1"/>
  <c r="O1378" i="1"/>
  <c r="O1380" i="1" s="1"/>
  <c r="AA1375" i="1"/>
  <c r="P1398" i="1"/>
  <c r="P1400" i="1" s="1"/>
  <c r="AA1417" i="1"/>
  <c r="AA1426" i="1"/>
  <c r="O1450" i="1"/>
  <c r="Z1454" i="1"/>
  <c r="AA1454" i="1" s="1"/>
  <c r="E1458" i="1"/>
  <c r="E1460" i="1" s="1"/>
  <c r="U1458" i="1"/>
  <c r="U1460" i="1" s="1"/>
  <c r="AA1476" i="1"/>
  <c r="E1488" i="1"/>
  <c r="I1488" i="1"/>
  <c r="I1490" i="1" s="1"/>
  <c r="Q1488" i="1"/>
  <c r="Q1490" i="1" s="1"/>
  <c r="U1488" i="1"/>
  <c r="Y1488" i="1"/>
  <c r="Y1490" i="1" s="1"/>
  <c r="M1488" i="1"/>
  <c r="M1490" i="1" s="1"/>
  <c r="K1498" i="1"/>
  <c r="D1526" i="1"/>
  <c r="K1526" i="1"/>
  <c r="X1526" i="1"/>
  <c r="B1495" i="1"/>
  <c r="J1525" i="1"/>
  <c r="N1525" i="1"/>
  <c r="Z1505" i="1"/>
  <c r="AB1505" i="1" s="1"/>
  <c r="C1510" i="1"/>
  <c r="C1499" i="1"/>
  <c r="G1499" i="1"/>
  <c r="K1510" i="1"/>
  <c r="K1499" i="1"/>
  <c r="O1510" i="1"/>
  <c r="O1499" i="1"/>
  <c r="S1510" i="1"/>
  <c r="S1499" i="1"/>
  <c r="N1518" i="1"/>
  <c r="N1520" i="1" s="1"/>
  <c r="E1525" i="1"/>
  <c r="Z1515" i="1"/>
  <c r="M1495" i="1"/>
  <c r="G1520" i="1"/>
  <c r="E1192" i="1"/>
  <c r="E1194" i="1" s="1"/>
  <c r="I1192" i="1"/>
  <c r="I1194" i="1" s="1"/>
  <c r="M1192" i="1"/>
  <c r="M1194" i="1" s="1"/>
  <c r="Q1192" i="1"/>
  <c r="Q1194" i="1" s="1"/>
  <c r="U1192" i="1"/>
  <c r="U1194" i="1" s="1"/>
  <c r="Y1192" i="1"/>
  <c r="Y1194" i="1" s="1"/>
  <c r="Z1193" i="1"/>
  <c r="E1214" i="1"/>
  <c r="M1214" i="1"/>
  <c r="Q1214" i="1"/>
  <c r="U1214" i="1"/>
  <c r="AA1231" i="1"/>
  <c r="H1242" i="1"/>
  <c r="H1244" i="1" s="1"/>
  <c r="X1242" i="1"/>
  <c r="X1244" i="1" s="1"/>
  <c r="Z1248" i="1"/>
  <c r="B1240" i="1"/>
  <c r="B1242" i="1" s="1"/>
  <c r="B1244" i="1" s="1"/>
  <c r="Z1250" i="1"/>
  <c r="AA1250" i="1" s="1"/>
  <c r="Z1286" i="1"/>
  <c r="AA1286" i="1" s="1"/>
  <c r="AA1314" i="1"/>
  <c r="D1305" i="1"/>
  <c r="D1295" i="1" s="1"/>
  <c r="H1305" i="1"/>
  <c r="H1295" i="1" s="1"/>
  <c r="L1305" i="1"/>
  <c r="L1295" i="1" s="1"/>
  <c r="L1525" i="1" s="1"/>
  <c r="P1305" i="1"/>
  <c r="P1295" i="1" s="1"/>
  <c r="T1305" i="1"/>
  <c r="T1295" i="1" s="1"/>
  <c r="X1305" i="1"/>
  <c r="X1295" i="1" s="1"/>
  <c r="AA1317" i="1"/>
  <c r="C1320" i="1"/>
  <c r="K1320" i="1"/>
  <c r="S1320" i="1"/>
  <c r="E1307" i="1"/>
  <c r="E1297" i="1" s="1"/>
  <c r="E1527" i="1" s="1"/>
  <c r="I1307" i="1"/>
  <c r="I1297" i="1" s="1"/>
  <c r="Z1327" i="1"/>
  <c r="AA1327" i="1" s="1"/>
  <c r="M1307" i="1"/>
  <c r="Q1307" i="1"/>
  <c r="Q1297" i="1" s="1"/>
  <c r="Q1527" i="1" s="1"/>
  <c r="U1307" i="1"/>
  <c r="U1297" i="1" s="1"/>
  <c r="Y1307" i="1"/>
  <c r="Y1297" i="1" s="1"/>
  <c r="Z1336" i="1"/>
  <c r="AA1336" i="1" s="1"/>
  <c r="AA1339" i="1"/>
  <c r="AA1345" i="1"/>
  <c r="B1348" i="1"/>
  <c r="B1350" i="1" s="1"/>
  <c r="J1348" i="1"/>
  <c r="J1350" i="1" s="1"/>
  <c r="R1348" i="1"/>
  <c r="R1350" i="1" s="1"/>
  <c r="H1360" i="1"/>
  <c r="P1360" i="1"/>
  <c r="X1360" i="1"/>
  <c r="I1368" i="1"/>
  <c r="I1370" i="1" s="1"/>
  <c r="Z1364" i="1"/>
  <c r="Q1368" i="1"/>
  <c r="Q1370" i="1" s="1"/>
  <c r="Y1368" i="1"/>
  <c r="Y1370" i="1" s="1"/>
  <c r="M1368" i="1"/>
  <c r="M1370" i="1" s="1"/>
  <c r="I1378" i="1"/>
  <c r="I1380" i="1" s="1"/>
  <c r="Q1378" i="1"/>
  <c r="Q1380" i="1" s="1"/>
  <c r="Y1378" i="1"/>
  <c r="AA1377" i="1"/>
  <c r="E1388" i="1"/>
  <c r="E1390" i="1" s="1"/>
  <c r="I1388" i="1"/>
  <c r="I1390" i="1" s="1"/>
  <c r="Z1384" i="1"/>
  <c r="M1388" i="1"/>
  <c r="M1390" i="1" s="1"/>
  <c r="Q1388" i="1"/>
  <c r="Q1390" i="1" s="1"/>
  <c r="U1388" i="1"/>
  <c r="U1390" i="1" s="1"/>
  <c r="Y1388" i="1"/>
  <c r="Y1390" i="1" s="1"/>
  <c r="B1398" i="1"/>
  <c r="B1400" i="1" s="1"/>
  <c r="J1398" i="1"/>
  <c r="AB1394" i="1"/>
  <c r="R1398" i="1"/>
  <c r="R1400" i="1" s="1"/>
  <c r="AA1394" i="1"/>
  <c r="B1458" i="1"/>
  <c r="B1460" i="1" s="1"/>
  <c r="AA1467" i="1"/>
  <c r="I1480" i="1"/>
  <c r="G1488" i="1"/>
  <c r="G1490" i="1" s="1"/>
  <c r="O1488" i="1"/>
  <c r="O1490" i="1" s="1"/>
  <c r="W1488" i="1"/>
  <c r="W1490" i="1" s="1"/>
  <c r="D1525" i="1"/>
  <c r="P1525" i="1"/>
  <c r="T1525" i="1"/>
  <c r="C1525" i="1"/>
  <c r="O1525" i="1"/>
  <c r="E1518" i="1"/>
  <c r="E1520" i="1" s="1"/>
  <c r="AA1319" i="1"/>
  <c r="AA1325" i="1"/>
  <c r="Z1344" i="1"/>
  <c r="M1348" i="1"/>
  <c r="M1350" i="1" s="1"/>
  <c r="C1370" i="1"/>
  <c r="G1370" i="1"/>
  <c r="K1370" i="1"/>
  <c r="O1370" i="1"/>
  <c r="W1370" i="1"/>
  <c r="E1380" i="1"/>
  <c r="M1380" i="1"/>
  <c r="U1380" i="1"/>
  <c r="Y1380" i="1"/>
  <c r="C1398" i="1"/>
  <c r="G1398" i="1"/>
  <c r="G1400" i="1" s="1"/>
  <c r="K1398" i="1"/>
  <c r="K1400" i="1" s="1"/>
  <c r="O1398" i="1"/>
  <c r="S1398" i="1"/>
  <c r="S1400" i="1" s="1"/>
  <c r="W1398" i="1"/>
  <c r="W1400" i="1" s="1"/>
  <c r="E1400" i="1"/>
  <c r="M1400" i="1"/>
  <c r="Z1399" i="1"/>
  <c r="U1400" i="1"/>
  <c r="F1418" i="1"/>
  <c r="F1420" i="1" s="1"/>
  <c r="N1418" i="1"/>
  <c r="N1420" i="1" s="1"/>
  <c r="V1418" i="1"/>
  <c r="V1420" i="1" s="1"/>
  <c r="Z1414" i="1"/>
  <c r="B1418" i="1"/>
  <c r="B1420" i="1" s="1"/>
  <c r="AA1427" i="1"/>
  <c r="G1430" i="1"/>
  <c r="H1438" i="1"/>
  <c r="H1440" i="1" s="1"/>
  <c r="P1438" i="1"/>
  <c r="P1440" i="1" s="1"/>
  <c r="X1438" i="1"/>
  <c r="X1440" i="1" s="1"/>
  <c r="Z1436" i="1"/>
  <c r="AA1436" i="1" s="1"/>
  <c r="I1458" i="1"/>
  <c r="I1460" i="1" s="1"/>
  <c r="Q1458" i="1"/>
  <c r="Q1460" i="1" s="1"/>
  <c r="Y1458" i="1"/>
  <c r="Y1460" i="1" s="1"/>
  <c r="B1468" i="1"/>
  <c r="B1470" i="1" s="1"/>
  <c r="J1468" i="1"/>
  <c r="J1470" i="1" s="1"/>
  <c r="R1468" i="1"/>
  <c r="R1470" i="1" s="1"/>
  <c r="Z1464" i="1"/>
  <c r="H1470" i="1"/>
  <c r="P1470" i="1"/>
  <c r="X1470" i="1"/>
  <c r="H1478" i="1"/>
  <c r="H1480" i="1" s="1"/>
  <c r="X1478" i="1"/>
  <c r="X1480" i="1" s="1"/>
  <c r="Z1477" i="1"/>
  <c r="AA1477" i="1" s="1"/>
  <c r="K1480" i="1"/>
  <c r="AA1487" i="1"/>
  <c r="T1526" i="1"/>
  <c r="I1527" i="1"/>
  <c r="Y1527" i="1"/>
  <c r="B1494" i="1"/>
  <c r="B1508" i="1"/>
  <c r="J1494" i="1"/>
  <c r="J1508" i="1"/>
  <c r="J1510" i="1" s="1"/>
  <c r="N1498" i="1"/>
  <c r="R1494" i="1"/>
  <c r="R1508" i="1"/>
  <c r="R1510" i="1" s="1"/>
  <c r="V1498" i="1"/>
  <c r="Z1504" i="1"/>
  <c r="N1508" i="1"/>
  <c r="N1510" i="1" s="1"/>
  <c r="X1510" i="1"/>
  <c r="I1518" i="1"/>
  <c r="I1520" i="1" s="1"/>
  <c r="I1494" i="1"/>
  <c r="Q1494" i="1"/>
  <c r="Q1518" i="1"/>
  <c r="Q1520" i="1" s="1"/>
  <c r="Y1518" i="1"/>
  <c r="Y1520" i="1" s="1"/>
  <c r="Y1494" i="1"/>
  <c r="D1518" i="1"/>
  <c r="D1520" i="1" s="1"/>
  <c r="T1518" i="1"/>
  <c r="T1520" i="1" s="1"/>
  <c r="M1518" i="1"/>
  <c r="M1520" i="1" s="1"/>
  <c r="D1299" i="1"/>
  <c r="H1299" i="1"/>
  <c r="H1529" i="1" s="1"/>
  <c r="L1299" i="1"/>
  <c r="L1529" i="1" s="1"/>
  <c r="P1299" i="1"/>
  <c r="P1529" i="1" s="1"/>
  <c r="T1299" i="1"/>
  <c r="X1299" i="1"/>
  <c r="C1304" i="1"/>
  <c r="G1304" i="1"/>
  <c r="K1304" i="1"/>
  <c r="O1304" i="1"/>
  <c r="S1304" i="1"/>
  <c r="W1304" i="1"/>
  <c r="G1330" i="1"/>
  <c r="S1330" i="1"/>
  <c r="W1330" i="1"/>
  <c r="E1340" i="1"/>
  <c r="M1340" i="1"/>
  <c r="Q1340" i="1"/>
  <c r="U1340" i="1"/>
  <c r="Y1340" i="1"/>
  <c r="Z1347" i="1"/>
  <c r="AA1347" i="1" s="1"/>
  <c r="B1358" i="1"/>
  <c r="B1360" i="1" s="1"/>
  <c r="F1358" i="1"/>
  <c r="J1358" i="1"/>
  <c r="J1360" i="1" s="1"/>
  <c r="N1358" i="1"/>
  <c r="N1360" i="1" s="1"/>
  <c r="R1358" i="1"/>
  <c r="R1360" i="1" s="1"/>
  <c r="V1358" i="1"/>
  <c r="V1360" i="1" s="1"/>
  <c r="Z1356" i="1"/>
  <c r="AA1356" i="1" s="1"/>
  <c r="AA1359" i="1"/>
  <c r="D1368" i="1"/>
  <c r="D1370" i="1" s="1"/>
  <c r="H1368" i="1"/>
  <c r="H1370" i="1" s="1"/>
  <c r="L1368" i="1"/>
  <c r="L1370" i="1" s="1"/>
  <c r="P1368" i="1"/>
  <c r="P1370" i="1" s="1"/>
  <c r="T1368" i="1"/>
  <c r="T1370" i="1" s="1"/>
  <c r="X1368" i="1"/>
  <c r="X1370" i="1" s="1"/>
  <c r="AA1365" i="1"/>
  <c r="D1388" i="1"/>
  <c r="D1390" i="1" s="1"/>
  <c r="H1388" i="1"/>
  <c r="H1390" i="1" s="1"/>
  <c r="L1388" i="1"/>
  <c r="L1390" i="1" s="1"/>
  <c r="P1388" i="1"/>
  <c r="P1390" i="1" s="1"/>
  <c r="T1388" i="1"/>
  <c r="T1390" i="1" s="1"/>
  <c r="X1388" i="1"/>
  <c r="X1390" i="1" s="1"/>
  <c r="Z1386" i="1"/>
  <c r="AA1386" i="1" s="1"/>
  <c r="AA1389" i="1"/>
  <c r="R1390" i="1"/>
  <c r="H1398" i="1"/>
  <c r="H1400" i="1" s="1"/>
  <c r="X1398" i="1"/>
  <c r="X1400" i="1" s="1"/>
  <c r="Z1397" i="1"/>
  <c r="AA1397" i="1" s="1"/>
  <c r="C1400" i="1"/>
  <c r="C1408" i="1"/>
  <c r="C1410" i="1" s="1"/>
  <c r="K1408" i="1"/>
  <c r="K1410" i="1" s="1"/>
  <c r="S1408" i="1"/>
  <c r="S1410" i="1" s="1"/>
  <c r="Z1406" i="1"/>
  <c r="AA1406" i="1" s="1"/>
  <c r="D1418" i="1"/>
  <c r="D1420" i="1" s="1"/>
  <c r="L1418" i="1"/>
  <c r="L1420" i="1" s="1"/>
  <c r="T1418" i="1"/>
  <c r="T1420" i="1" s="1"/>
  <c r="J1420" i="1"/>
  <c r="R1420" i="1"/>
  <c r="Z1419" i="1"/>
  <c r="AA1425" i="1"/>
  <c r="B1438" i="1"/>
  <c r="Z1434" i="1"/>
  <c r="R1438" i="1"/>
  <c r="R1440" i="1" s="1"/>
  <c r="E1448" i="1"/>
  <c r="E1450" i="1" s="1"/>
  <c r="I1448" i="1"/>
  <c r="I1450" i="1" s="1"/>
  <c r="M1448" i="1"/>
  <c r="M1450" i="1" s="1"/>
  <c r="Z1444" i="1"/>
  <c r="AA1444" i="1" s="1"/>
  <c r="Q1448" i="1"/>
  <c r="Q1450" i="1" s="1"/>
  <c r="U1448" i="1"/>
  <c r="U1450" i="1" s="1"/>
  <c r="Y1448" i="1"/>
  <c r="Y1450" i="1" s="1"/>
  <c r="C1450" i="1"/>
  <c r="K1450" i="1"/>
  <c r="S1450" i="1"/>
  <c r="AA1457" i="1"/>
  <c r="D1468" i="1"/>
  <c r="D1470" i="1" s="1"/>
  <c r="L1468" i="1"/>
  <c r="L1470" i="1" s="1"/>
  <c r="T1468" i="1"/>
  <c r="T1470" i="1" s="1"/>
  <c r="AA1466" i="1"/>
  <c r="C1478" i="1"/>
  <c r="C1480" i="1" s="1"/>
  <c r="G1478" i="1"/>
  <c r="G1480" i="1" s="1"/>
  <c r="K1478" i="1"/>
  <c r="O1478" i="1"/>
  <c r="O1480" i="1" s="1"/>
  <c r="S1478" i="1"/>
  <c r="S1480" i="1" s="1"/>
  <c r="W1478" i="1"/>
  <c r="W1480" i="1" s="1"/>
  <c r="E1480" i="1"/>
  <c r="M1480" i="1"/>
  <c r="Z1479" i="1"/>
  <c r="U1480" i="1"/>
  <c r="C1498" i="1"/>
  <c r="M1494" i="1"/>
  <c r="H1526" i="1"/>
  <c r="P1526" i="1"/>
  <c r="D1508" i="1"/>
  <c r="D1510" i="1" s="1"/>
  <c r="D1494" i="1"/>
  <c r="H1508" i="1"/>
  <c r="H1510" i="1" s="1"/>
  <c r="L1508" i="1"/>
  <c r="L1510" i="1" s="1"/>
  <c r="L1494" i="1"/>
  <c r="P1508" i="1"/>
  <c r="P1510" i="1" s="1"/>
  <c r="T1508" i="1"/>
  <c r="T1510" i="1" s="1"/>
  <c r="T1494" i="1"/>
  <c r="X1508" i="1"/>
  <c r="AA1506" i="1"/>
  <c r="B1496" i="1"/>
  <c r="C1518" i="1"/>
  <c r="C1520" i="1" s="1"/>
  <c r="G1518" i="1"/>
  <c r="G1494" i="1"/>
  <c r="K1518" i="1"/>
  <c r="K1520" i="1" s="1"/>
  <c r="O1518" i="1"/>
  <c r="O1520" i="1" s="1"/>
  <c r="O1494" i="1"/>
  <c r="S1518" i="1"/>
  <c r="S1520" i="1" s="1"/>
  <c r="W1518" i="1"/>
  <c r="W1520" i="1" s="1"/>
  <c r="W1494" i="1"/>
  <c r="B1520" i="1"/>
  <c r="AA1519" i="1"/>
  <c r="F1520" i="1"/>
  <c r="J1520" i="1"/>
  <c r="R1520" i="1"/>
  <c r="V1520" i="1"/>
  <c r="Z1519" i="1"/>
  <c r="F1400" i="1"/>
  <c r="J1400" i="1"/>
  <c r="V1400" i="1"/>
  <c r="AA1407" i="1"/>
  <c r="D1410" i="1"/>
  <c r="H1410" i="1"/>
  <c r="L1410" i="1"/>
  <c r="P1410" i="1"/>
  <c r="T1410" i="1"/>
  <c r="X1410" i="1"/>
  <c r="C1418" i="1"/>
  <c r="C1420" i="1" s="1"/>
  <c r="G1418" i="1"/>
  <c r="G1420" i="1" s="1"/>
  <c r="K1418" i="1"/>
  <c r="K1420" i="1" s="1"/>
  <c r="O1418" i="1"/>
  <c r="O1420" i="1" s="1"/>
  <c r="S1418" i="1"/>
  <c r="S1420" i="1" s="1"/>
  <c r="W1418" i="1"/>
  <c r="W1420" i="1" s="1"/>
  <c r="Z1429" i="1"/>
  <c r="Z1435" i="1"/>
  <c r="B1480" i="1"/>
  <c r="F1480" i="1"/>
  <c r="J1480" i="1"/>
  <c r="N1480" i="1"/>
  <c r="R1480" i="1"/>
  <c r="V1480" i="1"/>
  <c r="E1490" i="1"/>
  <c r="U1490" i="1"/>
  <c r="O1526" i="1"/>
  <c r="U1527" i="1"/>
  <c r="E1496" i="1"/>
  <c r="E1526" i="1" s="1"/>
  <c r="I1496" i="1"/>
  <c r="M1496" i="1"/>
  <c r="Q1496" i="1"/>
  <c r="Q1526" i="1" s="1"/>
  <c r="U1496" i="1"/>
  <c r="U1526" i="1" s="1"/>
  <c r="Y1496" i="1"/>
  <c r="C1527" i="1"/>
  <c r="G1527" i="1"/>
  <c r="K1527" i="1"/>
  <c r="O1527" i="1"/>
  <c r="S1527" i="1"/>
  <c r="W1527" i="1"/>
  <c r="G1508" i="1"/>
  <c r="G1510" i="1" s="1"/>
  <c r="M1508" i="1"/>
  <c r="M1510" i="1" s="1"/>
  <c r="W1508" i="1"/>
  <c r="W1510" i="1" s="1"/>
  <c r="B1499" i="1"/>
  <c r="F1499" i="1"/>
  <c r="J1499" i="1"/>
  <c r="N1499" i="1"/>
  <c r="R1499" i="1"/>
  <c r="V1499" i="1"/>
  <c r="Z1509" i="1"/>
  <c r="L1518" i="1"/>
  <c r="L1520" i="1" s="1"/>
  <c r="Z1395" i="1"/>
  <c r="Z1398" i="1" s="1"/>
  <c r="AB1398" i="1" s="1"/>
  <c r="M1430" i="1"/>
  <c r="M1438" i="1"/>
  <c r="M1440" i="1" s="1"/>
  <c r="B1440" i="1"/>
  <c r="F1440" i="1"/>
  <c r="J1440" i="1"/>
  <c r="N1440" i="1"/>
  <c r="V1440" i="1"/>
  <c r="AA1447" i="1"/>
  <c r="D1450" i="1"/>
  <c r="H1450" i="1"/>
  <c r="L1450" i="1"/>
  <c r="P1450" i="1"/>
  <c r="T1450" i="1"/>
  <c r="X1450" i="1"/>
  <c r="C1458" i="1"/>
  <c r="C1460" i="1" s="1"/>
  <c r="G1458" i="1"/>
  <c r="G1460" i="1" s="1"/>
  <c r="K1458" i="1"/>
  <c r="K1460" i="1" s="1"/>
  <c r="O1458" i="1"/>
  <c r="O1460" i="1" s="1"/>
  <c r="S1458" i="1"/>
  <c r="S1460" i="1" s="1"/>
  <c r="W1458" i="1"/>
  <c r="W1460" i="1" s="1"/>
  <c r="E1468" i="1"/>
  <c r="E1470" i="1" s="1"/>
  <c r="I1468" i="1"/>
  <c r="I1470" i="1" s="1"/>
  <c r="M1468" i="1"/>
  <c r="M1470" i="1" s="1"/>
  <c r="Q1468" i="1"/>
  <c r="Q1470" i="1" s="1"/>
  <c r="U1468" i="1"/>
  <c r="Y1468" i="1"/>
  <c r="Y1470" i="1" s="1"/>
  <c r="Z1469" i="1"/>
  <c r="Z1475" i="1"/>
  <c r="B1488" i="1"/>
  <c r="B1490" i="1" s="1"/>
  <c r="AA1484" i="1"/>
  <c r="F1488" i="1"/>
  <c r="F1490" i="1" s="1"/>
  <c r="J1488" i="1"/>
  <c r="J1490" i="1" s="1"/>
  <c r="N1488" i="1"/>
  <c r="N1490" i="1" s="1"/>
  <c r="R1488" i="1"/>
  <c r="R1490" i="1" s="1"/>
  <c r="V1488" i="1"/>
  <c r="V1490" i="1" s="1"/>
  <c r="G1526" i="1"/>
  <c r="W1526" i="1"/>
  <c r="Z1507" i="1"/>
  <c r="AA1507" i="1" s="1"/>
  <c r="B1510" i="1"/>
  <c r="D642" i="4" l="1"/>
  <c r="D952" i="4"/>
  <c r="D242" i="4"/>
  <c r="D1328" i="4"/>
  <c r="D992" i="4"/>
  <c r="D792" i="4"/>
  <c r="D562" i="4"/>
  <c r="D564" i="4" s="1"/>
  <c r="D709" i="4"/>
  <c r="D279" i="4"/>
  <c r="D282" i="4" s="1"/>
  <c r="D284" i="4" s="1"/>
  <c r="E59" i="4"/>
  <c r="D1119" i="4"/>
  <c r="D1229" i="4"/>
  <c r="D1189" i="4"/>
  <c r="D488" i="4"/>
  <c r="D492" i="4" s="1"/>
  <c r="D494" i="4" s="1"/>
  <c r="D429" i="4"/>
  <c r="D349" i="4"/>
  <c r="E412" i="4"/>
  <c r="E282" i="4"/>
  <c r="D702" i="4"/>
  <c r="D704" i="4" s="1"/>
  <c r="D19" i="4"/>
  <c r="D21" i="4" s="1"/>
  <c r="E1022" i="4"/>
  <c r="E1024" i="4"/>
  <c r="E1348" i="4"/>
  <c r="E1344" i="4"/>
  <c r="E1354" i="4"/>
  <c r="D1349" i="4"/>
  <c r="D1315" i="4"/>
  <c r="E1315" i="4"/>
  <c r="E1148" i="4"/>
  <c r="E1152" i="4"/>
  <c r="D1148" i="4"/>
  <c r="D1092" i="4"/>
  <c r="E1314" i="4"/>
  <c r="E1183" i="4"/>
  <c r="D1013" i="4"/>
  <c r="D933" i="4"/>
  <c r="E899" i="4"/>
  <c r="D899" i="4"/>
  <c r="E748" i="4"/>
  <c r="E752" i="4"/>
  <c r="E902" i="4"/>
  <c r="E898" i="4"/>
  <c r="D898" i="4"/>
  <c r="D902" i="4" s="1"/>
  <c r="D904" i="4" s="1"/>
  <c r="E892" i="4"/>
  <c r="E888" i="4"/>
  <c r="E852" i="4"/>
  <c r="E848" i="4"/>
  <c r="E772" i="4"/>
  <c r="E768" i="4"/>
  <c r="D1132" i="4"/>
  <c r="D1134" i="4" s="1"/>
  <c r="E882" i="4"/>
  <c r="E878" i="4"/>
  <c r="D679" i="4"/>
  <c r="D682" i="4" s="1"/>
  <c r="D684" i="4" s="1"/>
  <c r="E679" i="4"/>
  <c r="D663" i="4"/>
  <c r="E664" i="4"/>
  <c r="D433" i="4"/>
  <c r="D304" i="4"/>
  <c r="E1002" i="4"/>
  <c r="E998" i="4"/>
  <c r="D748" i="4"/>
  <c r="D752" i="4" s="1"/>
  <c r="D690" i="4"/>
  <c r="D573" i="4"/>
  <c r="D522" i="4"/>
  <c r="D439" i="4"/>
  <c r="E439" i="4"/>
  <c r="D404" i="4"/>
  <c r="D228" i="4"/>
  <c r="D232" i="4" s="1"/>
  <c r="E232" i="4"/>
  <c r="E228" i="4"/>
  <c r="E213" i="4"/>
  <c r="D148" i="4"/>
  <c r="D152" i="4" s="1"/>
  <c r="E152" i="4"/>
  <c r="E148" i="4"/>
  <c r="D111" i="4"/>
  <c r="D108" i="4"/>
  <c r="D472" i="4"/>
  <c r="E572" i="4"/>
  <c r="D568" i="4"/>
  <c r="D572" i="4" s="1"/>
  <c r="E392" i="4"/>
  <c r="D388" i="4"/>
  <c r="D392" i="4" s="1"/>
  <c r="D213" i="4"/>
  <c r="E50" i="4"/>
  <c r="D46" i="4"/>
  <c r="D50" i="4" s="1"/>
  <c r="E172" i="4"/>
  <c r="E168" i="4"/>
  <c r="E52" i="4"/>
  <c r="E162" i="4"/>
  <c r="E158" i="4"/>
  <c r="D61" i="4"/>
  <c r="E432" i="4"/>
  <c r="E173" i="4"/>
  <c r="E40" i="4"/>
  <c r="E36" i="4"/>
  <c r="D1514" i="4"/>
  <c r="D1518" i="4" s="1"/>
  <c r="D1520" i="4" s="1"/>
  <c r="D1368" i="4"/>
  <c r="E1334" i="4"/>
  <c r="E1520" i="4"/>
  <c r="D1429" i="4"/>
  <c r="D1355" i="4"/>
  <c r="E1355" i="4"/>
  <c r="D1307" i="4"/>
  <c r="D1288" i="4"/>
  <c r="D1290" i="4" s="1"/>
  <c r="D1228" i="4"/>
  <c r="D1232" i="4" s="1"/>
  <c r="E1232" i="4"/>
  <c r="E1228" i="4"/>
  <c r="E1222" i="4"/>
  <c r="E1218" i="4"/>
  <c r="D1218" i="4"/>
  <c r="D1212" i="4"/>
  <c r="D1214" i="4" s="1"/>
  <c r="E1083" i="4"/>
  <c r="D1083" i="4"/>
  <c r="E1193" i="4"/>
  <c r="D1193" i="4"/>
  <c r="D1082" i="4"/>
  <c r="E1162" i="4"/>
  <c r="E1158" i="4"/>
  <c r="E939" i="4"/>
  <c r="D939" i="4"/>
  <c r="D458" i="4"/>
  <c r="D462" i="4" s="1"/>
  <c r="D464" i="4" s="1"/>
  <c r="E919" i="4"/>
  <c r="D919" i="4"/>
  <c r="D922" i="4" s="1"/>
  <c r="D924" i="4" s="1"/>
  <c r="E812" i="4"/>
  <c r="E808" i="4"/>
  <c r="E999" i="4"/>
  <c r="D999" i="4"/>
  <c r="D330" i="4"/>
  <c r="E313" i="4"/>
  <c r="D313" i="4"/>
  <c r="D289" i="4"/>
  <c r="D292" i="4" s="1"/>
  <c r="D294" i="4" s="1"/>
  <c r="E289" i="4"/>
  <c r="D998" i="4"/>
  <c r="E682" i="4"/>
  <c r="D321" i="4"/>
  <c r="D322" i="4" s="1"/>
  <c r="E321" i="4"/>
  <c r="E329" i="4"/>
  <c r="D219" i="4"/>
  <c r="D222" i="4" s="1"/>
  <c r="E219" i="4"/>
  <c r="E198" i="4"/>
  <c r="E118" i="4"/>
  <c r="E369" i="4"/>
  <c r="D369" i="4"/>
  <c r="E93" i="4"/>
  <c r="D93" i="4"/>
  <c r="E154" i="4"/>
  <c r="E153" i="4"/>
  <c r="E212" i="4"/>
  <c r="E208" i="4"/>
  <c r="D428" i="4"/>
  <c r="E233" i="4"/>
  <c r="E242" i="4"/>
  <c r="E238" i="4"/>
  <c r="E592" i="4"/>
  <c r="E252" i="4"/>
  <c r="E248" i="4"/>
  <c r="D1488" i="4"/>
  <c r="D1490" i="4" s="1"/>
  <c r="E1508" i="4"/>
  <c r="D1504" i="4"/>
  <c r="D1508" i="4" s="1"/>
  <c r="D1449" i="4"/>
  <c r="E1450" i="4"/>
  <c r="D1444" i="4"/>
  <c r="D1448" i="4" s="1"/>
  <c r="E1448" i="4"/>
  <c r="E1444" i="4"/>
  <c r="D1424" i="4"/>
  <c r="D1428" i="4" s="1"/>
  <c r="E1428" i="4"/>
  <c r="E1424" i="4"/>
  <c r="E1410" i="4"/>
  <c r="E1384" i="4"/>
  <c r="D1335" i="4"/>
  <c r="E1335" i="4"/>
  <c r="D1329" i="4"/>
  <c r="D1409" i="4"/>
  <c r="D1410" i="4" s="1"/>
  <c r="D1240" i="4"/>
  <c r="E1438" i="4"/>
  <c r="D1354" i="4"/>
  <c r="D1385" i="4"/>
  <c r="D1388" i="4" s="1"/>
  <c r="D1390" i="4" s="1"/>
  <c r="D1241" i="4"/>
  <c r="E1118" i="4"/>
  <c r="D1149" i="4"/>
  <c r="E1138" i="4"/>
  <c r="D1138" i="4"/>
  <c r="D1069" i="4"/>
  <c r="D1314" i="4"/>
  <c r="D1318" i="4" s="1"/>
  <c r="D1320" i="4" s="1"/>
  <c r="E1113" i="4"/>
  <c r="D1113" i="4"/>
  <c r="D1060" i="4"/>
  <c r="D1061" i="4"/>
  <c r="E1112" i="4"/>
  <c r="E1108" i="4"/>
  <c r="D1108" i="4"/>
  <c r="D1112" i="4" s="1"/>
  <c r="D1192" i="4"/>
  <c r="E1098" i="4"/>
  <c r="E964" i="4"/>
  <c r="D893" i="4"/>
  <c r="D883" i="4"/>
  <c r="E859" i="4"/>
  <c r="D859" i="4"/>
  <c r="D733" i="4"/>
  <c r="D723" i="4"/>
  <c r="E502" i="4"/>
  <c r="D498" i="4"/>
  <c r="D502" i="4" s="1"/>
  <c r="D418" i="4"/>
  <c r="D422" i="4" s="1"/>
  <c r="E422" i="4"/>
  <c r="E342" i="4"/>
  <c r="D338" i="4"/>
  <c r="E972" i="4"/>
  <c r="E968" i="4"/>
  <c r="E959" i="4"/>
  <c r="D959" i="4"/>
  <c r="D962" i="4" s="1"/>
  <c r="D964" i="4" s="1"/>
  <c r="D669" i="4"/>
  <c r="D672" i="4" s="1"/>
  <c r="E669" i="4"/>
  <c r="E1012" i="4"/>
  <c r="E1008" i="4"/>
  <c r="E932" i="4"/>
  <c r="E928" i="4"/>
  <c r="D833" i="4"/>
  <c r="D753" i="4"/>
  <c r="D878" i="4"/>
  <c r="D414" i="4"/>
  <c r="E922" i="4"/>
  <c r="E918" i="4"/>
  <c r="D688" i="4"/>
  <c r="D589" i="4"/>
  <c r="D592" i="4" s="1"/>
  <c r="E589" i="4"/>
  <c r="E494" i="4"/>
  <c r="E372" i="4"/>
  <c r="D359" i="4"/>
  <c r="D362" i="4" s="1"/>
  <c r="D364" i="4" s="1"/>
  <c r="E359" i="4"/>
  <c r="E762" i="4"/>
  <c r="E758" i="4"/>
  <c r="D508" i="4"/>
  <c r="E362" i="4"/>
  <c r="E263" i="4"/>
  <c r="D263" i="4"/>
  <c r="D139" i="4"/>
  <c r="D142" i="4" s="1"/>
  <c r="D144" i="4" s="1"/>
  <c r="E139" i="4"/>
  <c r="E482" i="4"/>
  <c r="E632" i="4"/>
  <c r="D628" i="4"/>
  <c r="E552" i="4"/>
  <c r="D548" i="4"/>
  <c r="D552" i="4" s="1"/>
  <c r="D523" i="4"/>
  <c r="E374" i="4"/>
  <c r="E258" i="4"/>
  <c r="E262" i="4"/>
  <c r="D258" i="4"/>
  <c r="D262" i="4" s="1"/>
  <c r="E194" i="4"/>
  <c r="E193" i="4"/>
  <c r="D193" i="4"/>
  <c r="E82" i="4"/>
  <c r="E78" i="4"/>
  <c r="D78" i="4"/>
  <c r="D82" i="4" s="1"/>
  <c r="D84" i="4" s="1"/>
  <c r="E37" i="4"/>
  <c r="D37" i="4"/>
  <c r="D40" i="4" s="1"/>
  <c r="D42" i="4" s="1"/>
  <c r="D459" i="4"/>
  <c r="E442" i="4"/>
  <c r="E284" i="4"/>
  <c r="E272" i="4"/>
  <c r="E268" i="4"/>
  <c r="D153" i="4"/>
  <c r="D51" i="4"/>
  <c r="D511" i="4"/>
  <c r="E312" i="4"/>
  <c r="E132" i="4"/>
  <c r="E128" i="4"/>
  <c r="E57" i="4"/>
  <c r="D373" i="4"/>
  <c r="E302" i="4"/>
  <c r="D233" i="4"/>
  <c r="E83" i="4"/>
  <c r="E84" i="4"/>
  <c r="D57" i="4"/>
  <c r="E582" i="4"/>
  <c r="D1338" i="4"/>
  <c r="E1305" i="4"/>
  <c r="E1398" i="4"/>
  <c r="E1394" i="4"/>
  <c r="D1394" i="4"/>
  <c r="D1398" i="4" s="1"/>
  <c r="D1400" i="4" s="1"/>
  <c r="E1328" i="4"/>
  <c r="E1324" i="4"/>
  <c r="D1068" i="4"/>
  <c r="D1072" i="4" s="1"/>
  <c r="E1072" i="4"/>
  <c r="E1068" i="4"/>
  <c r="D1202" i="4"/>
  <c r="E1168" i="4"/>
  <c r="D1163" i="4"/>
  <c r="E1163" i="4"/>
  <c r="E1099" i="4"/>
  <c r="D1099" i="4"/>
  <c r="E908" i="4"/>
  <c r="E912" i="4"/>
  <c r="D773" i="4"/>
  <c r="E739" i="4"/>
  <c r="D739" i="4"/>
  <c r="D1058" i="4"/>
  <c r="D892" i="4"/>
  <c r="D793" i="4"/>
  <c r="D794" i="4" s="1"/>
  <c r="E732" i="4"/>
  <c r="E728" i="4"/>
  <c r="D868" i="4"/>
  <c r="D708" i="4"/>
  <c r="E708" i="4"/>
  <c r="E609" i="4"/>
  <c r="D609" i="4"/>
  <c r="D353" i="4"/>
  <c r="E274" i="4"/>
  <c r="E273" i="4"/>
  <c r="E1059" i="4"/>
  <c r="E864" i="4"/>
  <c r="E802" i="4"/>
  <c r="E798" i="4"/>
  <c r="E702" i="4"/>
  <c r="E698" i="4"/>
  <c r="D653" i="4"/>
  <c r="E612" i="4"/>
  <c r="D608" i="4"/>
  <c r="E784" i="4"/>
  <c r="D871" i="4"/>
  <c r="D243" i="4"/>
  <c r="D244" i="4" s="1"/>
  <c r="E243" i="4"/>
  <c r="D163" i="4"/>
  <c r="D164" i="4" s="1"/>
  <c r="E163" i="4"/>
  <c r="E652" i="4"/>
  <c r="D648" i="4"/>
  <c r="D652" i="4" s="1"/>
  <c r="D122" i="4"/>
  <c r="D124" i="4" s="1"/>
  <c r="E223" i="4"/>
  <c r="D223" i="4"/>
  <c r="E68" i="4"/>
  <c r="D510" i="4"/>
  <c r="D1494" i="4"/>
  <c r="D1419" i="4"/>
  <c r="D1469" i="4"/>
  <c r="E1378" i="4"/>
  <c r="E1374" i="4"/>
  <c r="D1510" i="4"/>
  <c r="E1368" i="4"/>
  <c r="E1364" i="4"/>
  <c r="D1340" i="4"/>
  <c r="E1418" i="4"/>
  <c r="E1414" i="4"/>
  <c r="D1309" i="4"/>
  <c r="D1464" i="4"/>
  <c r="D1468" i="4" s="1"/>
  <c r="E1468" i="4"/>
  <c r="E1464" i="4"/>
  <c r="E1252" i="4"/>
  <c r="E1248" i="4"/>
  <c r="D1162" i="4"/>
  <c r="E1139" i="4"/>
  <c r="D1139" i="4"/>
  <c r="E1092" i="4"/>
  <c r="E1088" i="4"/>
  <c r="E1094" i="4"/>
  <c r="E1093" i="4"/>
  <c r="E974" i="4"/>
  <c r="D973" i="4"/>
  <c r="E948" i="4"/>
  <c r="E952" i="4"/>
  <c r="D813" i="4"/>
  <c r="E788" i="4"/>
  <c r="E792" i="4"/>
  <c r="E779" i="4"/>
  <c r="D779" i="4"/>
  <c r="D538" i="4"/>
  <c r="D542" i="4" s="1"/>
  <c r="D544" i="4" s="1"/>
  <c r="D378" i="4"/>
  <c r="D382" i="4" s="1"/>
  <c r="D384" i="4" s="1"/>
  <c r="D1033" i="4"/>
  <c r="E879" i="4"/>
  <c r="D879" i="4"/>
  <c r="E799" i="4"/>
  <c r="D799" i="4"/>
  <c r="D802" i="4" s="1"/>
  <c r="D804" i="4" s="1"/>
  <c r="D823" i="4"/>
  <c r="E1032" i="4"/>
  <c r="E1028" i="4"/>
  <c r="E962" i="4"/>
  <c r="E958" i="4"/>
  <c r="D673" i="4"/>
  <c r="D618" i="4"/>
  <c r="D599" i="4"/>
  <c r="D602" i="4" s="1"/>
  <c r="D604" i="4" s="1"/>
  <c r="E599" i="4"/>
  <c r="D513" i="4"/>
  <c r="E634" i="4"/>
  <c r="D423" i="4"/>
  <c r="D842" i="4"/>
  <c r="D474" i="4"/>
  <c r="D272" i="4"/>
  <c r="D274" i="4" s="1"/>
  <c r="E133" i="4"/>
  <c r="D58" i="4"/>
  <c r="E15" i="4"/>
  <c r="E722" i="4"/>
  <c r="E718" i="4"/>
  <c r="D133" i="4"/>
  <c r="D553" i="4"/>
  <c r="D59" i="4"/>
  <c r="D312" i="4"/>
  <c r="E192" i="4"/>
  <c r="E253" i="4"/>
  <c r="D70" i="4"/>
  <c r="E509" i="4"/>
  <c r="D173" i="4"/>
  <c r="D1475" i="4"/>
  <c r="D1478" i="4" s="1"/>
  <c r="D1480" i="4" s="1"/>
  <c r="E1475" i="4"/>
  <c r="D1455" i="4"/>
  <c r="E1455" i="4"/>
  <c r="D1425" i="4"/>
  <c r="E1478" i="4"/>
  <c r="E1474" i="4"/>
  <c r="E1490" i="4"/>
  <c r="D1414" i="4"/>
  <c r="D1418" i="4" s="1"/>
  <c r="D1438" i="4"/>
  <c r="D1440" i="4" s="1"/>
  <c r="D1375" i="4"/>
  <c r="D1378" i="4" s="1"/>
  <c r="D1380" i="4" s="1"/>
  <c r="E1375" i="4"/>
  <c r="D1369" i="4"/>
  <c r="D1306" i="4"/>
  <c r="E1510" i="4"/>
  <c r="D1496" i="4"/>
  <c r="D1344" i="4"/>
  <c r="D1348" i="4" s="1"/>
  <c r="D1499" i="4"/>
  <c r="E1454" i="4"/>
  <c r="D1454" i="4"/>
  <c r="D1243" i="4"/>
  <c r="D1304" i="4"/>
  <c r="D1248" i="4"/>
  <c r="D1252" i="4" s="1"/>
  <c r="D1254" i="4" s="1"/>
  <c r="D1219" i="4"/>
  <c r="E1219" i="4"/>
  <c r="E1233" i="4"/>
  <c r="E1234" i="4"/>
  <c r="D1233" i="4"/>
  <c r="E1153" i="4"/>
  <c r="E1154" i="4"/>
  <c r="D1153" i="4"/>
  <c r="E1208" i="4"/>
  <c r="D1203" i="4"/>
  <c r="E1203" i="4"/>
  <c r="E1182" i="4"/>
  <c r="E1178" i="4"/>
  <c r="D1178" i="4"/>
  <c r="D1182" i="4" s="1"/>
  <c r="E1254" i="4"/>
  <c r="E1253" i="4"/>
  <c r="D1093" i="4"/>
  <c r="D1094" i="4" s="1"/>
  <c r="E1073" i="4"/>
  <c r="D1073" i="4"/>
  <c r="D1074" i="4" s="1"/>
  <c r="D1183" i="4"/>
  <c r="D1118" i="4"/>
  <c r="D1122" i="4" s="1"/>
  <c r="D1124" i="4" s="1"/>
  <c r="D1038" i="4"/>
  <c r="D1042" i="4" s="1"/>
  <c r="D1044" i="4" s="1"/>
  <c r="E1042" i="4"/>
  <c r="E1038" i="4"/>
  <c r="E1192" i="4"/>
  <c r="D1102" i="4"/>
  <c r="D1104" i="4" s="1"/>
  <c r="D1003" i="4"/>
  <c r="E988" i="4"/>
  <c r="E992" i="4"/>
  <c r="E979" i="4"/>
  <c r="D979" i="4"/>
  <c r="D853" i="4"/>
  <c r="D843" i="4"/>
  <c r="D844" i="4" s="1"/>
  <c r="E828" i="4"/>
  <c r="E832" i="4"/>
  <c r="E819" i="4"/>
  <c r="D819" i="4"/>
  <c r="D448" i="4"/>
  <c r="D452" i="4" s="1"/>
  <c r="D454" i="4" s="1"/>
  <c r="D372" i="4"/>
  <c r="E1082" i="4"/>
  <c r="E1078" i="4"/>
  <c r="D1012" i="4"/>
  <c r="E982" i="4"/>
  <c r="E978" i="4"/>
  <c r="D978" i="4"/>
  <c r="D972" i="4"/>
  <c r="E942" i="4"/>
  <c r="E938" i="4"/>
  <c r="D938" i="4"/>
  <c r="D942" i="4" s="1"/>
  <c r="D944" i="4" s="1"/>
  <c r="D932" i="4"/>
  <c r="E914" i="4"/>
  <c r="D913" i="4"/>
  <c r="D914" i="4" s="1"/>
  <c r="E862" i="4"/>
  <c r="E858" i="4"/>
  <c r="D858" i="4"/>
  <c r="D862" i="4" s="1"/>
  <c r="D864" i="4" s="1"/>
  <c r="D848" i="4"/>
  <c r="D852" i="4" s="1"/>
  <c r="E822" i="4"/>
  <c r="E818" i="4"/>
  <c r="D818" i="4"/>
  <c r="D808" i="4"/>
  <c r="D812" i="4" s="1"/>
  <c r="E782" i="4"/>
  <c r="E778" i="4"/>
  <c r="D778" i="4"/>
  <c r="D782" i="4" s="1"/>
  <c r="D768" i="4"/>
  <c r="D772" i="4" s="1"/>
  <c r="E742" i="4"/>
  <c r="E738" i="4"/>
  <c r="D738" i="4"/>
  <c r="D742" i="4" s="1"/>
  <c r="D744" i="4" s="1"/>
  <c r="D728" i="4"/>
  <c r="D732" i="4" s="1"/>
  <c r="E1169" i="4"/>
  <c r="D1169" i="4"/>
  <c r="D1172" i="4" s="1"/>
  <c r="D1174" i="4" s="1"/>
  <c r="E954" i="4"/>
  <c r="D953" i="4"/>
  <c r="D954" i="4" s="1"/>
  <c r="D873" i="4"/>
  <c r="D783" i="4"/>
  <c r="E1223" i="4"/>
  <c r="D1223" i="4"/>
  <c r="D1028" i="4"/>
  <c r="D1032" i="4" s="1"/>
  <c r="E1019" i="4"/>
  <c r="D1019" i="4"/>
  <c r="D1022" i="4" s="1"/>
  <c r="D1024" i="4" s="1"/>
  <c r="E994" i="4"/>
  <c r="D993" i="4"/>
  <c r="D994" i="4" s="1"/>
  <c r="E839" i="4"/>
  <c r="D839" i="4"/>
  <c r="E759" i="4"/>
  <c r="D759" i="4"/>
  <c r="D762" i="4" s="1"/>
  <c r="D764" i="4" s="1"/>
  <c r="E1128" i="4"/>
  <c r="E904" i="4"/>
  <c r="D870" i="4"/>
  <c r="E594" i="4"/>
  <c r="D593" i="4"/>
  <c r="D583" i="4"/>
  <c r="E584" i="4"/>
  <c r="E529" i="4"/>
  <c r="D529" i="4"/>
  <c r="D532" i="4" s="1"/>
  <c r="D534" i="4" s="1"/>
  <c r="E842" i="4"/>
  <c r="E838" i="4"/>
  <c r="E1202" i="4"/>
  <c r="E1198" i="4"/>
  <c r="D828" i="4"/>
  <c r="D832" i="4" s="1"/>
  <c r="E744" i="4"/>
  <c r="D643" i="4"/>
  <c r="D644" i="4" s="1"/>
  <c r="E532" i="4"/>
  <c r="D519" i="4"/>
  <c r="E519" i="4"/>
  <c r="D503" i="4"/>
  <c r="D504" i="4" s="1"/>
  <c r="D442" i="4"/>
  <c r="D444" i="4" s="1"/>
  <c r="E414" i="4"/>
  <c r="D343" i="4"/>
  <c r="D339" i="4"/>
  <c r="D323" i="4"/>
  <c r="E322" i="4"/>
  <c r="E318" i="4"/>
  <c r="D662" i="4"/>
  <c r="E602" i="4"/>
  <c r="E522" i="4"/>
  <c r="D328" i="4"/>
  <c r="E352" i="4"/>
  <c r="D348" i="4"/>
  <c r="D248" i="4"/>
  <c r="D252" i="4" s="1"/>
  <c r="D168" i="4"/>
  <c r="D113" i="4"/>
  <c r="D31" i="4"/>
  <c r="E31" i="4"/>
  <c r="E454" i="4"/>
  <c r="D718" i="4"/>
  <c r="D722" i="4" s="1"/>
  <c r="E672" i="4"/>
  <c r="E642" i="4"/>
  <c r="D629" i="4"/>
  <c r="E629" i="4"/>
  <c r="D619" i="4"/>
  <c r="D613" i="4"/>
  <c r="E614" i="4"/>
  <c r="E604" i="4"/>
  <c r="E562" i="4"/>
  <c r="E402" i="4"/>
  <c r="E364" i="4"/>
  <c r="D198" i="4"/>
  <c r="D189" i="4"/>
  <c r="D192" i="4" s="1"/>
  <c r="E182" i="4"/>
  <c r="E178" i="4"/>
  <c r="D178" i="4"/>
  <c r="D182" i="4" s="1"/>
  <c r="D184" i="4" s="1"/>
  <c r="D89" i="4"/>
  <c r="D92" i="4" s="1"/>
  <c r="D478" i="4"/>
  <c r="D482" i="4" s="1"/>
  <c r="D484" i="4" s="1"/>
  <c r="E684" i="4"/>
  <c r="D331" i="4"/>
  <c r="D253" i="4"/>
  <c r="E222" i="4"/>
  <c r="E218" i="4"/>
  <c r="D199" i="4"/>
  <c r="D110" i="4"/>
  <c r="D582" i="4"/>
  <c r="E138" i="4"/>
  <c r="E169" i="4"/>
  <c r="D169" i="4"/>
  <c r="D132" i="4"/>
  <c r="E92" i="4"/>
  <c r="E26" i="4"/>
  <c r="E30" i="4"/>
  <c r="D26" i="4"/>
  <c r="D30" i="4" s="1"/>
  <c r="D393" i="4"/>
  <c r="D394" i="4" s="1"/>
  <c r="D208" i="4"/>
  <c r="D212" i="4" s="1"/>
  <c r="E109" i="4"/>
  <c r="E41" i="4"/>
  <c r="E472" i="4"/>
  <c r="E183" i="4"/>
  <c r="D73" i="4"/>
  <c r="N1261" i="3"/>
  <c r="N1271" i="3" s="1"/>
  <c r="K1259" i="3"/>
  <c r="K1269" i="3" s="1"/>
  <c r="T1536" i="3"/>
  <c r="N1259" i="3"/>
  <c r="N1269" i="3" s="1"/>
  <c r="N1535" i="3" s="1"/>
  <c r="X1260" i="3"/>
  <c r="X1270" i="3" s="1"/>
  <c r="X1536" i="3" s="1"/>
  <c r="O1263" i="3"/>
  <c r="S1536" i="3"/>
  <c r="R1259" i="3"/>
  <c r="R1269" i="3" s="1"/>
  <c r="R1535" i="3" s="1"/>
  <c r="F1261" i="3"/>
  <c r="F1271" i="3" s="1"/>
  <c r="F1537" i="3" s="1"/>
  <c r="G102" i="3"/>
  <c r="AA794" i="3"/>
  <c r="AA242" i="3"/>
  <c r="AA244" i="3" s="1"/>
  <c r="G1259" i="3"/>
  <c r="G1269" i="3" s="1"/>
  <c r="W1535" i="3"/>
  <c r="V1498" i="3"/>
  <c r="V1524" i="3"/>
  <c r="AA1484" i="3"/>
  <c r="AA1488" i="3" s="1"/>
  <c r="Z1488" i="3"/>
  <c r="AB1488" i="3" s="1"/>
  <c r="X1498" i="3"/>
  <c r="X1500" i="3" s="1"/>
  <c r="E1537" i="3"/>
  <c r="AA1474" i="3"/>
  <c r="AA1478" i="3" s="1"/>
  <c r="AA1480" i="3" s="1"/>
  <c r="AB1474" i="3"/>
  <c r="Z1478" i="3"/>
  <c r="AB1478" i="3" s="1"/>
  <c r="F1535" i="3"/>
  <c r="AA1408" i="3"/>
  <c r="AA1410" i="3" s="1"/>
  <c r="M1297" i="3"/>
  <c r="Z1297" i="3" s="1"/>
  <c r="Z1307" i="3"/>
  <c r="M1294" i="3"/>
  <c r="Z1304" i="3"/>
  <c r="AA1304" i="3" s="1"/>
  <c r="AA1308" i="3" s="1"/>
  <c r="AA1310" i="3" s="1"/>
  <c r="M1308" i="3"/>
  <c r="M1310" i="3" s="1"/>
  <c r="Q1498" i="3"/>
  <c r="Z1508" i="3"/>
  <c r="AB1508" i="3" s="1"/>
  <c r="B1048" i="3"/>
  <c r="B1062" i="3"/>
  <c r="B1064" i="3" s="1"/>
  <c r="AA1428" i="3"/>
  <c r="D1053" i="3"/>
  <c r="B1050" i="3"/>
  <c r="Z914" i="3"/>
  <c r="AB914" i="3" s="1"/>
  <c r="AA913" i="3"/>
  <c r="AA914" i="3" s="1"/>
  <c r="AA438" i="3"/>
  <c r="AA442" i="3" s="1"/>
  <c r="Z442" i="3"/>
  <c r="AB442" i="3" s="1"/>
  <c r="W1242" i="3"/>
  <c r="W1244" i="3" s="1"/>
  <c r="O1242" i="3"/>
  <c r="O1244" i="3" s="1"/>
  <c r="Z1238" i="3"/>
  <c r="G1242" i="3"/>
  <c r="G1244" i="3" s="1"/>
  <c r="E1048" i="3"/>
  <c r="E1062" i="3"/>
  <c r="E1064" i="3" s="1"/>
  <c r="B872" i="3"/>
  <c r="B874" i="3" s="1"/>
  <c r="AA868" i="3"/>
  <c r="I1053" i="3"/>
  <c r="AA974" i="3"/>
  <c r="Z922" i="3"/>
  <c r="AB922" i="3" s="1"/>
  <c r="AB918" i="3"/>
  <c r="Z814" i="3"/>
  <c r="AB814" i="3" s="1"/>
  <c r="Z734" i="3"/>
  <c r="AB734" i="3" s="1"/>
  <c r="AB499" i="3"/>
  <c r="AA499" i="3"/>
  <c r="AB849" i="3"/>
  <c r="AA849" i="3"/>
  <c r="AA803" i="3"/>
  <c r="Z752" i="3"/>
  <c r="AB752" i="3" s="1"/>
  <c r="AB748" i="3"/>
  <c r="AA748" i="3"/>
  <c r="Z712" i="3"/>
  <c r="AB712" i="3" s="1"/>
  <c r="AB708" i="3"/>
  <c r="AA708" i="3"/>
  <c r="AA712" i="3" s="1"/>
  <c r="AA714" i="3" s="1"/>
  <c r="M692" i="3"/>
  <c r="M694" i="3" s="1"/>
  <c r="Z688" i="3"/>
  <c r="W101" i="3"/>
  <c r="W1261" i="3" s="1"/>
  <c r="W1271" i="3" s="1"/>
  <c r="AA248" i="3"/>
  <c r="AA252" i="3" s="1"/>
  <c r="Z252" i="3"/>
  <c r="AB252" i="3" s="1"/>
  <c r="AB248" i="3"/>
  <c r="Z111" i="3"/>
  <c r="M101" i="3"/>
  <c r="F112" i="3"/>
  <c r="F114" i="3" s="1"/>
  <c r="F98" i="3"/>
  <c r="F102" i="3" s="1"/>
  <c r="AB1213" i="3"/>
  <c r="AB619" i="3"/>
  <c r="AA619" i="3"/>
  <c r="K334" i="3"/>
  <c r="Q332" i="3"/>
  <c r="C1062" i="3"/>
  <c r="C1048" i="3"/>
  <c r="C1052" i="3" s="1"/>
  <c r="Z452" i="3"/>
  <c r="AB452" i="3" s="1"/>
  <c r="Z94" i="3"/>
  <c r="AB94" i="3" s="1"/>
  <c r="AB93" i="3"/>
  <c r="AB52" i="3"/>
  <c r="C1053" i="3"/>
  <c r="C1064" i="3"/>
  <c r="Z772" i="3"/>
  <c r="AB772" i="3" s="1"/>
  <c r="AB768" i="3"/>
  <c r="AA768" i="3"/>
  <c r="V512" i="3"/>
  <c r="V514" i="3" s="1"/>
  <c r="Z331" i="3"/>
  <c r="AA183" i="3"/>
  <c r="AB183" i="3"/>
  <c r="V103" i="3"/>
  <c r="V114" i="3"/>
  <c r="Q100" i="3"/>
  <c r="Q1260" i="3" s="1"/>
  <c r="Q1270" i="3" s="1"/>
  <c r="Q1536" i="3" s="1"/>
  <c r="M112" i="3"/>
  <c r="Z108" i="3"/>
  <c r="M98" i="3"/>
  <c r="Z42" i="3"/>
  <c r="AB42" i="3" s="1"/>
  <c r="AB41" i="3"/>
  <c r="AA1019" i="3"/>
  <c r="AA1022" i="3" s="1"/>
  <c r="AA1024" i="3" s="1"/>
  <c r="Z924" i="3"/>
  <c r="AB924" i="3" s="1"/>
  <c r="Z622" i="3"/>
  <c r="AB622" i="3" s="1"/>
  <c r="C100" i="3"/>
  <c r="C1260" i="3" s="1"/>
  <c r="C1270" i="3" s="1"/>
  <c r="AA93" i="3"/>
  <c r="AA94" i="3" s="1"/>
  <c r="B72" i="3"/>
  <c r="AA68" i="3"/>
  <c r="Z812" i="3"/>
  <c r="AB812" i="3" s="1"/>
  <c r="AB808" i="3"/>
  <c r="AB572" i="3"/>
  <c r="AB178" i="3"/>
  <c r="Z182" i="3"/>
  <c r="AB182" i="3" s="1"/>
  <c r="Z152" i="3"/>
  <c r="AB152" i="3" s="1"/>
  <c r="AB148" i="3"/>
  <c r="P1536" i="3"/>
  <c r="R1537" i="3"/>
  <c r="Q1529" i="3"/>
  <c r="Q1500" i="3"/>
  <c r="E1529" i="3"/>
  <c r="B1526" i="3"/>
  <c r="AA1496" i="3"/>
  <c r="G1535" i="3"/>
  <c r="H1498" i="3"/>
  <c r="H1500" i="3" s="1"/>
  <c r="AA1455" i="3"/>
  <c r="AA1435" i="3"/>
  <c r="X1535" i="3"/>
  <c r="AB1445" i="3"/>
  <c r="AA1445" i="3"/>
  <c r="AA1339" i="3"/>
  <c r="Z1340" i="3"/>
  <c r="AB1340" i="3" s="1"/>
  <c r="E1294" i="3"/>
  <c r="E1298" i="3" s="1"/>
  <c r="E1300" i="3" s="1"/>
  <c r="E1308" i="3"/>
  <c r="E1310" i="3" s="1"/>
  <c r="L1294" i="3"/>
  <c r="L1298" i="3" s="1"/>
  <c r="L1300" i="3" s="1"/>
  <c r="L1308" i="3"/>
  <c r="L1310" i="3" s="1"/>
  <c r="G1537" i="3"/>
  <c r="W1537" i="3"/>
  <c r="AA1438" i="3"/>
  <c r="N1308" i="3"/>
  <c r="N1310" i="3" s="1"/>
  <c r="N1294" i="3"/>
  <c r="V1298" i="3"/>
  <c r="V1300" i="3" s="1"/>
  <c r="V1062" i="3"/>
  <c r="V1048" i="3"/>
  <c r="F1062" i="3"/>
  <c r="F1048" i="3"/>
  <c r="F1052" i="3" s="1"/>
  <c r="B1049" i="3"/>
  <c r="F1300" i="3"/>
  <c r="Q1300" i="3"/>
  <c r="AA993" i="3"/>
  <c r="AA943" i="3"/>
  <c r="AA944" i="3" s="1"/>
  <c r="Z602" i="3"/>
  <c r="AB602" i="3" s="1"/>
  <c r="AA598" i="3"/>
  <c r="AA602" i="3" s="1"/>
  <c r="AB1113" i="3"/>
  <c r="AA1113" i="3"/>
  <c r="Y1048" i="3"/>
  <c r="Y1062" i="3"/>
  <c r="Y1064" i="3" s="1"/>
  <c r="AA989" i="3"/>
  <c r="AA992" i="3" s="1"/>
  <c r="AB989" i="3"/>
  <c r="Z1042" i="3"/>
  <c r="AB1042" i="3" s="1"/>
  <c r="AB1038" i="3"/>
  <c r="AA703" i="3"/>
  <c r="AB659" i="3"/>
  <c r="AA659" i="3"/>
  <c r="Z502" i="3"/>
  <c r="AB502" i="3" s="1"/>
  <c r="AA403" i="3"/>
  <c r="S1308" i="3"/>
  <c r="S1310" i="3" s="1"/>
  <c r="S1294" i="3"/>
  <c r="K1308" i="3"/>
  <c r="K1310" i="3" s="1"/>
  <c r="K1294" i="3"/>
  <c r="Z1172" i="3"/>
  <c r="AB1168" i="3"/>
  <c r="AA1168" i="3"/>
  <c r="AA1172" i="3" s="1"/>
  <c r="AA1174" i="3" s="1"/>
  <c r="AA843" i="3"/>
  <c r="Z792" i="3"/>
  <c r="AB792" i="3" s="1"/>
  <c r="AB788" i="3"/>
  <c r="AA788" i="3"/>
  <c r="AA792" i="3" s="1"/>
  <c r="AA533" i="3"/>
  <c r="AA510" i="3"/>
  <c r="AA434" i="3"/>
  <c r="Y872" i="3"/>
  <c r="Y874" i="3" s="1"/>
  <c r="AA684" i="3"/>
  <c r="AB552" i="3"/>
  <c r="AA542" i="3"/>
  <c r="AA544" i="3" s="1"/>
  <c r="U512" i="3"/>
  <c r="U514" i="3" s="1"/>
  <c r="AA382" i="3"/>
  <c r="W332" i="3"/>
  <c r="I103" i="3"/>
  <c r="L101" i="3"/>
  <c r="L1261" i="3" s="1"/>
  <c r="L1271" i="3" s="1"/>
  <c r="L1537" i="3" s="1"/>
  <c r="U99" i="3"/>
  <c r="U1259" i="3" s="1"/>
  <c r="U1269" i="3" s="1"/>
  <c r="U1535" i="3" s="1"/>
  <c r="B112" i="3"/>
  <c r="AA108" i="3"/>
  <c r="B98" i="3"/>
  <c r="N1064" i="3"/>
  <c r="N1053" i="3"/>
  <c r="S100" i="3"/>
  <c r="S1260" i="3" s="1"/>
  <c r="S1270" i="3" s="1"/>
  <c r="T872" i="3"/>
  <c r="T874" i="3" s="1"/>
  <c r="Z612" i="3"/>
  <c r="AB612" i="3" s="1"/>
  <c r="S1053" i="3"/>
  <c r="AA823" i="3"/>
  <c r="AA634" i="3"/>
  <c r="R512" i="3"/>
  <c r="R514" i="3" s="1"/>
  <c r="AB492" i="3"/>
  <c r="T332" i="3"/>
  <c r="T334" i="3" s="1"/>
  <c r="T98" i="3"/>
  <c r="AB203" i="3"/>
  <c r="R103" i="3"/>
  <c r="Z110" i="3"/>
  <c r="M100" i="3"/>
  <c r="Y112" i="3"/>
  <c r="Y114" i="3" s="1"/>
  <c r="Y98" i="3"/>
  <c r="F1242" i="3"/>
  <c r="F1244" i="3" s="1"/>
  <c r="AA808" i="3"/>
  <c r="AA618" i="3"/>
  <c r="AA622" i="3" s="1"/>
  <c r="Z462" i="3"/>
  <c r="AB462" i="3" s="1"/>
  <c r="W334" i="3"/>
  <c r="Y332" i="3"/>
  <c r="R99" i="3"/>
  <c r="AB83" i="3"/>
  <c r="AA51" i="3"/>
  <c r="S1062" i="3"/>
  <c r="S1064" i="3" s="1"/>
  <c r="S1048" i="3"/>
  <c r="S1052" i="3" s="1"/>
  <c r="H1062" i="3"/>
  <c r="H1064" i="3" s="1"/>
  <c r="H1048" i="3"/>
  <c r="AA554" i="3"/>
  <c r="AA412" i="3"/>
  <c r="AA414" i="3" s="1"/>
  <c r="AA258" i="3"/>
  <c r="AA262" i="3" s="1"/>
  <c r="Z262" i="3"/>
  <c r="AB262" i="3" s="1"/>
  <c r="AB258" i="3"/>
  <c r="AA57" i="3"/>
  <c r="AA69" i="3"/>
  <c r="Z1518" i="3"/>
  <c r="AB1518" i="3" s="1"/>
  <c r="AA1514" i="3"/>
  <c r="AA1518" i="3" s="1"/>
  <c r="V1537" i="3"/>
  <c r="D1537" i="3"/>
  <c r="AA1504" i="3"/>
  <c r="J1537" i="3"/>
  <c r="I1529" i="3"/>
  <c r="I1500" i="3"/>
  <c r="N1536" i="3"/>
  <c r="O1535" i="3"/>
  <c r="C1525" i="3"/>
  <c r="C1535" i="3" s="1"/>
  <c r="C1498" i="3"/>
  <c r="C1500" i="3" s="1"/>
  <c r="AB1505" i="3"/>
  <c r="AA1505" i="3"/>
  <c r="T1498" i="3"/>
  <c r="T1500" i="3" s="1"/>
  <c r="D1498" i="3"/>
  <c r="D1500" i="3" s="1"/>
  <c r="M1527" i="3"/>
  <c r="Z1497" i="3"/>
  <c r="AA1497" i="3" s="1"/>
  <c r="AA1459" i="3"/>
  <c r="Z1510" i="3"/>
  <c r="AB1510" i="3" s="1"/>
  <c r="AA1509" i="3"/>
  <c r="Z1495" i="3"/>
  <c r="Z1448" i="3"/>
  <c r="AB1448" i="3" s="1"/>
  <c r="AB1444" i="3"/>
  <c r="Z1408" i="3"/>
  <c r="AB1404" i="3"/>
  <c r="P1535" i="3"/>
  <c r="B1498" i="3"/>
  <c r="B1500" i="3" s="1"/>
  <c r="AA1444" i="3"/>
  <c r="AA1448" i="3" s="1"/>
  <c r="Z1380" i="3"/>
  <c r="AB1380" i="3" s="1"/>
  <c r="AA1379" i="3"/>
  <c r="AB1345" i="3"/>
  <c r="AA1345" i="3"/>
  <c r="Y1308" i="3"/>
  <c r="Y1310" i="3" s="1"/>
  <c r="Y1294" i="3"/>
  <c r="Y1298" i="3" s="1"/>
  <c r="Q1308" i="3"/>
  <c r="Q1310" i="3" s="1"/>
  <c r="Q1294" i="3"/>
  <c r="Q1298" i="3" s="1"/>
  <c r="Z1318" i="3"/>
  <c r="AB1314" i="3"/>
  <c r="Z1450" i="3"/>
  <c r="AB1450" i="3" s="1"/>
  <c r="AA1306" i="3"/>
  <c r="B1296" i="3"/>
  <c r="Z1428" i="3"/>
  <c r="AB1428" i="3" s="1"/>
  <c r="AB1424" i="3"/>
  <c r="Z1378" i="3"/>
  <c r="AB1378" i="3" s="1"/>
  <c r="AB1374" i="3"/>
  <c r="Z1306" i="3"/>
  <c r="M1296" i="3"/>
  <c r="Z1288" i="3"/>
  <c r="AB1288" i="3" s="1"/>
  <c r="AA1284" i="3"/>
  <c r="U1524" i="3"/>
  <c r="U1498" i="3"/>
  <c r="U1500" i="3" s="1"/>
  <c r="M1498" i="3"/>
  <c r="Z1494" i="3"/>
  <c r="I1524" i="3"/>
  <c r="I1498" i="3"/>
  <c r="N1537" i="3"/>
  <c r="Z1368" i="3"/>
  <c r="AB1368" i="3" s="1"/>
  <c r="AB1364" i="3"/>
  <c r="AA1364" i="3"/>
  <c r="AA1368" i="3" s="1"/>
  <c r="Z1328" i="3"/>
  <c r="AB1328" i="3" s="1"/>
  <c r="AB1324" i="3"/>
  <c r="AA1324" i="3"/>
  <c r="AA1328" i="3" s="1"/>
  <c r="AA1330" i="3" s="1"/>
  <c r="V1308" i="3"/>
  <c r="V1310" i="3" s="1"/>
  <c r="Z1192" i="3"/>
  <c r="AB1188" i="3"/>
  <c r="Z1142" i="3"/>
  <c r="AB1142" i="3" s="1"/>
  <c r="AB1138" i="3"/>
  <c r="AA1138" i="3"/>
  <c r="AA1142" i="3" s="1"/>
  <c r="AB1108" i="3"/>
  <c r="Z1112" i="3"/>
  <c r="AB1112" i="3" s="1"/>
  <c r="AA1073" i="3"/>
  <c r="AB1073" i="3"/>
  <c r="AA1069" i="3"/>
  <c r="AA1072" i="3" s="1"/>
  <c r="AA1003" i="3"/>
  <c r="U1263" i="3"/>
  <c r="Z1224" i="3"/>
  <c r="AB1224" i="3" s="1"/>
  <c r="AB1223" i="3"/>
  <c r="AA1223" i="3"/>
  <c r="AA1152" i="3"/>
  <c r="Z1132" i="3"/>
  <c r="AB1128" i="3"/>
  <c r="AA1128" i="3"/>
  <c r="L1053" i="3"/>
  <c r="L1064" i="3"/>
  <c r="AA1038" i="3"/>
  <c r="AA1042" i="3" s="1"/>
  <c r="Z1012" i="3"/>
  <c r="AB1012" i="3" s="1"/>
  <c r="AB1008" i="3"/>
  <c r="AA1008" i="3"/>
  <c r="AA1285" i="3"/>
  <c r="Z1092" i="3"/>
  <c r="AB1088" i="3"/>
  <c r="AA1088" i="3"/>
  <c r="AA1092" i="3" s="1"/>
  <c r="R1260" i="3"/>
  <c r="R1270" i="3" s="1"/>
  <c r="R1536" i="3" s="1"/>
  <c r="AA949" i="3"/>
  <c r="AA952" i="3" s="1"/>
  <c r="AA904" i="3"/>
  <c r="AA873" i="3"/>
  <c r="AA588" i="3"/>
  <c r="AA592" i="3" s="1"/>
  <c r="Z482" i="3"/>
  <c r="AB482" i="3" s="1"/>
  <c r="AA478" i="3"/>
  <c r="AA482" i="3" s="1"/>
  <c r="Z402" i="3"/>
  <c r="AB402" i="3" s="1"/>
  <c r="AA398" i="3"/>
  <c r="AA402" i="3" s="1"/>
  <c r="S1258" i="3"/>
  <c r="S1242" i="3"/>
  <c r="S1244" i="3" s="1"/>
  <c r="K1242" i="3"/>
  <c r="K1244" i="3" s="1"/>
  <c r="C1242" i="3"/>
  <c r="C1244" i="3" s="1"/>
  <c r="AA1109" i="3"/>
  <c r="I1048" i="3"/>
  <c r="I1062" i="3"/>
  <c r="I1064" i="3" s="1"/>
  <c r="AA962" i="3"/>
  <c r="Z1059" i="3"/>
  <c r="AB1059" i="3" s="1"/>
  <c r="M1049" i="3"/>
  <c r="Z1049" i="3" s="1"/>
  <c r="AB1049" i="3" s="1"/>
  <c r="Z1063" i="3"/>
  <c r="M1053" i="3"/>
  <c r="AA813" i="3"/>
  <c r="AA798" i="3"/>
  <c r="AA802" i="3" s="1"/>
  <c r="Z802" i="3"/>
  <c r="AB802" i="3" s="1"/>
  <c r="AB798" i="3"/>
  <c r="AA743" i="3"/>
  <c r="AA744" i="3" s="1"/>
  <c r="AA733" i="3"/>
  <c r="Z722" i="3"/>
  <c r="AB722" i="3" s="1"/>
  <c r="AB718" i="3"/>
  <c r="AB709" i="3"/>
  <c r="AA709" i="3"/>
  <c r="Z662" i="3"/>
  <c r="AB662" i="3" s="1"/>
  <c r="AB579" i="3"/>
  <c r="AA579" i="3"/>
  <c r="AA582" i="3" s="1"/>
  <c r="AA584" i="3" s="1"/>
  <c r="AA563" i="3"/>
  <c r="AA498" i="3"/>
  <c r="AA502" i="3" s="1"/>
  <c r="Z464" i="3"/>
  <c r="AB464" i="3" s="1"/>
  <c r="Z422" i="3"/>
  <c r="AB422" i="3" s="1"/>
  <c r="Z394" i="3"/>
  <c r="AB394" i="3" s="1"/>
  <c r="Z1468" i="3"/>
  <c r="AB1464" i="3"/>
  <c r="Z1122" i="3"/>
  <c r="AB1118" i="3"/>
  <c r="AA963" i="3"/>
  <c r="Z964" i="3"/>
  <c r="AB964" i="3" s="1"/>
  <c r="AB959" i="3"/>
  <c r="AA959" i="3"/>
  <c r="Z832" i="3"/>
  <c r="AB832" i="3" s="1"/>
  <c r="AB828" i="3"/>
  <c r="AA828" i="3"/>
  <c r="AB769" i="3"/>
  <c r="AA769" i="3"/>
  <c r="AA702" i="3"/>
  <c r="AA613" i="3"/>
  <c r="AA529" i="3"/>
  <c r="Z374" i="3"/>
  <c r="AB374" i="3" s="1"/>
  <c r="AA373" i="3"/>
  <c r="J1242" i="3"/>
  <c r="J1244" i="3" s="1"/>
  <c r="Z1182" i="3"/>
  <c r="AB1182" i="3" s="1"/>
  <c r="I872" i="3"/>
  <c r="I874" i="3" s="1"/>
  <c r="Z870" i="3"/>
  <c r="AA839" i="3"/>
  <c r="AA764" i="3"/>
  <c r="I692" i="3"/>
  <c r="I694" i="3" s="1"/>
  <c r="E512" i="3"/>
  <c r="E514" i="3" s="1"/>
  <c r="AA359" i="3"/>
  <c r="O101" i="3"/>
  <c r="S332" i="3"/>
  <c r="C332" i="3"/>
  <c r="U332" i="3"/>
  <c r="U334" i="3" s="1"/>
  <c r="AA303" i="3"/>
  <c r="Z264" i="3"/>
  <c r="AB264" i="3" s="1"/>
  <c r="AA263" i="3"/>
  <c r="AA264" i="3" s="1"/>
  <c r="AB263" i="3"/>
  <c r="AB213" i="3"/>
  <c r="AA213" i="3"/>
  <c r="AA214" i="3" s="1"/>
  <c r="AB133" i="3"/>
  <c r="AA133" i="3"/>
  <c r="X101" i="3"/>
  <c r="X1261" i="3" s="1"/>
  <c r="X1271" i="3" s="1"/>
  <c r="X1537" i="3" s="1"/>
  <c r="H101" i="3"/>
  <c r="X99" i="3"/>
  <c r="X1259" i="3" s="1"/>
  <c r="X1269" i="3" s="1"/>
  <c r="H99" i="3"/>
  <c r="H1259" i="3" s="1"/>
  <c r="H1269" i="3" s="1"/>
  <c r="H1535" i="3" s="1"/>
  <c r="P114" i="3"/>
  <c r="P103" i="3"/>
  <c r="J99" i="3"/>
  <c r="J1259" i="3" s="1"/>
  <c r="J1269" i="3" s="1"/>
  <c r="J1535" i="3" s="1"/>
  <c r="N112" i="3"/>
  <c r="N114" i="3" s="1"/>
  <c r="N98" i="3"/>
  <c r="N102" i="3" s="1"/>
  <c r="K98" i="3"/>
  <c r="AA1213" i="3"/>
  <c r="AA870" i="3"/>
  <c r="Z714" i="3"/>
  <c r="AB714" i="3" s="1"/>
  <c r="Z632" i="3"/>
  <c r="AB632" i="3" s="1"/>
  <c r="Z584" i="3"/>
  <c r="AB584" i="3" s="1"/>
  <c r="Z424" i="3"/>
  <c r="AB424" i="3" s="1"/>
  <c r="S334" i="3"/>
  <c r="U74" i="3"/>
  <c r="W1062" i="3"/>
  <c r="W1048" i="3"/>
  <c r="W1052" i="3" s="1"/>
  <c r="G1062" i="3"/>
  <c r="G1064" i="3" s="1"/>
  <c r="G1048" i="3"/>
  <c r="G1052" i="3" s="1"/>
  <c r="P1062" i="3"/>
  <c r="P1048" i="3"/>
  <c r="Z934" i="3"/>
  <c r="AB934" i="3" s="1"/>
  <c r="O62" i="3"/>
  <c r="G1053" i="3"/>
  <c r="F1064" i="3"/>
  <c r="F1053" i="3"/>
  <c r="AA923" i="3"/>
  <c r="L692" i="3"/>
  <c r="L694" i="3" s="1"/>
  <c r="D692" i="3"/>
  <c r="D694" i="3" s="1"/>
  <c r="B692" i="3"/>
  <c r="B694" i="3" s="1"/>
  <c r="AA652" i="3"/>
  <c r="X512" i="3"/>
  <c r="X514" i="3" s="1"/>
  <c r="X98" i="3"/>
  <c r="X102" i="3" s="1"/>
  <c r="Q512" i="3"/>
  <c r="Q514" i="3" s="1"/>
  <c r="Z532" i="3"/>
  <c r="AB532" i="3" s="1"/>
  <c r="AA528" i="3"/>
  <c r="AA532" i="3" s="1"/>
  <c r="F512" i="3"/>
  <c r="F514" i="3" s="1"/>
  <c r="D512" i="3"/>
  <c r="D514" i="3" s="1"/>
  <c r="Z372" i="3"/>
  <c r="AB372" i="3" s="1"/>
  <c r="AA368" i="3"/>
  <c r="AA372" i="3" s="1"/>
  <c r="B332" i="3"/>
  <c r="B334" i="3" s="1"/>
  <c r="L332" i="3"/>
  <c r="L334" i="3" s="1"/>
  <c r="L98" i="3"/>
  <c r="L102" i="3" s="1"/>
  <c r="AB299" i="3"/>
  <c r="AA299" i="3"/>
  <c r="Z272" i="3"/>
  <c r="AB268" i="3"/>
  <c r="AA203" i="3"/>
  <c r="AA204" i="3" s="1"/>
  <c r="N103" i="3"/>
  <c r="Y100" i="3"/>
  <c r="Y1260" i="3" s="1"/>
  <c r="Y1270" i="3" s="1"/>
  <c r="Y1536" i="3" s="1"/>
  <c r="Z113" i="3"/>
  <c r="M114" i="3"/>
  <c r="M103" i="3"/>
  <c r="Y99" i="3"/>
  <c r="Y1259" i="3" s="1"/>
  <c r="Y1269" i="3" s="1"/>
  <c r="Y1535" i="3" s="1"/>
  <c r="U112" i="3"/>
  <c r="U114" i="3" s="1"/>
  <c r="U98" i="3"/>
  <c r="E112" i="3"/>
  <c r="E114" i="3" s="1"/>
  <c r="E98" i="3"/>
  <c r="AA1314" i="3"/>
  <c r="AA1318" i="3" s="1"/>
  <c r="AA1320" i="3" s="1"/>
  <c r="O692" i="3"/>
  <c r="O694" i="3" s="1"/>
  <c r="AA723" i="3"/>
  <c r="Z691" i="3"/>
  <c r="AA691" i="3" s="1"/>
  <c r="AA574" i="3"/>
  <c r="AA331" i="3"/>
  <c r="I332" i="3"/>
  <c r="I334" i="3" s="1"/>
  <c r="AA132" i="3"/>
  <c r="Z109" i="3"/>
  <c r="AB109" i="3" s="1"/>
  <c r="M99" i="3"/>
  <c r="Q74" i="3"/>
  <c r="Z68" i="3"/>
  <c r="AB26" i="3"/>
  <c r="Z30" i="3"/>
  <c r="B1263" i="3"/>
  <c r="AA933" i="3"/>
  <c r="L872" i="3"/>
  <c r="L874" i="3" s="1"/>
  <c r="F692" i="3"/>
  <c r="F694" i="3" s="1"/>
  <c r="Z412" i="3"/>
  <c r="Z292" i="3"/>
  <c r="AB243" i="3"/>
  <c r="Z232" i="3"/>
  <c r="AB232" i="3" s="1"/>
  <c r="AB228" i="3"/>
  <c r="C62" i="3"/>
  <c r="U60" i="3"/>
  <c r="U62" i="3" s="1"/>
  <c r="Z212" i="3"/>
  <c r="AB212" i="3" s="1"/>
  <c r="H112" i="3"/>
  <c r="AA47" i="3"/>
  <c r="AA41" i="3"/>
  <c r="AA27" i="3"/>
  <c r="AA284" i="3"/>
  <c r="U1536" i="3"/>
  <c r="F1536" i="3"/>
  <c r="C1536" i="3"/>
  <c r="Z1490" i="3"/>
  <c r="AB1490" i="3" s="1"/>
  <c r="AA1489" i="3"/>
  <c r="P1498" i="3"/>
  <c r="P1500" i="3" s="1"/>
  <c r="Y1537" i="3"/>
  <c r="Z1418" i="3"/>
  <c r="AB1418" i="3" s="1"/>
  <c r="AB1414" i="3"/>
  <c r="AA1414" i="3"/>
  <c r="AA1418" i="3" s="1"/>
  <c r="Z1370" i="3"/>
  <c r="AB1370" i="3" s="1"/>
  <c r="U1294" i="3"/>
  <c r="U1298" i="3" s="1"/>
  <c r="U1308" i="3"/>
  <c r="U1310" i="3" s="1"/>
  <c r="L1536" i="3"/>
  <c r="E1536" i="3"/>
  <c r="Y1524" i="3"/>
  <c r="Y1498" i="3"/>
  <c r="AA1094" i="3"/>
  <c r="Z1082" i="3"/>
  <c r="AB1082" i="3" s="1"/>
  <c r="AB1078" i="3"/>
  <c r="T1053" i="3"/>
  <c r="Z1338" i="3"/>
  <c r="AB1338" i="3" s="1"/>
  <c r="AB1334" i="3"/>
  <c r="Z1299" i="3"/>
  <c r="AA1218" i="3"/>
  <c r="Z1222" i="3"/>
  <c r="AB1222" i="3" s="1"/>
  <c r="AB1218" i="3"/>
  <c r="Z1202" i="3"/>
  <c r="AB1198" i="3"/>
  <c r="AA1194" i="3"/>
  <c r="H1261" i="3"/>
  <c r="H1271" i="3" s="1"/>
  <c r="H1537" i="3" s="1"/>
  <c r="AA968" i="3"/>
  <c r="AA972" i="3" s="1"/>
  <c r="Z972" i="3"/>
  <c r="AB972" i="3" s="1"/>
  <c r="AB968" i="3"/>
  <c r="Z362" i="3"/>
  <c r="AA358" i="3"/>
  <c r="AA1249" i="3"/>
  <c r="AB1249" i="3"/>
  <c r="Z1184" i="3"/>
  <c r="AB1184" i="3" s="1"/>
  <c r="AB1183" i="3"/>
  <c r="AA1183" i="3"/>
  <c r="Z1072" i="3"/>
  <c r="AB1072" i="3" s="1"/>
  <c r="AB1068" i="3"/>
  <c r="AA1228" i="3"/>
  <c r="AA1232" i="3" s="1"/>
  <c r="AA1234" i="3" s="1"/>
  <c r="Z1232" i="3"/>
  <c r="AB1228" i="3"/>
  <c r="AA1112" i="3"/>
  <c r="Z1061" i="3"/>
  <c r="M1051" i="3"/>
  <c r="Z871" i="3"/>
  <c r="AA871" i="3" s="1"/>
  <c r="Z544" i="3"/>
  <c r="AB544" i="3" s="1"/>
  <c r="Z484" i="3"/>
  <c r="AB484" i="3" s="1"/>
  <c r="AA483" i="3"/>
  <c r="Z1420" i="3"/>
  <c r="AB1420" i="3" s="1"/>
  <c r="Z982" i="3"/>
  <c r="AB982" i="3" s="1"/>
  <c r="AB978" i="3"/>
  <c r="Z902" i="3"/>
  <c r="AB902" i="3" s="1"/>
  <c r="AB898" i="3"/>
  <c r="AA594" i="3"/>
  <c r="AA1182" i="3"/>
  <c r="Z942" i="3"/>
  <c r="AB942" i="3" s="1"/>
  <c r="AB938" i="3"/>
  <c r="AB919" i="3"/>
  <c r="AA919" i="3"/>
  <c r="AA922" i="3" s="1"/>
  <c r="Z868" i="3"/>
  <c r="M872" i="3"/>
  <c r="M874" i="3" s="1"/>
  <c r="AA778" i="3"/>
  <c r="AA782" i="3" s="1"/>
  <c r="AA784" i="3" s="1"/>
  <c r="Z782" i="3"/>
  <c r="AB778" i="3"/>
  <c r="AA504" i="3"/>
  <c r="Q334" i="3"/>
  <c r="Q103" i="3"/>
  <c r="Z122" i="3"/>
  <c r="AB118" i="3"/>
  <c r="AA118" i="3"/>
  <c r="AA122" i="3" s="1"/>
  <c r="AA124" i="3" s="1"/>
  <c r="V112" i="3"/>
  <c r="V98" i="3"/>
  <c r="V102" i="3" s="1"/>
  <c r="Z794" i="3"/>
  <c r="AB794" i="3" s="1"/>
  <c r="AB459" i="3"/>
  <c r="AA459" i="3"/>
  <c r="AA462" i="3" s="1"/>
  <c r="AA464" i="3" s="1"/>
  <c r="Z444" i="3"/>
  <c r="AB444" i="3" s="1"/>
  <c r="AA443" i="3"/>
  <c r="O1062" i="3"/>
  <c r="O1064" i="3" s="1"/>
  <c r="O1048" i="3"/>
  <c r="O1052" i="3" s="1"/>
  <c r="O1054" i="3" s="1"/>
  <c r="D1062" i="3"/>
  <c r="D1064" i="3" s="1"/>
  <c r="D1048" i="3"/>
  <c r="Z1060" i="3"/>
  <c r="AA1060" i="3" s="1"/>
  <c r="M1050" i="3"/>
  <c r="K1053" i="3"/>
  <c r="K1064" i="3"/>
  <c r="K872" i="3"/>
  <c r="K874" i="3" s="1"/>
  <c r="AB829" i="3"/>
  <c r="AA829" i="3"/>
  <c r="H512" i="3"/>
  <c r="H514" i="3" s="1"/>
  <c r="H98" i="3"/>
  <c r="H102" i="3" s="1"/>
  <c r="AA168" i="3"/>
  <c r="AA172" i="3" s="1"/>
  <c r="Z172" i="3"/>
  <c r="AB172" i="3" s="1"/>
  <c r="AB168" i="3"/>
  <c r="Z142" i="3"/>
  <c r="AB138" i="3"/>
  <c r="F103" i="3"/>
  <c r="F104" i="3" s="1"/>
  <c r="I99" i="3"/>
  <c r="I1259" i="3" s="1"/>
  <c r="I1269" i="3" s="1"/>
  <c r="I1535" i="3" s="1"/>
  <c r="K103" i="3"/>
  <c r="AA73" i="3"/>
  <c r="B74" i="3"/>
  <c r="Z1305" i="3"/>
  <c r="AB1305" i="3" s="1"/>
  <c r="M1295" i="3"/>
  <c r="W692" i="3"/>
  <c r="W694" i="3" s="1"/>
  <c r="Z604" i="3"/>
  <c r="AB604" i="3" s="1"/>
  <c r="AA603" i="3"/>
  <c r="AA604" i="3" s="1"/>
  <c r="Z302" i="3"/>
  <c r="AB302" i="3" s="1"/>
  <c r="AA298" i="3"/>
  <c r="AA302" i="3" s="1"/>
  <c r="AA139" i="3"/>
  <c r="AA142" i="3" s="1"/>
  <c r="AA144" i="3" s="1"/>
  <c r="Z61" i="3"/>
  <c r="Z40" i="3"/>
  <c r="AB40" i="3" s="1"/>
  <c r="C112" i="3"/>
  <c r="C114" i="3" s="1"/>
  <c r="W98" i="3"/>
  <c r="W102" i="3" s="1"/>
  <c r="AA37" i="3"/>
  <c r="AA40" i="3" s="1"/>
  <c r="Y1529" i="3"/>
  <c r="Y1500" i="3"/>
  <c r="Z1520" i="3"/>
  <c r="AB1520" i="3" s="1"/>
  <c r="AA1519" i="3"/>
  <c r="AA1520" i="3" s="1"/>
  <c r="S1535" i="3"/>
  <c r="S1537" i="3"/>
  <c r="F1498" i="3"/>
  <c r="F1500" i="3" s="1"/>
  <c r="F1524" i="3"/>
  <c r="Q1537" i="3"/>
  <c r="J1500" i="3"/>
  <c r="J1529" i="3"/>
  <c r="V1535" i="3"/>
  <c r="T1294" i="3"/>
  <c r="T1298" i="3" s="1"/>
  <c r="T1300" i="3" s="1"/>
  <c r="T1308" i="3"/>
  <c r="T1310" i="3" s="1"/>
  <c r="D1294" i="3"/>
  <c r="D1298" i="3" s="1"/>
  <c r="D1300" i="3" s="1"/>
  <c r="D1308" i="3"/>
  <c r="D1310" i="3" s="1"/>
  <c r="AA1360" i="3"/>
  <c r="AA1358" i="3"/>
  <c r="Z1254" i="3"/>
  <c r="AB1254" i="3" s="1"/>
  <c r="AB1253" i="3"/>
  <c r="AA1253" i="3"/>
  <c r="AA1254" i="3" s="1"/>
  <c r="B1308" i="3"/>
  <c r="B1310" i="3" s="1"/>
  <c r="B1294" i="3"/>
  <c r="Z1162" i="3"/>
  <c r="AB1158" i="3"/>
  <c r="AB1153" i="3"/>
  <c r="AA1153" i="3"/>
  <c r="AA1154" i="3" s="1"/>
  <c r="AB1129" i="3"/>
  <c r="AA1129" i="3"/>
  <c r="N1062" i="3"/>
  <c r="N1048" i="3"/>
  <c r="P1053" i="3"/>
  <c r="P1064" i="3"/>
  <c r="Y1300" i="3"/>
  <c r="AA869" i="3"/>
  <c r="Z682" i="3"/>
  <c r="AA678" i="3"/>
  <c r="AA682" i="3" s="1"/>
  <c r="Z522" i="3"/>
  <c r="AA518" i="3"/>
  <c r="AA522" i="3" s="1"/>
  <c r="AA524" i="3" s="1"/>
  <c r="Q1048" i="3"/>
  <c r="Q1062" i="3"/>
  <c r="AA983" i="3"/>
  <c r="AA984" i="3" s="1"/>
  <c r="Z984" i="3"/>
  <c r="AB984" i="3" s="1"/>
  <c r="AA928" i="3"/>
  <c r="AA932" i="3" s="1"/>
  <c r="Z932" i="3"/>
  <c r="AB932" i="3" s="1"/>
  <c r="AB928" i="3"/>
  <c r="V872" i="3"/>
  <c r="V874" i="3" s="1"/>
  <c r="F872" i="3"/>
  <c r="F874" i="3" s="1"/>
  <c r="Z1084" i="3"/>
  <c r="AB1084" i="3" s="1"/>
  <c r="AB1083" i="3"/>
  <c r="Z992" i="3"/>
  <c r="AB992" i="3" s="1"/>
  <c r="AA838" i="3"/>
  <c r="Z842" i="3"/>
  <c r="AB842" i="3" s="1"/>
  <c r="AB838" i="3"/>
  <c r="Z774" i="3"/>
  <c r="AB774" i="3" s="1"/>
  <c r="AA643" i="3"/>
  <c r="AA624" i="3"/>
  <c r="AA419" i="3"/>
  <c r="AB419" i="3"/>
  <c r="AA384" i="3"/>
  <c r="C1308" i="3"/>
  <c r="C1310" i="3" s="1"/>
  <c r="C1294" i="3"/>
  <c r="AA369" i="3"/>
  <c r="AA1219" i="3"/>
  <c r="AB1219" i="3"/>
  <c r="Z952" i="3"/>
  <c r="AB952" i="3" s="1"/>
  <c r="Q872" i="3"/>
  <c r="Q874" i="3" s="1"/>
  <c r="AA759" i="3"/>
  <c r="Y692" i="3"/>
  <c r="Y694" i="3" s="1"/>
  <c r="AB392" i="3"/>
  <c r="Z330" i="3"/>
  <c r="AA330" i="3" s="1"/>
  <c r="G332" i="3"/>
  <c r="G334" i="3" s="1"/>
  <c r="AB324" i="3"/>
  <c r="L99" i="3"/>
  <c r="L1259" i="3" s="1"/>
  <c r="L1269" i="3" s="1"/>
  <c r="L1535" i="3" s="1"/>
  <c r="L112" i="3"/>
  <c r="L114" i="3" s="1"/>
  <c r="X114" i="3"/>
  <c r="X103" i="3"/>
  <c r="R112" i="3"/>
  <c r="R114" i="3" s="1"/>
  <c r="R98" i="3"/>
  <c r="R102" i="3" s="1"/>
  <c r="S102" i="3"/>
  <c r="S104" i="3" s="1"/>
  <c r="AA1252" i="3"/>
  <c r="AA1102" i="3"/>
  <c r="AA818" i="3"/>
  <c r="AA822" i="3" s="1"/>
  <c r="Z822" i="3"/>
  <c r="AB822" i="3" s="1"/>
  <c r="AB818" i="3"/>
  <c r="AA314" i="3"/>
  <c r="Z254" i="3"/>
  <c r="AB254" i="3" s="1"/>
  <c r="AB253" i="3"/>
  <c r="N692" i="3"/>
  <c r="N694" i="3" s="1"/>
  <c r="AB163" i="3"/>
  <c r="R692" i="3"/>
  <c r="R694" i="3" s="1"/>
  <c r="Y512" i="3"/>
  <c r="Y514" i="3" s="1"/>
  <c r="T512" i="3"/>
  <c r="T514" i="3" s="1"/>
  <c r="Z494" i="3"/>
  <c r="AB494" i="3" s="1"/>
  <c r="AA493" i="3"/>
  <c r="AA494" i="3" s="1"/>
  <c r="AA348" i="3"/>
  <c r="AA352" i="3" s="1"/>
  <c r="AA354" i="3" s="1"/>
  <c r="Q99" i="3"/>
  <c r="Q1259" i="3" s="1"/>
  <c r="Q1269" i="3" s="1"/>
  <c r="Q1535" i="3" s="1"/>
  <c r="AA233" i="3"/>
  <c r="AB233" i="3"/>
  <c r="AA218" i="3"/>
  <c r="AA222" i="3" s="1"/>
  <c r="AA224" i="3" s="1"/>
  <c r="Z222" i="3"/>
  <c r="AB218" i="3"/>
  <c r="Z192" i="3"/>
  <c r="AB188" i="3"/>
  <c r="AA113" i="3"/>
  <c r="B103" i="3"/>
  <c r="B114" i="3"/>
  <c r="D100" i="3"/>
  <c r="D1260" i="3" s="1"/>
  <c r="D1270" i="3" s="1"/>
  <c r="D1536" i="3" s="1"/>
  <c r="I112" i="3"/>
  <c r="I114" i="3" s="1"/>
  <c r="I98" i="3"/>
  <c r="Z869" i="3"/>
  <c r="AB869" i="3" s="1"/>
  <c r="Z742" i="3"/>
  <c r="AB742" i="3" s="1"/>
  <c r="AB738" i="3"/>
  <c r="C334" i="3"/>
  <c r="M334" i="3"/>
  <c r="Z333" i="3"/>
  <c r="AA194" i="3"/>
  <c r="Z162" i="3"/>
  <c r="AB162" i="3" s="1"/>
  <c r="AB158" i="3"/>
  <c r="X62" i="3"/>
  <c r="X1062" i="3"/>
  <c r="X1048" i="3"/>
  <c r="AA148" i="3"/>
  <c r="AA152" i="3" s="1"/>
  <c r="AA154" i="3" s="1"/>
  <c r="K62" i="3"/>
  <c r="AA253" i="3"/>
  <c r="P112" i="3"/>
  <c r="AA83" i="3"/>
  <c r="AA84" i="3" s="1"/>
  <c r="O98" i="3"/>
  <c r="O102" i="3" s="1"/>
  <c r="O104" i="3" s="1"/>
  <c r="B60" i="3"/>
  <c r="B62" i="3" s="1"/>
  <c r="AA19" i="3"/>
  <c r="AA21" i="3" s="1"/>
  <c r="S112" i="3"/>
  <c r="S114" i="3" s="1"/>
  <c r="AB1454" i="3"/>
  <c r="AA1454" i="3"/>
  <c r="AA1458" i="3" s="1"/>
  <c r="Z1458" i="3"/>
  <c r="AB1458" i="3" s="1"/>
  <c r="M1500" i="3"/>
  <c r="M1529" i="3"/>
  <c r="Z1499" i="3"/>
  <c r="K1535" i="3"/>
  <c r="Z1480" i="3"/>
  <c r="AB1480" i="3" s="1"/>
  <c r="L1524" i="3"/>
  <c r="L1498" i="3"/>
  <c r="L1500" i="3" s="1"/>
  <c r="I1537" i="3"/>
  <c r="AA1450" i="3"/>
  <c r="V1529" i="3"/>
  <c r="V1500" i="3"/>
  <c r="F1529" i="3"/>
  <c r="O1536" i="3"/>
  <c r="AA1468" i="3"/>
  <c r="AA1470" i="3" s="1"/>
  <c r="AA1429" i="3"/>
  <c r="AA1430" i="3" s="1"/>
  <c r="Z1430" i="3"/>
  <c r="AB1430" i="3" s="1"/>
  <c r="AA1419" i="3"/>
  <c r="AA1420" i="3" s="1"/>
  <c r="AA1395" i="3"/>
  <c r="AA1398" i="3" s="1"/>
  <c r="AA1400" i="3" s="1"/>
  <c r="AB1395" i="3"/>
  <c r="H1536" i="3"/>
  <c r="AA1439" i="3"/>
  <c r="AA1440" i="3" s="1"/>
  <c r="Z1398" i="3"/>
  <c r="AB1398" i="3" s="1"/>
  <c r="AB1394" i="3"/>
  <c r="AB1385" i="3"/>
  <c r="AA1385" i="3"/>
  <c r="AA1369" i="3"/>
  <c r="AA1370" i="3" s="1"/>
  <c r="Z1358" i="3"/>
  <c r="AB1354" i="3"/>
  <c r="Z1330" i="3"/>
  <c r="AB1330" i="3" s="1"/>
  <c r="I1308" i="3"/>
  <c r="I1310" i="3" s="1"/>
  <c r="I1294" i="3"/>
  <c r="I1298" i="3" s="1"/>
  <c r="I1300" i="3" s="1"/>
  <c r="Z1388" i="3"/>
  <c r="AB1384" i="3"/>
  <c r="AA1384" i="3"/>
  <c r="AA1388" i="3" s="1"/>
  <c r="AA1390" i="3" s="1"/>
  <c r="AA1378" i="3"/>
  <c r="Z1348" i="3"/>
  <c r="AB1348" i="3" s="1"/>
  <c r="AB1344" i="3"/>
  <c r="AA1344" i="3"/>
  <c r="AA1348" i="3" s="1"/>
  <c r="AA1334" i="3"/>
  <c r="AA1338" i="3" s="1"/>
  <c r="X1308" i="3"/>
  <c r="X1310" i="3" s="1"/>
  <c r="X1294" i="3"/>
  <c r="X1298" i="3" s="1"/>
  <c r="X1300" i="3" s="1"/>
  <c r="P1308" i="3"/>
  <c r="P1310" i="3" s="1"/>
  <c r="P1294" i="3"/>
  <c r="P1298" i="3" s="1"/>
  <c r="P1300" i="3" s="1"/>
  <c r="H1308" i="3"/>
  <c r="H1310" i="3" s="1"/>
  <c r="H1294" i="3"/>
  <c r="H1298" i="3" s="1"/>
  <c r="H1300" i="3" s="1"/>
  <c r="AA1349" i="3"/>
  <c r="AA1350" i="3" s="1"/>
  <c r="E1498" i="3"/>
  <c r="E1500" i="3" s="1"/>
  <c r="Z1438" i="3"/>
  <c r="AB1438" i="3" s="1"/>
  <c r="AB1434" i="3"/>
  <c r="B1297" i="3"/>
  <c r="AA1307" i="3"/>
  <c r="R1308" i="3"/>
  <c r="R1310" i="3" s="1"/>
  <c r="R1294" i="3"/>
  <c r="J1308" i="3"/>
  <c r="J1310" i="3" s="1"/>
  <c r="J1294" i="3"/>
  <c r="AA1158" i="3"/>
  <c r="AA1162" i="3" s="1"/>
  <c r="AA1164" i="3" s="1"/>
  <c r="B1051" i="3"/>
  <c r="AA1061" i="3"/>
  <c r="R1048" i="3"/>
  <c r="R1062" i="3"/>
  <c r="R1064" i="3" s="1"/>
  <c r="J1048" i="3"/>
  <c r="J1052" i="3" s="1"/>
  <c r="J1054" i="3" s="1"/>
  <c r="J1062" i="3"/>
  <c r="J1064" i="3" s="1"/>
  <c r="AA1078" i="3"/>
  <c r="Z1044" i="3"/>
  <c r="AB1044" i="3" s="1"/>
  <c r="AA1043" i="3"/>
  <c r="AA1044" i="3" s="1"/>
  <c r="AA1033" i="3"/>
  <c r="Z1022" i="3"/>
  <c r="AB1018" i="3"/>
  <c r="AA1009" i="3"/>
  <c r="AB1009" i="3"/>
  <c r="B1295" i="3"/>
  <c r="AA1305" i="3"/>
  <c r="Z1212" i="3"/>
  <c r="AB1212" i="3" s="1"/>
  <c r="AB1208" i="3"/>
  <c r="AA1208" i="3"/>
  <c r="AB1143" i="3"/>
  <c r="AA1143" i="3"/>
  <c r="AA1144" i="3" s="1"/>
  <c r="AA1083" i="3"/>
  <c r="X1053" i="3"/>
  <c r="X1064" i="3"/>
  <c r="H1053" i="3"/>
  <c r="U1300" i="3"/>
  <c r="AB1243" i="3"/>
  <c r="AA1209" i="3"/>
  <c r="AB1209" i="3"/>
  <c r="Z1152" i="3"/>
  <c r="AB1152" i="3" s="1"/>
  <c r="AB1148" i="3"/>
  <c r="P1261" i="3"/>
  <c r="P1271" i="3" s="1"/>
  <c r="P1537" i="3" s="1"/>
  <c r="Z1032" i="3"/>
  <c r="AB1032" i="3" s="1"/>
  <c r="AB1028" i="3"/>
  <c r="AA1028" i="3"/>
  <c r="AA1032" i="3" s="1"/>
  <c r="Z954" i="3"/>
  <c r="AB954" i="3" s="1"/>
  <c r="AA953" i="3"/>
  <c r="AA954" i="3" s="1"/>
  <c r="AB879" i="3"/>
  <c r="AA879" i="3"/>
  <c r="Z642" i="3"/>
  <c r="AB642" i="3" s="1"/>
  <c r="AA638" i="3"/>
  <c r="AA642" i="3" s="1"/>
  <c r="Z562" i="3"/>
  <c r="AB562" i="3" s="1"/>
  <c r="AA558" i="3"/>
  <c r="AA562" i="3" s="1"/>
  <c r="AA472" i="3"/>
  <c r="AA388" i="3"/>
  <c r="AA392" i="3" s="1"/>
  <c r="AA394" i="3" s="1"/>
  <c r="Z1239" i="3"/>
  <c r="E1242" i="3"/>
  <c r="E1244" i="3" s="1"/>
  <c r="AA1188" i="3"/>
  <c r="AA1192" i="3" s="1"/>
  <c r="AA1122" i="3"/>
  <c r="AA1124" i="3" s="1"/>
  <c r="O1261" i="3"/>
  <c r="O1271" i="3" s="1"/>
  <c r="O1537" i="3" s="1"/>
  <c r="U1048" i="3"/>
  <c r="U1062" i="3"/>
  <c r="U1064" i="3" s="1"/>
  <c r="Z1058" i="3"/>
  <c r="M1048" i="3"/>
  <c r="M1062" i="3"/>
  <c r="M1064" i="3" s="1"/>
  <c r="AA1002" i="3"/>
  <c r="AA888" i="3"/>
  <c r="AA892" i="3" s="1"/>
  <c r="Z892" i="3"/>
  <c r="AB892" i="3" s="1"/>
  <c r="AB888" i="3"/>
  <c r="R872" i="3"/>
  <c r="R874" i="3" s="1"/>
  <c r="J872" i="3"/>
  <c r="J874" i="3" s="1"/>
  <c r="AA882" i="3"/>
  <c r="AA884" i="3" s="1"/>
  <c r="F1298" i="3"/>
  <c r="Y1053" i="3"/>
  <c r="Q1064" i="3"/>
  <c r="Q1053" i="3"/>
  <c r="AB1079" i="3"/>
  <c r="AA1079" i="3"/>
  <c r="AB998" i="3"/>
  <c r="Z1002" i="3"/>
  <c r="AB1002" i="3" s="1"/>
  <c r="Z974" i="3"/>
  <c r="AB974" i="3" s="1"/>
  <c r="AA893" i="3"/>
  <c r="AA894" i="3" s="1"/>
  <c r="G872" i="3"/>
  <c r="G874" i="3" s="1"/>
  <c r="AA773" i="3"/>
  <c r="Z762" i="3"/>
  <c r="AB758" i="3"/>
  <c r="AB749" i="3"/>
  <c r="AA749" i="3"/>
  <c r="AA658" i="3"/>
  <c r="AA662" i="3" s="1"/>
  <c r="AA664" i="3" s="1"/>
  <c r="Z582" i="3"/>
  <c r="AB582" i="3" s="1"/>
  <c r="Z554" i="3"/>
  <c r="AB554" i="3" s="1"/>
  <c r="Z432" i="3"/>
  <c r="AB432" i="3" s="1"/>
  <c r="AA418" i="3"/>
  <c r="AA422" i="3" s="1"/>
  <c r="W1308" i="3"/>
  <c r="W1310" i="3" s="1"/>
  <c r="W1294" i="3"/>
  <c r="O1308" i="3"/>
  <c r="O1310" i="3" s="1"/>
  <c r="O1294" i="3"/>
  <c r="G1308" i="3"/>
  <c r="G1310" i="3" s="1"/>
  <c r="G1294" i="3"/>
  <c r="E1263" i="3"/>
  <c r="AB809" i="3"/>
  <c r="AA809" i="3"/>
  <c r="Z689" i="3"/>
  <c r="AB689" i="3" s="1"/>
  <c r="Z510" i="3"/>
  <c r="AA453" i="3"/>
  <c r="AA454" i="3" s="1"/>
  <c r="Z1014" i="3"/>
  <c r="AB1014" i="3" s="1"/>
  <c r="U872" i="3"/>
  <c r="U874" i="3" s="1"/>
  <c r="Z882" i="3"/>
  <c r="AB882" i="3" s="1"/>
  <c r="AB878" i="3"/>
  <c r="AA858" i="3"/>
  <c r="AA862" i="3" s="1"/>
  <c r="AA864" i="3" s="1"/>
  <c r="Z862" i="3"/>
  <c r="AB858" i="3"/>
  <c r="Z834" i="3"/>
  <c r="AB834" i="3" s="1"/>
  <c r="AA753" i="3"/>
  <c r="U692" i="3"/>
  <c r="U694" i="3" s="1"/>
  <c r="Z702" i="3"/>
  <c r="AB702" i="3" s="1"/>
  <c r="AB698" i="3"/>
  <c r="Z664" i="3"/>
  <c r="AB664" i="3" s="1"/>
  <c r="Z542" i="3"/>
  <c r="AB542" i="3" s="1"/>
  <c r="Z504" i="3"/>
  <c r="AB504" i="3" s="1"/>
  <c r="Z382" i="3"/>
  <c r="AB382" i="3" s="1"/>
  <c r="Z354" i="3"/>
  <c r="AB354" i="3" s="1"/>
  <c r="O332" i="3"/>
  <c r="O334" i="3" s="1"/>
  <c r="Y334" i="3"/>
  <c r="Y103" i="3"/>
  <c r="M332" i="3"/>
  <c r="Z328" i="3"/>
  <c r="Z332" i="3" s="1"/>
  <c r="AA323" i="3"/>
  <c r="AA324" i="3" s="1"/>
  <c r="AA322" i="3"/>
  <c r="AA239" i="3"/>
  <c r="AB239" i="3"/>
  <c r="Z202" i="3"/>
  <c r="AB202" i="3" s="1"/>
  <c r="AB198" i="3"/>
  <c r="AA198" i="3"/>
  <c r="AA202" i="3" s="1"/>
  <c r="T101" i="3"/>
  <c r="T1261" i="3" s="1"/>
  <c r="T1271" i="3" s="1"/>
  <c r="T1537" i="3" s="1"/>
  <c r="D101" i="3"/>
  <c r="D1261" i="3" s="1"/>
  <c r="D1271" i="3" s="1"/>
  <c r="T99" i="3"/>
  <c r="T1259" i="3" s="1"/>
  <c r="T1269" i="3" s="1"/>
  <c r="T1535" i="3" s="1"/>
  <c r="T112" i="3"/>
  <c r="T114" i="3" s="1"/>
  <c r="D99" i="3"/>
  <c r="D1259" i="3" s="1"/>
  <c r="D1269" i="3" s="1"/>
  <c r="D1535" i="3" s="1"/>
  <c r="D112" i="3"/>
  <c r="D114" i="3" s="1"/>
  <c r="H114" i="3"/>
  <c r="H103" i="3"/>
  <c r="E99" i="3"/>
  <c r="E1259" i="3" s="1"/>
  <c r="E1269" i="3" s="1"/>
  <c r="E1535" i="3" s="1"/>
  <c r="J112" i="3"/>
  <c r="J98" i="3"/>
  <c r="J102" i="3" s="1"/>
  <c r="L104" i="3"/>
  <c r="C98" i="3"/>
  <c r="C102" i="3" s="1"/>
  <c r="C104" i="3" s="1"/>
  <c r="V1064" i="3"/>
  <c r="V1053" i="3"/>
  <c r="AA1104" i="3"/>
  <c r="Z1102" i="3"/>
  <c r="Z594" i="3"/>
  <c r="AB594" i="3" s="1"/>
  <c r="M512" i="3"/>
  <c r="M514" i="3" s="1"/>
  <c r="Z508" i="3"/>
  <c r="AA448" i="3"/>
  <c r="AA452" i="3" s="1"/>
  <c r="E334" i="3"/>
  <c r="Z242" i="3"/>
  <c r="AB242" i="3" s="1"/>
  <c r="AB238" i="3"/>
  <c r="Z174" i="3"/>
  <c r="AB174" i="3" s="1"/>
  <c r="AB173" i="3"/>
  <c r="Z73" i="3"/>
  <c r="M74" i="3"/>
  <c r="D62" i="3"/>
  <c r="AA46" i="3"/>
  <c r="AA50" i="3" s="1"/>
  <c r="D872" i="3"/>
  <c r="D874" i="3" s="1"/>
  <c r="V692" i="3"/>
  <c r="V694" i="3" s="1"/>
  <c r="AA718" i="3"/>
  <c r="AA722" i="3" s="1"/>
  <c r="AB313" i="3"/>
  <c r="Z282" i="3"/>
  <c r="AA110" i="3"/>
  <c r="B100" i="3"/>
  <c r="W1053" i="3"/>
  <c r="W1064" i="3"/>
  <c r="Z962" i="3"/>
  <c r="AB962" i="3" s="1"/>
  <c r="AB958" i="3"/>
  <c r="Z852" i="3"/>
  <c r="AB852" i="3" s="1"/>
  <c r="AB848" i="3"/>
  <c r="AA848" i="3"/>
  <c r="AA758" i="3"/>
  <c r="AA762" i="3" s="1"/>
  <c r="Z654" i="3"/>
  <c r="AB654" i="3" s="1"/>
  <c r="AA653" i="3"/>
  <c r="AA654" i="3" s="1"/>
  <c r="P512" i="3"/>
  <c r="P514" i="3" s="1"/>
  <c r="P98" i="3"/>
  <c r="P102" i="3" s="1"/>
  <c r="I512" i="3"/>
  <c r="I514" i="3" s="1"/>
  <c r="N512" i="3"/>
  <c r="N514" i="3" s="1"/>
  <c r="B512" i="3"/>
  <c r="B514" i="3" s="1"/>
  <c r="AA508" i="3"/>
  <c r="Z509" i="3"/>
  <c r="AA473" i="3"/>
  <c r="Z329" i="3"/>
  <c r="AB329" i="3" s="1"/>
  <c r="Z342" i="3"/>
  <c r="AA338" i="3"/>
  <c r="AA342" i="3" s="1"/>
  <c r="AA344" i="3" s="1"/>
  <c r="P334" i="3"/>
  <c r="D332" i="3"/>
  <c r="D334" i="3" s="1"/>
  <c r="D98" i="3"/>
  <c r="Z312" i="3"/>
  <c r="AB312" i="3" s="1"/>
  <c r="AB308" i="3"/>
  <c r="AA308" i="3"/>
  <c r="AA312" i="3" s="1"/>
  <c r="AA159" i="3"/>
  <c r="AA162" i="3" s="1"/>
  <c r="AA164" i="3" s="1"/>
  <c r="AB159" i="3"/>
  <c r="AB153" i="3"/>
  <c r="Z154" i="3"/>
  <c r="AB154" i="3" s="1"/>
  <c r="J103" i="3"/>
  <c r="J114" i="3"/>
  <c r="U100" i="3"/>
  <c r="U1260" i="3" s="1"/>
  <c r="U1270" i="3" s="1"/>
  <c r="I100" i="3"/>
  <c r="I1260" i="3" s="1"/>
  <c r="I1270" i="3" s="1"/>
  <c r="I1536" i="3" s="1"/>
  <c r="AA111" i="3"/>
  <c r="B101" i="3"/>
  <c r="N99" i="3"/>
  <c r="Q112" i="3"/>
  <c r="Q114" i="3" s="1"/>
  <c r="Q98" i="3"/>
  <c r="W103" i="3"/>
  <c r="W104" i="3" s="1"/>
  <c r="Z70" i="3"/>
  <c r="AA70" i="3" s="1"/>
  <c r="Z19" i="3"/>
  <c r="AB15" i="3"/>
  <c r="B1258" i="3"/>
  <c r="B1242" i="3"/>
  <c r="B1244" i="3" s="1"/>
  <c r="AA1238" i="3"/>
  <c r="T1062" i="3"/>
  <c r="T1064" i="3" s="1"/>
  <c r="T1048" i="3"/>
  <c r="AB729" i="3"/>
  <c r="AA729" i="3"/>
  <c r="AA732" i="3" s="1"/>
  <c r="AA608" i="3"/>
  <c r="AA612" i="3" s="1"/>
  <c r="Z472" i="3"/>
  <c r="AB472" i="3" s="1"/>
  <c r="AA423" i="3"/>
  <c r="AA424" i="3" s="1"/>
  <c r="AA178" i="3"/>
  <c r="AA182" i="3" s="1"/>
  <c r="K100" i="3"/>
  <c r="K1260" i="3" s="1"/>
  <c r="K1270" i="3" s="1"/>
  <c r="K1536" i="3" s="1"/>
  <c r="B99" i="3"/>
  <c r="I74" i="3"/>
  <c r="L1062" i="3"/>
  <c r="L1048" i="3"/>
  <c r="K1052" i="3"/>
  <c r="Z574" i="3"/>
  <c r="AB574" i="3" s="1"/>
  <c r="AA572" i="3"/>
  <c r="AA292" i="3"/>
  <c r="AA294" i="3" s="1"/>
  <c r="AA232" i="3"/>
  <c r="Z82" i="3"/>
  <c r="AB82" i="3" s="1"/>
  <c r="AB78" i="3"/>
  <c r="M60" i="3"/>
  <c r="M62" i="3" s="1"/>
  <c r="Z56" i="3"/>
  <c r="AA173" i="3"/>
  <c r="AA174" i="3" s="1"/>
  <c r="Z132" i="3"/>
  <c r="AB132" i="3" s="1"/>
  <c r="K112" i="3"/>
  <c r="K114" i="3" s="1"/>
  <c r="AA78" i="3"/>
  <c r="AA82" i="3" s="1"/>
  <c r="G103" i="3"/>
  <c r="G104" i="3" s="1"/>
  <c r="AA59" i="3"/>
  <c r="AA26" i="3"/>
  <c r="L1535" i="1"/>
  <c r="T1261" i="1"/>
  <c r="T1271" i="1" s="1"/>
  <c r="T1537" i="1" s="1"/>
  <c r="AA1405" i="1"/>
  <c r="AA1485" i="1"/>
  <c r="H1525" i="1"/>
  <c r="Y1526" i="1"/>
  <c r="I1526" i="1"/>
  <c r="Z1142" i="1"/>
  <c r="AB1142" i="1" s="1"/>
  <c r="X1261" i="1"/>
  <c r="X1271" i="1" s="1"/>
  <c r="X1537" i="1" s="1"/>
  <c r="H1261" i="1"/>
  <c r="H1271" i="1" s="1"/>
  <c r="K872" i="1"/>
  <c r="K874" i="1" s="1"/>
  <c r="AA1139" i="1"/>
  <c r="AA1142" i="1" s="1"/>
  <c r="C1259" i="1"/>
  <c r="C1269" i="1" s="1"/>
  <c r="C1535" i="1" s="1"/>
  <c r="V1259" i="1"/>
  <c r="V1269" i="1" s="1"/>
  <c r="F1259" i="1"/>
  <c r="F1269" i="1" s="1"/>
  <c r="S1062" i="1"/>
  <c r="Z822" i="1"/>
  <c r="AB822" i="1" s="1"/>
  <c r="AA558" i="1"/>
  <c r="AA562" i="1" s="1"/>
  <c r="X512" i="1"/>
  <c r="X514" i="1" s="1"/>
  <c r="H512" i="1"/>
  <c r="H514" i="1" s="1"/>
  <c r="Q101" i="1"/>
  <c r="Q1261" i="1" s="1"/>
  <c r="Q1271" i="1" s="1"/>
  <c r="Q1537" i="1" s="1"/>
  <c r="E101" i="1"/>
  <c r="E1261" i="1" s="1"/>
  <c r="E1271" i="1" s="1"/>
  <c r="L99" i="1"/>
  <c r="L1259" i="1" s="1"/>
  <c r="L1269" i="1" s="1"/>
  <c r="AB858" i="1"/>
  <c r="AA709" i="1"/>
  <c r="AA712" i="1" s="1"/>
  <c r="O692" i="1"/>
  <c r="O694" i="1" s="1"/>
  <c r="AA404" i="1"/>
  <c r="Z690" i="1"/>
  <c r="H100" i="1"/>
  <c r="H1260" i="1" s="1"/>
  <c r="H1270" i="1" s="1"/>
  <c r="H1536" i="1" s="1"/>
  <c r="U332" i="1"/>
  <c r="F100" i="1"/>
  <c r="F1260" i="1" s="1"/>
  <c r="F1270" i="1" s="1"/>
  <c r="AA291" i="1"/>
  <c r="AA292" i="1" s="1"/>
  <c r="AA294" i="1" s="1"/>
  <c r="K101" i="1"/>
  <c r="K1261" i="1" s="1"/>
  <c r="K1271" i="1" s="1"/>
  <c r="K1537" i="1" s="1"/>
  <c r="AA119" i="1"/>
  <c r="L74" i="1"/>
  <c r="S60" i="1"/>
  <c r="K60" i="1"/>
  <c r="S512" i="1"/>
  <c r="S514" i="1" s="1"/>
  <c r="K512" i="1"/>
  <c r="K514" i="1" s="1"/>
  <c r="C512" i="1"/>
  <c r="C514" i="1" s="1"/>
  <c r="AA462" i="1"/>
  <c r="AA759" i="1"/>
  <c r="S332" i="1"/>
  <c r="S334" i="1" s="1"/>
  <c r="L692" i="1"/>
  <c r="L694" i="1" s="1"/>
  <c r="U99" i="1"/>
  <c r="I99" i="1"/>
  <c r="Z324" i="1"/>
  <c r="AB324" i="1" s="1"/>
  <c r="N74" i="1"/>
  <c r="G74" i="1"/>
  <c r="Q60" i="1"/>
  <c r="Q62" i="1" s="1"/>
  <c r="AA37" i="1"/>
  <c r="AA40" i="1" s="1"/>
  <c r="AA1209" i="1"/>
  <c r="AA1212" i="1" s="1"/>
  <c r="AB1209" i="1"/>
  <c r="AA929" i="1"/>
  <c r="AA849" i="1"/>
  <c r="AA852" i="1" s="1"/>
  <c r="AA1019" i="1"/>
  <c r="AA769" i="1"/>
  <c r="AA349" i="1"/>
  <c r="AA589" i="1"/>
  <c r="Y872" i="1"/>
  <c r="Y874" i="1" s="1"/>
  <c r="D99" i="1"/>
  <c r="D1259" i="1" s="1"/>
  <c r="D1269" i="1" s="1"/>
  <c r="W101" i="1"/>
  <c r="W1261" i="1" s="1"/>
  <c r="W1271" i="1" s="1"/>
  <c r="G332" i="1"/>
  <c r="G334" i="1" s="1"/>
  <c r="R101" i="1"/>
  <c r="R1261" i="1" s="1"/>
  <c r="R1271" i="1" s="1"/>
  <c r="R1537" i="1" s="1"/>
  <c r="C872" i="1"/>
  <c r="C874" i="1" s="1"/>
  <c r="AA1189" i="1"/>
  <c r="Z1238" i="1"/>
  <c r="AA1238" i="1" s="1"/>
  <c r="AA1039" i="1"/>
  <c r="AA1042" i="1" s="1"/>
  <c r="P872" i="1"/>
  <c r="P874" i="1" s="1"/>
  <c r="N692" i="1"/>
  <c r="N694" i="1" s="1"/>
  <c r="AA982" i="1"/>
  <c r="N872" i="1"/>
  <c r="N874" i="1" s="1"/>
  <c r="T99" i="1"/>
  <c r="T1259" i="1" s="1"/>
  <c r="T1269" i="1" s="1"/>
  <c r="AA659" i="1"/>
  <c r="AA662" i="1" s="1"/>
  <c r="AA664" i="1" s="1"/>
  <c r="Z442" i="1"/>
  <c r="Z444" i="1" s="1"/>
  <c r="AB444" i="1" s="1"/>
  <c r="Z329" i="1"/>
  <c r="AB329" i="1" s="1"/>
  <c r="G1062" i="1"/>
  <c r="Z502" i="1"/>
  <c r="AB502" i="1" s="1"/>
  <c r="P100" i="1"/>
  <c r="P1260" i="1" s="1"/>
  <c r="P1270" i="1" s="1"/>
  <c r="H74" i="1"/>
  <c r="AA439" i="1"/>
  <c r="O1052" i="1"/>
  <c r="Y101" i="1"/>
  <c r="Y1261" i="1" s="1"/>
  <c r="Y1271" i="1" s="1"/>
  <c r="Y1537" i="1" s="1"/>
  <c r="N101" i="1"/>
  <c r="N1261" i="1" s="1"/>
  <c r="N1271" i="1" s="1"/>
  <c r="N1537" i="1" s="1"/>
  <c r="D101" i="1"/>
  <c r="Z182" i="1"/>
  <c r="AB182" i="1" s="1"/>
  <c r="C74" i="1"/>
  <c r="Z69" i="1"/>
  <c r="AB69" i="1" s="1"/>
  <c r="D72" i="1"/>
  <c r="AA1455" i="1"/>
  <c r="AB1455" i="1"/>
  <c r="E1537" i="1"/>
  <c r="G101" i="1"/>
  <c r="G1261" i="1" s="1"/>
  <c r="G1271" i="1" s="1"/>
  <c r="Q99" i="1"/>
  <c r="G100" i="1"/>
  <c r="G1260" i="1" s="1"/>
  <c r="G1270" i="1" s="1"/>
  <c r="G1536" i="1" s="1"/>
  <c r="X1525" i="1"/>
  <c r="Z1488" i="1"/>
  <c r="AB1488" i="1" s="1"/>
  <c r="AA1222" i="1"/>
  <c r="AA1488" i="1"/>
  <c r="F1498" i="1"/>
  <c r="O872" i="1"/>
  <c r="O874" i="1" s="1"/>
  <c r="AA1385" i="1"/>
  <c r="AA1199" i="1"/>
  <c r="U101" i="1"/>
  <c r="U1261" i="1" s="1"/>
  <c r="U1271" i="1" s="1"/>
  <c r="I101" i="1"/>
  <c r="I1261" i="1" s="1"/>
  <c r="I1271" i="1" s="1"/>
  <c r="AA1119" i="1"/>
  <c r="T101" i="1"/>
  <c r="S692" i="1"/>
  <c r="S694" i="1" s="1"/>
  <c r="AA564" i="1"/>
  <c r="W1062" i="1"/>
  <c r="AA502" i="1"/>
  <c r="N332" i="1"/>
  <c r="F332" i="1"/>
  <c r="V100" i="1"/>
  <c r="V1260" i="1" s="1"/>
  <c r="V1270" i="1" s="1"/>
  <c r="AA199" i="1"/>
  <c r="K692" i="1"/>
  <c r="K694" i="1" s="1"/>
  <c r="AA543" i="1"/>
  <c r="N100" i="1"/>
  <c r="N1260" i="1" s="1"/>
  <c r="N1270" i="1" s="1"/>
  <c r="N1536" i="1" s="1"/>
  <c r="Z922" i="1"/>
  <c r="P692" i="1"/>
  <c r="P694" i="1" s="1"/>
  <c r="Y99" i="1"/>
  <c r="Y1259" i="1" s="1"/>
  <c r="Y1269" i="1" s="1"/>
  <c r="Y1535" i="1" s="1"/>
  <c r="Z292" i="1"/>
  <c r="Z294" i="1" s="1"/>
  <c r="AB294" i="1" s="1"/>
  <c r="X72" i="1"/>
  <c r="X74" i="1" s="1"/>
  <c r="R74" i="1"/>
  <c r="Z70" i="1"/>
  <c r="AA70" i="1" s="1"/>
  <c r="S62" i="1"/>
  <c r="Z58" i="1"/>
  <c r="AA58" i="1" s="1"/>
  <c r="Z40" i="1"/>
  <c r="AB40" i="1" s="1"/>
  <c r="AA1285" i="1"/>
  <c r="AA669" i="1"/>
  <c r="R72" i="1"/>
  <c r="Q1535" i="1"/>
  <c r="AB1238" i="1"/>
  <c r="D1261" i="1"/>
  <c r="D1271" i="1" s="1"/>
  <c r="D1537" i="1" s="1"/>
  <c r="V1535" i="1"/>
  <c r="F1535" i="1"/>
  <c r="H1259" i="1"/>
  <c r="H1269" i="1" s="1"/>
  <c r="AB922" i="1"/>
  <c r="Z924" i="1"/>
  <c r="AB924" i="1" s="1"/>
  <c r="AB1163" i="1"/>
  <c r="AB1089" i="1"/>
  <c r="AA1089" i="1"/>
  <c r="W1053" i="1"/>
  <c r="W1064" i="1"/>
  <c r="O1053" i="1"/>
  <c r="O1054" i="1" s="1"/>
  <c r="O1064" i="1"/>
  <c r="Z1072" i="1"/>
  <c r="AB1072" i="1" s="1"/>
  <c r="AB1068" i="1"/>
  <c r="B1049" i="1"/>
  <c r="AA963" i="1"/>
  <c r="Z1222" i="1"/>
  <c r="AB1222" i="1" s="1"/>
  <c r="AB1133" i="1"/>
  <c r="AA1133" i="1"/>
  <c r="AB1109" i="1"/>
  <c r="AA1109" i="1"/>
  <c r="AA1112" i="1" s="1"/>
  <c r="AA989" i="1"/>
  <c r="AB989" i="1"/>
  <c r="AA983" i="1"/>
  <c r="AB789" i="1"/>
  <c r="AA789" i="1"/>
  <c r="AA792" i="1" s="1"/>
  <c r="AA1029" i="1"/>
  <c r="AB1029" i="1"/>
  <c r="Z992" i="1"/>
  <c r="AB992" i="1" s="1"/>
  <c r="AB988" i="1"/>
  <c r="AA943" i="1"/>
  <c r="Z912" i="1"/>
  <c r="AB912" i="1" s="1"/>
  <c r="AB908" i="1"/>
  <c r="Z814" i="1"/>
  <c r="AB814" i="1" s="1"/>
  <c r="AA813" i="1"/>
  <c r="AA733" i="1"/>
  <c r="AB629" i="1"/>
  <c r="AA629" i="1"/>
  <c r="AA533" i="1"/>
  <c r="AB469" i="1"/>
  <c r="AA469" i="1"/>
  <c r="AA373" i="1"/>
  <c r="AB249" i="1"/>
  <c r="AA249" i="1"/>
  <c r="Z1144" i="1"/>
  <c r="AB1144" i="1" s="1"/>
  <c r="AB1143" i="1"/>
  <c r="T1053" i="1"/>
  <c r="D1053" i="1"/>
  <c r="D1064" i="1"/>
  <c r="Q872" i="1"/>
  <c r="Q874" i="1" s="1"/>
  <c r="AB859" i="1"/>
  <c r="AA859" i="1"/>
  <c r="AB1475" i="1"/>
  <c r="AA1475" i="1"/>
  <c r="N1529" i="1"/>
  <c r="N1500" i="1"/>
  <c r="Z1496" i="1"/>
  <c r="W1524" i="1"/>
  <c r="W1498" i="1"/>
  <c r="W1500" i="1" s="1"/>
  <c r="T1498" i="1"/>
  <c r="T1500" i="1" s="1"/>
  <c r="S1308" i="1"/>
  <c r="S1310" i="1" s="1"/>
  <c r="S1294" i="1"/>
  <c r="C1308" i="1"/>
  <c r="C1310" i="1" s="1"/>
  <c r="C1294" i="1"/>
  <c r="Z1508" i="1"/>
  <c r="AB1508" i="1" s="1"/>
  <c r="R1498" i="1"/>
  <c r="R1500" i="1" s="1"/>
  <c r="J1498" i="1"/>
  <c r="AA1504" i="1"/>
  <c r="Z1468" i="1"/>
  <c r="AB1468" i="1" s="1"/>
  <c r="AB1464" i="1"/>
  <c r="AA1464" i="1"/>
  <c r="AA1468" i="1" s="1"/>
  <c r="Z1418" i="1"/>
  <c r="AB1418" i="1" s="1"/>
  <c r="AB1414" i="1"/>
  <c r="AA1414" i="1"/>
  <c r="Z1499" i="1"/>
  <c r="T1535" i="1"/>
  <c r="D1535" i="1"/>
  <c r="Z1388" i="1"/>
  <c r="AB1384" i="1"/>
  <c r="AA1384" i="1"/>
  <c r="AA1388" i="1" s="1"/>
  <c r="AA1390" i="1" s="1"/>
  <c r="N1535" i="1"/>
  <c r="Z1458" i="1"/>
  <c r="AB1458" i="1" s="1"/>
  <c r="AB1454" i="1"/>
  <c r="M1296" i="1"/>
  <c r="Z1296" i="1" s="1"/>
  <c r="Z1306" i="1"/>
  <c r="U1259" i="1"/>
  <c r="U1269" i="1" s="1"/>
  <c r="Z1239" i="1"/>
  <c r="U1498" i="1"/>
  <c r="U1500" i="1" s="1"/>
  <c r="AA1289" i="1"/>
  <c r="AA1179" i="1"/>
  <c r="AB1129" i="1"/>
  <c r="AA1129" i="1"/>
  <c r="AA1132" i="1" s="1"/>
  <c r="AA1099" i="1"/>
  <c r="I1053" i="1"/>
  <c r="X1062" i="1"/>
  <c r="X1064" i="1" s="1"/>
  <c r="X1048" i="1"/>
  <c r="H1062" i="1"/>
  <c r="H1064" i="1" s="1"/>
  <c r="H1048" i="1"/>
  <c r="AB1009" i="1"/>
  <c r="AA1009" i="1"/>
  <c r="W872" i="1"/>
  <c r="W874" i="1" s="1"/>
  <c r="AA1335" i="1"/>
  <c r="AA1338" i="1" s="1"/>
  <c r="AA1340" i="1" s="1"/>
  <c r="R1308" i="1"/>
  <c r="R1310" i="1" s="1"/>
  <c r="R1294" i="1"/>
  <c r="R1298" i="1" s="1"/>
  <c r="R1300" i="1" s="1"/>
  <c r="AB1229" i="1"/>
  <c r="AA1229" i="1"/>
  <c r="AA1232" i="1" s="1"/>
  <c r="Z1182" i="1"/>
  <c r="AB1182" i="1" s="1"/>
  <c r="AB1178" i="1"/>
  <c r="AA1178" i="1"/>
  <c r="S1053" i="1"/>
  <c r="S1263" i="1" s="1"/>
  <c r="S1064" i="1"/>
  <c r="K1053" i="1"/>
  <c r="K1054" i="1" s="1"/>
  <c r="C1053" i="1"/>
  <c r="C1054" i="1" s="1"/>
  <c r="AA1061" i="1"/>
  <c r="B1051" i="1"/>
  <c r="R1062" i="1"/>
  <c r="R1048" i="1"/>
  <c r="B1062" i="1"/>
  <c r="B1064" i="1" s="1"/>
  <c r="B1048" i="1"/>
  <c r="Z1232" i="1"/>
  <c r="AB1232" i="1" s="1"/>
  <c r="AB1228" i="1"/>
  <c r="Z1192" i="1"/>
  <c r="AB1192" i="1" s="1"/>
  <c r="AB1188" i="1"/>
  <c r="AA1188" i="1"/>
  <c r="AA1192" i="1" s="1"/>
  <c r="AA1092" i="1"/>
  <c r="B1050" i="1"/>
  <c r="Z1490" i="1"/>
  <c r="AB1490" i="1" s="1"/>
  <c r="AB1093" i="1"/>
  <c r="AA1093" i="1"/>
  <c r="Z1002" i="1"/>
  <c r="AB1002" i="1" s="1"/>
  <c r="AB998" i="1"/>
  <c r="AA998" i="1"/>
  <c r="AA1002" i="1" s="1"/>
  <c r="Z952" i="1"/>
  <c r="AB952" i="1" s="1"/>
  <c r="AB948" i="1"/>
  <c r="AA948" i="1"/>
  <c r="Z824" i="1"/>
  <c r="AB824" i="1" s="1"/>
  <c r="AA823" i="1"/>
  <c r="AA762" i="1"/>
  <c r="AA764" i="1" s="1"/>
  <c r="AB719" i="1"/>
  <c r="AA719" i="1"/>
  <c r="V692" i="1"/>
  <c r="V694" i="1" s="1"/>
  <c r="F692" i="1"/>
  <c r="F694" i="1" s="1"/>
  <c r="K1062" i="1"/>
  <c r="K1064" i="1" s="1"/>
  <c r="AA953" i="1"/>
  <c r="Z871" i="1"/>
  <c r="AA871" i="1" s="1"/>
  <c r="Z804" i="1"/>
  <c r="AB804" i="1" s="1"/>
  <c r="Z764" i="1"/>
  <c r="AB764" i="1" s="1"/>
  <c r="Z752" i="1"/>
  <c r="AB752" i="1" s="1"/>
  <c r="AB748" i="1"/>
  <c r="AA613" i="1"/>
  <c r="AB549" i="1"/>
  <c r="AA549" i="1"/>
  <c r="Z510" i="1"/>
  <c r="AA453" i="1"/>
  <c r="AB389" i="1"/>
  <c r="AA389" i="1"/>
  <c r="AA1143" i="1"/>
  <c r="X1053" i="1"/>
  <c r="P1053" i="1"/>
  <c r="H1053" i="1"/>
  <c r="AA949" i="1"/>
  <c r="AB949" i="1"/>
  <c r="U872" i="1"/>
  <c r="U874" i="1" s="1"/>
  <c r="M872" i="1"/>
  <c r="M874" i="1" s="1"/>
  <c r="Z868" i="1"/>
  <c r="AA868" i="1" s="1"/>
  <c r="AA853" i="1"/>
  <c r="Z792" i="1"/>
  <c r="AB792" i="1" s="1"/>
  <c r="AB788" i="1"/>
  <c r="Z682" i="1"/>
  <c r="AA598" i="1"/>
  <c r="AA602" i="1" s="1"/>
  <c r="AA604" i="1" s="1"/>
  <c r="Z532" i="1"/>
  <c r="AB532" i="1" s="1"/>
  <c r="AA528" i="1"/>
  <c r="AA438" i="1"/>
  <c r="AA442" i="1" s="1"/>
  <c r="Z372" i="1"/>
  <c r="AB372" i="1" s="1"/>
  <c r="AA368" i="1"/>
  <c r="Z362" i="1"/>
  <c r="AA303" i="1"/>
  <c r="AA1233" i="1"/>
  <c r="AB1233" i="1"/>
  <c r="Y1048" i="1"/>
  <c r="Y1062" i="1"/>
  <c r="Y1064" i="1" s="1"/>
  <c r="Q1048" i="1"/>
  <c r="Q1062" i="1"/>
  <c r="Z1082" i="1"/>
  <c r="AB1082" i="1" s="1"/>
  <c r="AB1078" i="1"/>
  <c r="AA1078" i="1"/>
  <c r="G1052" i="1"/>
  <c r="Z689" i="1"/>
  <c r="AB689" i="1" s="1"/>
  <c r="Y692" i="1"/>
  <c r="Y694" i="1" s="1"/>
  <c r="Q692" i="1"/>
  <c r="Q694" i="1" s="1"/>
  <c r="Z702" i="1"/>
  <c r="AB702" i="1" s="1"/>
  <c r="AB698" i="1"/>
  <c r="AA698" i="1"/>
  <c r="E692" i="1"/>
  <c r="E694" i="1" s="1"/>
  <c r="Q512" i="1"/>
  <c r="Q514" i="1" s="1"/>
  <c r="AB489" i="1"/>
  <c r="AA489" i="1"/>
  <c r="Y332" i="1"/>
  <c r="Y334" i="1" s="1"/>
  <c r="Q332" i="1"/>
  <c r="Z342" i="1"/>
  <c r="AB342" i="1" s="1"/>
  <c r="R332" i="1"/>
  <c r="R334" i="1" s="1"/>
  <c r="J332" i="1"/>
  <c r="J334" i="1" s="1"/>
  <c r="K332" i="1"/>
  <c r="K334" i="1" s="1"/>
  <c r="AB173" i="1"/>
  <c r="AA173" i="1"/>
  <c r="Z162" i="1"/>
  <c r="AB162" i="1" s="1"/>
  <c r="AB158" i="1"/>
  <c r="AA158" i="1"/>
  <c r="AA162" i="1" s="1"/>
  <c r="O101" i="1"/>
  <c r="O1261" i="1" s="1"/>
  <c r="O1271" i="1" s="1"/>
  <c r="O1537" i="1" s="1"/>
  <c r="R99" i="1"/>
  <c r="R1259" i="1" s="1"/>
  <c r="R1269" i="1" s="1"/>
  <c r="R1535" i="1" s="1"/>
  <c r="J99" i="1"/>
  <c r="J1259" i="1" s="1"/>
  <c r="J1269" i="1" s="1"/>
  <c r="B99" i="1"/>
  <c r="AA109" i="1"/>
  <c r="O112" i="1"/>
  <c r="O114" i="1" s="1"/>
  <c r="O98" i="1"/>
  <c r="Z109" i="1"/>
  <c r="AB109" i="1" s="1"/>
  <c r="M99" i="1"/>
  <c r="T74" i="1"/>
  <c r="D74" i="1"/>
  <c r="AA47" i="1"/>
  <c r="AB47" i="1"/>
  <c r="C60" i="1"/>
  <c r="C62" i="1" s="1"/>
  <c r="AA29" i="1"/>
  <c r="Z1428" i="1"/>
  <c r="AB1428" i="1" s="1"/>
  <c r="AB1424" i="1"/>
  <c r="U1244" i="1"/>
  <c r="Z1243" i="1"/>
  <c r="AB1069" i="1"/>
  <c r="AA1069" i="1"/>
  <c r="Z742" i="1"/>
  <c r="AB742" i="1" s="1"/>
  <c r="AB738" i="1"/>
  <c r="W512" i="1"/>
  <c r="W514" i="1" s="1"/>
  <c r="O512" i="1"/>
  <c r="O514" i="1" s="1"/>
  <c r="G512" i="1"/>
  <c r="G514" i="1" s="1"/>
  <c r="AA1012" i="1"/>
  <c r="AB879" i="1"/>
  <c r="AA879" i="1"/>
  <c r="AA882" i="1" s="1"/>
  <c r="AA884" i="1" s="1"/>
  <c r="AA833" i="1"/>
  <c r="Z782" i="1"/>
  <c r="AB782" i="1" s="1"/>
  <c r="AB544" i="1"/>
  <c r="Z384" i="1"/>
  <c r="AB384" i="1" s="1"/>
  <c r="J101" i="1"/>
  <c r="J1261" i="1" s="1"/>
  <c r="J1271" i="1" s="1"/>
  <c r="J1537" i="1" s="1"/>
  <c r="AA283" i="1"/>
  <c r="B1297" i="1"/>
  <c r="B1527" i="1" s="1"/>
  <c r="Z892" i="1"/>
  <c r="AB892" i="1" s="1"/>
  <c r="AB888" i="1"/>
  <c r="B872" i="1"/>
  <c r="B874" i="1" s="1"/>
  <c r="H692" i="1"/>
  <c r="H694" i="1" s="1"/>
  <c r="AA699" i="1"/>
  <c r="AA673" i="1"/>
  <c r="AA538" i="1"/>
  <c r="AA542" i="1" s="1"/>
  <c r="E512" i="1"/>
  <c r="E514" i="1" s="1"/>
  <c r="Z392" i="1"/>
  <c r="AB392" i="1" s="1"/>
  <c r="AA388" i="1"/>
  <c r="Q334" i="1"/>
  <c r="AA353" i="1"/>
  <c r="V334" i="1"/>
  <c r="N334" i="1"/>
  <c r="F334" i="1"/>
  <c r="Z192" i="1"/>
  <c r="AB192" i="1" s="1"/>
  <c r="AB188" i="1"/>
  <c r="AB153" i="1"/>
  <c r="AA153" i="1"/>
  <c r="Z154" i="1"/>
  <c r="AB154" i="1" s="1"/>
  <c r="AB129" i="1"/>
  <c r="AA129" i="1"/>
  <c r="R103" i="1"/>
  <c r="J103" i="1"/>
  <c r="B103" i="1"/>
  <c r="U100" i="1"/>
  <c r="U1260" i="1" s="1"/>
  <c r="U1270" i="1" s="1"/>
  <c r="I100" i="1"/>
  <c r="I1260" i="1" s="1"/>
  <c r="I1270" i="1" s="1"/>
  <c r="I1536" i="1" s="1"/>
  <c r="Z232" i="1"/>
  <c r="AB232" i="1" s="1"/>
  <c r="AB228" i="1"/>
  <c r="F98" i="1"/>
  <c r="AA61" i="1"/>
  <c r="AB253" i="1"/>
  <c r="Z254" i="1"/>
  <c r="AB254" i="1" s="1"/>
  <c r="AA253" i="1"/>
  <c r="Z184" i="1"/>
  <c r="AB184" i="1" s="1"/>
  <c r="AB183" i="1"/>
  <c r="AB133" i="1"/>
  <c r="Z134" i="1"/>
  <c r="AB134" i="1" s="1"/>
  <c r="AA133" i="1"/>
  <c r="V74" i="1"/>
  <c r="F74" i="1"/>
  <c r="G62" i="1"/>
  <c r="AA182" i="1"/>
  <c r="S99" i="1"/>
  <c r="S1259" i="1" s="1"/>
  <c r="S1269" i="1" s="1"/>
  <c r="S1535" i="1" s="1"/>
  <c r="AB163" i="1"/>
  <c r="T100" i="1"/>
  <c r="T1260" i="1" s="1"/>
  <c r="T1270" i="1" s="1"/>
  <c r="T1536" i="1" s="1"/>
  <c r="T112" i="1"/>
  <c r="X103" i="1"/>
  <c r="P103" i="1"/>
  <c r="H114" i="1"/>
  <c r="H103" i="1"/>
  <c r="M112" i="1"/>
  <c r="M98" i="1"/>
  <c r="Z108" i="1"/>
  <c r="E112" i="1"/>
  <c r="E114" i="1" s="1"/>
  <c r="E98" i="1"/>
  <c r="Z82" i="1"/>
  <c r="AB82" i="1" s="1"/>
  <c r="AB78" i="1"/>
  <c r="AA78" i="1"/>
  <c r="F62" i="1"/>
  <c r="Y60" i="1"/>
  <c r="Y62" i="1" s="1"/>
  <c r="AB20" i="1"/>
  <c r="Z152" i="1"/>
  <c r="AB152" i="1" s="1"/>
  <c r="AB148" i="1"/>
  <c r="C100" i="1"/>
  <c r="C1260" i="1" s="1"/>
  <c r="C1270" i="1" s="1"/>
  <c r="C1536" i="1" s="1"/>
  <c r="V98" i="1"/>
  <c r="V102" i="1" s="1"/>
  <c r="AB93" i="1"/>
  <c r="AA93" i="1"/>
  <c r="Z57" i="1"/>
  <c r="AB57" i="1" s="1"/>
  <c r="P72" i="1"/>
  <c r="Z50" i="1"/>
  <c r="AB50" i="1" s="1"/>
  <c r="Z1510" i="1"/>
  <c r="AB1510" i="1" s="1"/>
  <c r="AA1509" i="1"/>
  <c r="AB1435" i="1"/>
  <c r="AA1435" i="1"/>
  <c r="P1536" i="1"/>
  <c r="O1308" i="1"/>
  <c r="O1310" i="1" s="1"/>
  <c r="O1294" i="1"/>
  <c r="O1298" i="1" s="1"/>
  <c r="O1300" i="1" s="1"/>
  <c r="B1498" i="1"/>
  <c r="B1500" i="1" s="1"/>
  <c r="AA1364" i="1"/>
  <c r="AA1368" i="1" s="1"/>
  <c r="AB1364" i="1"/>
  <c r="Z1368" i="1"/>
  <c r="AB1368" i="1" s="1"/>
  <c r="Z1252" i="1"/>
  <c r="AB1252" i="1" s="1"/>
  <c r="AB1248" i="1"/>
  <c r="AA1248" i="1"/>
  <c r="AB1193" i="1"/>
  <c r="AA1193" i="1"/>
  <c r="AA1194" i="1" s="1"/>
  <c r="U1535" i="1"/>
  <c r="E1535" i="1"/>
  <c r="S1500" i="1"/>
  <c r="S1529" i="1"/>
  <c r="K1500" i="1"/>
  <c r="K1529" i="1"/>
  <c r="C1500" i="1"/>
  <c r="C1529" i="1"/>
  <c r="J1535" i="1"/>
  <c r="AA1458" i="1"/>
  <c r="AA1460" i="1" s="1"/>
  <c r="Z1370" i="1"/>
  <c r="AB1370" i="1" s="1"/>
  <c r="AA1369" i="1"/>
  <c r="AB1249" i="1"/>
  <c r="AA1249" i="1"/>
  <c r="E1259" i="1"/>
  <c r="E1269" i="1" s="1"/>
  <c r="AA1478" i="1"/>
  <c r="Z1408" i="1"/>
  <c r="AB1408" i="1" s="1"/>
  <c r="AB1404" i="1"/>
  <c r="M1308" i="1"/>
  <c r="M1310" i="1" s="1"/>
  <c r="M1294" i="1"/>
  <c r="Z1304" i="1"/>
  <c r="AA1304" i="1" s="1"/>
  <c r="T1308" i="1"/>
  <c r="T1310" i="1" s="1"/>
  <c r="T1294" i="1"/>
  <c r="T1298" i="1" s="1"/>
  <c r="T1300" i="1" s="1"/>
  <c r="D1308" i="1"/>
  <c r="D1310" i="1" s="1"/>
  <c r="D1294" i="1"/>
  <c r="D1298" i="1" s="1"/>
  <c r="D1300" i="1" s="1"/>
  <c r="Z1124" i="1"/>
  <c r="AB1124" i="1" s="1"/>
  <c r="AB1123" i="1"/>
  <c r="U1053" i="1"/>
  <c r="Z1063" i="1"/>
  <c r="M1053" i="1"/>
  <c r="T1062" i="1"/>
  <c r="T1064" i="1" s="1"/>
  <c r="T1048" i="1"/>
  <c r="D1062" i="1"/>
  <c r="D1048" i="1"/>
  <c r="Z1004" i="1"/>
  <c r="AB1004" i="1" s="1"/>
  <c r="AA1003" i="1"/>
  <c r="AA1409" i="1"/>
  <c r="AB1315" i="1"/>
  <c r="AA1315" i="1"/>
  <c r="AA1318" i="1" s="1"/>
  <c r="AA1320" i="1" s="1"/>
  <c r="Z1299" i="1"/>
  <c r="AA1299" i="1" s="1"/>
  <c r="B1308" i="1"/>
  <c r="B1310" i="1" s="1"/>
  <c r="B1294" i="1"/>
  <c r="B1524" i="1" s="1"/>
  <c r="AB1223" i="1"/>
  <c r="Z1202" i="1"/>
  <c r="AB1202" i="1" s="1"/>
  <c r="AB1198" i="1"/>
  <c r="AB1083" i="1"/>
  <c r="N1062" i="1"/>
  <c r="N1048" i="1"/>
  <c r="AA1072" i="1"/>
  <c r="AB969" i="1"/>
  <c r="AA969" i="1"/>
  <c r="Z1378" i="1"/>
  <c r="AB1378" i="1" s="1"/>
  <c r="AB1374" i="1"/>
  <c r="X1308" i="1"/>
  <c r="X1310" i="1" s="1"/>
  <c r="X1294" i="1"/>
  <c r="H1308" i="1"/>
  <c r="H1310" i="1" s="1"/>
  <c r="H1294" i="1"/>
  <c r="W1263" i="1"/>
  <c r="G1244" i="1"/>
  <c r="AB1183" i="1"/>
  <c r="Z1172" i="1"/>
  <c r="AB1172" i="1" s="1"/>
  <c r="AB1168" i="1"/>
  <c r="Z1122" i="1"/>
  <c r="AB1122" i="1" s="1"/>
  <c r="AB1118" i="1"/>
  <c r="AA1118" i="1"/>
  <c r="AA1122" i="1" s="1"/>
  <c r="AA1124" i="1" s="1"/>
  <c r="AA1490" i="1"/>
  <c r="W1242" i="1"/>
  <c r="W1244" i="1" s="1"/>
  <c r="O1258" i="1"/>
  <c r="O1242" i="1"/>
  <c r="O1244" i="1" s="1"/>
  <c r="G1242" i="1"/>
  <c r="Z1061" i="1"/>
  <c r="M1051" i="1"/>
  <c r="AB939" i="1"/>
  <c r="AA939" i="1"/>
  <c r="AA942" i="1" s="1"/>
  <c r="Z864" i="1"/>
  <c r="AB864" i="1" s="1"/>
  <c r="AA863" i="1"/>
  <c r="AB829" i="1"/>
  <c r="AA829" i="1"/>
  <c r="AA832" i="1" s="1"/>
  <c r="AA802" i="1"/>
  <c r="AA804" i="1" s="1"/>
  <c r="Z784" i="1"/>
  <c r="AB784" i="1" s="1"/>
  <c r="AA783" i="1"/>
  <c r="AA713" i="1"/>
  <c r="R692" i="1"/>
  <c r="R694" i="1" s="1"/>
  <c r="B692" i="1"/>
  <c r="B694" i="1" s="1"/>
  <c r="F1536" i="1"/>
  <c r="Z1318" i="1"/>
  <c r="AB1318" i="1" s="1"/>
  <c r="AB1173" i="1"/>
  <c r="AA1173" i="1"/>
  <c r="AB1028" i="1"/>
  <c r="Z1032" i="1"/>
  <c r="AB1032" i="1" s="1"/>
  <c r="AA1028" i="1"/>
  <c r="Z982" i="1"/>
  <c r="AB982" i="1" s="1"/>
  <c r="AB978" i="1"/>
  <c r="Z972" i="1"/>
  <c r="AB972" i="1" s="1"/>
  <c r="AB968" i="1"/>
  <c r="AA968" i="1"/>
  <c r="AA972" i="1" s="1"/>
  <c r="AA959" i="1"/>
  <c r="AA962" i="1" s="1"/>
  <c r="AA782" i="1"/>
  <c r="K1535" i="1"/>
  <c r="Z1022" i="1"/>
  <c r="AB1022" i="1" s="1"/>
  <c r="AB1018" i="1"/>
  <c r="AA908" i="1"/>
  <c r="AA893" i="1"/>
  <c r="AA894" i="1" s="1"/>
  <c r="AA684" i="1"/>
  <c r="Z652" i="1"/>
  <c r="AA648" i="1"/>
  <c r="AB642" i="1"/>
  <c r="Z644" i="1"/>
  <c r="AB644" i="1" s="1"/>
  <c r="AA524" i="1"/>
  <c r="P512" i="1"/>
  <c r="P514" i="1" s="1"/>
  <c r="Z492" i="1"/>
  <c r="AA488" i="1"/>
  <c r="AA492" i="1" s="1"/>
  <c r="AA494" i="1" s="1"/>
  <c r="AB482" i="1"/>
  <c r="Z484" i="1"/>
  <c r="AB484" i="1" s="1"/>
  <c r="AA364" i="1"/>
  <c r="P99" i="1"/>
  <c r="P1259" i="1" s="1"/>
  <c r="P1269" i="1" s="1"/>
  <c r="P1535" i="1" s="1"/>
  <c r="AA322" i="1"/>
  <c r="AA324" i="1" s="1"/>
  <c r="AB263" i="1"/>
  <c r="AA263" i="1"/>
  <c r="AA264" i="1" s="1"/>
  <c r="Z262" i="1"/>
  <c r="AB262" i="1" s="1"/>
  <c r="AB258" i="1"/>
  <c r="AA258" i="1"/>
  <c r="AA262" i="1" s="1"/>
  <c r="Z1162" i="1"/>
  <c r="AB1162" i="1" s="1"/>
  <c r="AB1158" i="1"/>
  <c r="AA1158" i="1"/>
  <c r="AA1162" i="1" s="1"/>
  <c r="AA1164" i="1" s="1"/>
  <c r="R1064" i="1"/>
  <c r="R1053" i="1"/>
  <c r="F1064" i="1"/>
  <c r="F1053" i="1"/>
  <c r="AA1023" i="1"/>
  <c r="Z942" i="1"/>
  <c r="AB942" i="1" s="1"/>
  <c r="AB938" i="1"/>
  <c r="E872" i="1"/>
  <c r="E874" i="1" s="1"/>
  <c r="B512" i="1"/>
  <c r="B514" i="1" s="1"/>
  <c r="AA339" i="1"/>
  <c r="AB273" i="1"/>
  <c r="AA273" i="1"/>
  <c r="I1048" i="1"/>
  <c r="I1062" i="1"/>
  <c r="I1064" i="1" s="1"/>
  <c r="Z1042" i="1"/>
  <c r="AB1042" i="1" s="1"/>
  <c r="T872" i="1"/>
  <c r="T874" i="1" s="1"/>
  <c r="AB729" i="1"/>
  <c r="AA729" i="1"/>
  <c r="I692" i="1"/>
  <c r="I694" i="1" s="1"/>
  <c r="Z672" i="1"/>
  <c r="AB672" i="1" s="1"/>
  <c r="AA668" i="1"/>
  <c r="Z474" i="1"/>
  <c r="AB474" i="1" s="1"/>
  <c r="AA473" i="1"/>
  <c r="I332" i="1"/>
  <c r="B332" i="1"/>
  <c r="B334" i="1" s="1"/>
  <c r="AA328" i="1"/>
  <c r="Z242" i="1"/>
  <c r="AB242" i="1" s="1"/>
  <c r="AB238" i="1"/>
  <c r="AA238" i="1"/>
  <c r="AA242" i="1" s="1"/>
  <c r="Z144" i="1"/>
  <c r="AB144" i="1" s="1"/>
  <c r="AB143" i="1"/>
  <c r="K112" i="1"/>
  <c r="K98" i="1"/>
  <c r="K1258" i="1" s="1"/>
  <c r="AA41" i="1"/>
  <c r="Z42" i="1"/>
  <c r="AB42" i="1" s="1"/>
  <c r="AB41" i="1"/>
  <c r="V1294" i="1"/>
  <c r="V1308" i="1"/>
  <c r="V1310" i="1" s="1"/>
  <c r="AB1253" i="1"/>
  <c r="AA1253" i="1"/>
  <c r="Z1254" i="1"/>
  <c r="AB1254" i="1" s="1"/>
  <c r="Z772" i="1"/>
  <c r="AB772" i="1" s="1"/>
  <c r="AB768" i="1"/>
  <c r="Z622" i="1"/>
  <c r="AB622" i="1" s="1"/>
  <c r="Z472" i="1"/>
  <c r="AB472" i="1" s="1"/>
  <c r="AA468" i="1"/>
  <c r="AA433" i="1"/>
  <c r="F1294" i="1"/>
  <c r="F1308" i="1"/>
  <c r="F1310" i="1" s="1"/>
  <c r="Z994" i="1"/>
  <c r="AB994" i="1" s="1"/>
  <c r="Z932" i="1"/>
  <c r="AB932" i="1" s="1"/>
  <c r="AB928" i="1"/>
  <c r="AB839" i="1"/>
  <c r="AA839" i="1"/>
  <c r="AA753" i="1"/>
  <c r="Z691" i="1"/>
  <c r="AA691" i="1" s="1"/>
  <c r="Z582" i="1"/>
  <c r="AB582" i="1" s="1"/>
  <c r="Y512" i="1"/>
  <c r="Y514" i="1" s="1"/>
  <c r="Z422" i="1"/>
  <c r="AB422" i="1" s="1"/>
  <c r="T332" i="1"/>
  <c r="T334" i="1" s="1"/>
  <c r="L332" i="1"/>
  <c r="L334" i="1" s="1"/>
  <c r="D332" i="1"/>
  <c r="D334" i="1" s="1"/>
  <c r="AB243" i="1"/>
  <c r="AB213" i="1"/>
  <c r="AA213" i="1"/>
  <c r="Z962" i="1"/>
  <c r="AB962" i="1" s="1"/>
  <c r="Z914" i="1"/>
  <c r="AB914" i="1" s="1"/>
  <c r="AA913" i="1"/>
  <c r="J872" i="1"/>
  <c r="J874" i="1" s="1"/>
  <c r="X692" i="1"/>
  <c r="X694" i="1" s="1"/>
  <c r="D692" i="1"/>
  <c r="D694" i="1" s="1"/>
  <c r="Z552" i="1"/>
  <c r="AB552" i="1" s="1"/>
  <c r="AA548" i="1"/>
  <c r="Z509" i="1"/>
  <c r="AB509" i="1" s="1"/>
  <c r="Z504" i="1"/>
  <c r="AB504" i="1" s="1"/>
  <c r="AA503" i="1"/>
  <c r="AB369" i="1"/>
  <c r="AA369" i="1"/>
  <c r="I334" i="1"/>
  <c r="Z330" i="1"/>
  <c r="AA330" i="1" s="1"/>
  <c r="P101" i="1"/>
  <c r="P1261" i="1" s="1"/>
  <c r="P1271" i="1" s="1"/>
  <c r="P1537" i="1" s="1"/>
  <c r="AB313" i="1"/>
  <c r="AA313" i="1"/>
  <c r="Z222" i="1"/>
  <c r="AB222" i="1" s="1"/>
  <c r="AB218" i="1"/>
  <c r="AA218" i="1"/>
  <c r="AA222" i="1" s="1"/>
  <c r="AA224" i="1" s="1"/>
  <c r="AB123" i="1"/>
  <c r="AA123" i="1"/>
  <c r="Q100" i="1"/>
  <c r="Q1260" i="1" s="1"/>
  <c r="Q1270" i="1" s="1"/>
  <c r="E100" i="1"/>
  <c r="E1260" i="1" s="1"/>
  <c r="E1270" i="1" s="1"/>
  <c r="C692" i="1"/>
  <c r="C694" i="1" s="1"/>
  <c r="R100" i="1"/>
  <c r="R1260" i="1" s="1"/>
  <c r="R1270" i="1" s="1"/>
  <c r="R1536" i="1" s="1"/>
  <c r="O99" i="1"/>
  <c r="O1259" i="1" s="1"/>
  <c r="O1269" i="1" s="1"/>
  <c r="O1535" i="1" s="1"/>
  <c r="S100" i="1"/>
  <c r="S1260" i="1" s="1"/>
  <c r="S1270" i="1" s="1"/>
  <c r="Q74" i="1"/>
  <c r="Z202" i="1"/>
  <c r="AB202" i="1" s="1"/>
  <c r="AB198" i="1"/>
  <c r="AA198" i="1"/>
  <c r="AB132" i="1"/>
  <c r="M101" i="1"/>
  <c r="Z111" i="1"/>
  <c r="AA111" i="1" s="1"/>
  <c r="O103" i="1"/>
  <c r="T98" i="1"/>
  <c r="AB89" i="1"/>
  <c r="AA89" i="1"/>
  <c r="AA92" i="1" s="1"/>
  <c r="AA164" i="1"/>
  <c r="Z92" i="1"/>
  <c r="AB92" i="1" s="1"/>
  <c r="AB88" i="1"/>
  <c r="AA50" i="1"/>
  <c r="S103" i="1"/>
  <c r="C103" i="1"/>
  <c r="Z524" i="1"/>
  <c r="AB524" i="1" s="1"/>
  <c r="L100" i="1"/>
  <c r="L1260" i="1" s="1"/>
  <c r="L1270" i="1" s="1"/>
  <c r="L112" i="1"/>
  <c r="L114" i="1" s="1"/>
  <c r="X98" i="1"/>
  <c r="X102" i="1" s="1"/>
  <c r="X112" i="1"/>
  <c r="X114" i="1" s="1"/>
  <c r="H98" i="1"/>
  <c r="H112" i="1"/>
  <c r="U112" i="1"/>
  <c r="U114" i="1" s="1"/>
  <c r="U98" i="1"/>
  <c r="Z122" i="1"/>
  <c r="AB122" i="1" s="1"/>
  <c r="AB118" i="1"/>
  <c r="AA118" i="1"/>
  <c r="AA122" i="1" s="1"/>
  <c r="L101" i="1"/>
  <c r="L1261" i="1" s="1"/>
  <c r="L1271" i="1" s="1"/>
  <c r="L1537" i="1" s="1"/>
  <c r="Z73" i="1"/>
  <c r="AA73" i="1" s="1"/>
  <c r="R98" i="1"/>
  <c r="R112" i="1"/>
  <c r="R114" i="1" s="1"/>
  <c r="B98" i="1"/>
  <c r="B112" i="1"/>
  <c r="B114" i="1" s="1"/>
  <c r="J100" i="1"/>
  <c r="J1260" i="1" s="1"/>
  <c r="J1270" i="1" s="1"/>
  <c r="J1536" i="1" s="1"/>
  <c r="W100" i="1"/>
  <c r="W1260" i="1" s="1"/>
  <c r="W1270" i="1" s="1"/>
  <c r="W1536" i="1" s="1"/>
  <c r="V101" i="1"/>
  <c r="V1261" i="1" s="1"/>
  <c r="V1271" i="1" s="1"/>
  <c r="V1537" i="1" s="1"/>
  <c r="AA15" i="1"/>
  <c r="AA19" i="1" s="1"/>
  <c r="AA21" i="1" s="1"/>
  <c r="Z19" i="1"/>
  <c r="AB19" i="1" s="1"/>
  <c r="AB15" i="1"/>
  <c r="AA1469" i="1"/>
  <c r="J1529" i="1"/>
  <c r="J1500" i="1"/>
  <c r="U1537" i="1"/>
  <c r="AA1496" i="1"/>
  <c r="M1498" i="1"/>
  <c r="M1500" i="1" s="1"/>
  <c r="Z1494" i="1"/>
  <c r="M1524" i="1"/>
  <c r="Z1448" i="1"/>
  <c r="AB1444" i="1"/>
  <c r="X1529" i="1"/>
  <c r="AA1404" i="1"/>
  <c r="AA1408" i="1" s="1"/>
  <c r="V1529" i="1"/>
  <c r="V1500" i="1"/>
  <c r="F1529" i="1"/>
  <c r="F1500" i="1"/>
  <c r="U1536" i="1"/>
  <c r="E1536" i="1"/>
  <c r="Z1430" i="1"/>
  <c r="AB1430" i="1" s="1"/>
  <c r="AA1429" i="1"/>
  <c r="G1498" i="1"/>
  <c r="G1500" i="1" s="1"/>
  <c r="D1524" i="1"/>
  <c r="D1498" i="1"/>
  <c r="D1500" i="1" s="1"/>
  <c r="Z1480" i="1"/>
  <c r="AB1480" i="1" s="1"/>
  <c r="AA1479" i="1"/>
  <c r="AA1480" i="1" s="1"/>
  <c r="Z1438" i="1"/>
  <c r="AB1438" i="1" s="1"/>
  <c r="AB1434" i="1"/>
  <c r="AA1434" i="1"/>
  <c r="AA1438" i="1" s="1"/>
  <c r="AA1360" i="1"/>
  <c r="K1308" i="1"/>
  <c r="K1310" i="1" s="1"/>
  <c r="K1294" i="1"/>
  <c r="Q1498" i="1"/>
  <c r="Q1500" i="1" s="1"/>
  <c r="D1529" i="1"/>
  <c r="I1537" i="1"/>
  <c r="Z1400" i="1"/>
  <c r="AB1400" i="1" s="1"/>
  <c r="AA1399" i="1"/>
  <c r="E1498" i="1"/>
  <c r="E1500" i="1" s="1"/>
  <c r="M1297" i="1"/>
  <c r="Z1307" i="1"/>
  <c r="AA1307" i="1" s="1"/>
  <c r="Z1495" i="1"/>
  <c r="AB1495" i="1" s="1"/>
  <c r="M1525" i="1"/>
  <c r="AA1495" i="1"/>
  <c r="X1536" i="1"/>
  <c r="Q1259" i="1"/>
  <c r="Q1269" i="1" s="1"/>
  <c r="Q1242" i="1"/>
  <c r="Q1244" i="1" s="1"/>
  <c r="J1242" i="1"/>
  <c r="J1244" i="1" s="1"/>
  <c r="H1537" i="1"/>
  <c r="AA1329" i="1"/>
  <c r="U1308" i="1"/>
  <c r="U1310" i="1" s="1"/>
  <c r="U1294" i="1"/>
  <c r="AA1324" i="1"/>
  <c r="AA1328" i="1" s="1"/>
  <c r="Z1328" i="1"/>
  <c r="AB1328" i="1" s="1"/>
  <c r="AB1324" i="1"/>
  <c r="E1308" i="1"/>
  <c r="E1310" i="1" s="1"/>
  <c r="E1294" i="1"/>
  <c r="J1308" i="1"/>
  <c r="J1310" i="1" s="1"/>
  <c r="J1294" i="1"/>
  <c r="J1298" i="1" s="1"/>
  <c r="J1300" i="1" s="1"/>
  <c r="AB1153" i="1"/>
  <c r="Z1154" i="1"/>
  <c r="AB1154" i="1" s="1"/>
  <c r="AA1153" i="1"/>
  <c r="AB1073" i="1"/>
  <c r="Z1074" i="1"/>
  <c r="AB1074" i="1" s="1"/>
  <c r="AA1073" i="1"/>
  <c r="E1053" i="1"/>
  <c r="E1263" i="1" s="1"/>
  <c r="P1062" i="1"/>
  <c r="P1064" i="1" s="1"/>
  <c r="P1048" i="1"/>
  <c r="P1498" i="1"/>
  <c r="P1500" i="1" s="1"/>
  <c r="AB1445" i="1"/>
  <c r="AA1445" i="1"/>
  <c r="AA1448" i="1" s="1"/>
  <c r="AA1450" i="1" s="1"/>
  <c r="AA1152" i="1"/>
  <c r="G1053" i="1"/>
  <c r="G1263" i="1" s="1"/>
  <c r="G1064" i="1"/>
  <c r="J1062" i="1"/>
  <c r="J1064" i="1" s="1"/>
  <c r="J1048" i="1"/>
  <c r="L1536" i="1"/>
  <c r="Z1380" i="1"/>
  <c r="AB1380" i="1" s="1"/>
  <c r="AA1374" i="1"/>
  <c r="AA1378" i="1" s="1"/>
  <c r="AA1380" i="1" s="1"/>
  <c r="AA1079" i="1"/>
  <c r="Z1050" i="1"/>
  <c r="AB909" i="1"/>
  <c r="AA909" i="1"/>
  <c r="AA842" i="1"/>
  <c r="AA844" i="1" s="1"/>
  <c r="V1536" i="1"/>
  <c r="AB809" i="1"/>
  <c r="AA809" i="1"/>
  <c r="AA812" i="1" s="1"/>
  <c r="AA739" i="1"/>
  <c r="AA742" i="1" s="1"/>
  <c r="AB739" i="1"/>
  <c r="L1053" i="1"/>
  <c r="L1064" i="1"/>
  <c r="AA773" i="1"/>
  <c r="AB728" i="1"/>
  <c r="Z732" i="1"/>
  <c r="AB732" i="1" s="1"/>
  <c r="Z722" i="1"/>
  <c r="AB722" i="1" s="1"/>
  <c r="AB718" i="1"/>
  <c r="AA718" i="1"/>
  <c r="Z612" i="1"/>
  <c r="AB612" i="1" s="1"/>
  <c r="AA608" i="1"/>
  <c r="AA612" i="1" s="1"/>
  <c r="AB602" i="1"/>
  <c r="Z604" i="1"/>
  <c r="AB604" i="1" s="1"/>
  <c r="AA518" i="1"/>
  <c r="AA522" i="1" s="1"/>
  <c r="Z452" i="1"/>
  <c r="AB452" i="1" s="1"/>
  <c r="AA448" i="1"/>
  <c r="AA452" i="1" s="1"/>
  <c r="AB279" i="1"/>
  <c r="AA279" i="1"/>
  <c r="U1048" i="1"/>
  <c r="U1062" i="1"/>
  <c r="U1064" i="1" s="1"/>
  <c r="Z1058" i="1"/>
  <c r="M1048" i="1"/>
  <c r="M1062" i="1"/>
  <c r="M1064" i="1" s="1"/>
  <c r="AB649" i="1"/>
  <c r="AA649" i="1"/>
  <c r="AA633" i="1"/>
  <c r="M332" i="1"/>
  <c r="Z328" i="1"/>
  <c r="Z272" i="1"/>
  <c r="AB272" i="1" s="1"/>
  <c r="AB268" i="1"/>
  <c r="AA268" i="1"/>
  <c r="AA272" i="1" s="1"/>
  <c r="AB223" i="1"/>
  <c r="AB149" i="1"/>
  <c r="AA149" i="1"/>
  <c r="AA152" i="1" s="1"/>
  <c r="AA132" i="1"/>
  <c r="W112" i="1"/>
  <c r="W114" i="1" s="1"/>
  <c r="W98" i="1"/>
  <c r="W1258" i="1" s="1"/>
  <c r="G112" i="1"/>
  <c r="G114" i="1" s="1"/>
  <c r="G98" i="1"/>
  <c r="G1258" i="1" s="1"/>
  <c r="P74" i="1"/>
  <c r="AA1428" i="1"/>
  <c r="Y1263" i="1"/>
  <c r="AA973" i="1"/>
  <c r="Z852" i="1"/>
  <c r="AB852" i="1" s="1"/>
  <c r="AB848" i="1"/>
  <c r="AA622" i="1"/>
  <c r="AA624" i="1" s="1"/>
  <c r="Z508" i="1"/>
  <c r="AA508" i="1" s="1"/>
  <c r="Z869" i="1"/>
  <c r="AB869" i="1" s="1"/>
  <c r="AA873" i="1"/>
  <c r="AA793" i="1"/>
  <c r="AA743" i="1"/>
  <c r="Z724" i="1"/>
  <c r="AB724" i="1" s="1"/>
  <c r="AA723" i="1"/>
  <c r="AA582" i="1"/>
  <c r="AA584" i="1" s="1"/>
  <c r="I512" i="1"/>
  <c r="I514" i="1" s="1"/>
  <c r="AA422" i="1"/>
  <c r="AA424" i="1" s="1"/>
  <c r="Z252" i="1"/>
  <c r="AB252" i="1" s="1"/>
  <c r="AB248" i="1"/>
  <c r="AA248" i="1"/>
  <c r="AA252" i="1" s="1"/>
  <c r="Z1497" i="1"/>
  <c r="AA1497" i="1" s="1"/>
  <c r="AB919" i="1"/>
  <c r="AA919" i="1"/>
  <c r="AA922" i="1" s="1"/>
  <c r="AA924" i="1" s="1"/>
  <c r="R872" i="1"/>
  <c r="R874" i="1" s="1"/>
  <c r="Z812" i="1"/>
  <c r="AB812" i="1" s="1"/>
  <c r="AB808" i="1"/>
  <c r="T692" i="1"/>
  <c r="T694" i="1" s="1"/>
  <c r="AB529" i="1"/>
  <c r="AA529" i="1"/>
  <c r="AA509" i="1"/>
  <c r="Z344" i="1"/>
  <c r="AB344" i="1" s="1"/>
  <c r="AA343" i="1"/>
  <c r="AA282" i="1"/>
  <c r="AB233" i="1"/>
  <c r="AA233" i="1"/>
  <c r="Z234" i="1"/>
  <c r="AB234" i="1" s="1"/>
  <c r="AB209" i="1"/>
  <c r="AA209" i="1"/>
  <c r="V103" i="1"/>
  <c r="V114" i="1"/>
  <c r="N103" i="1"/>
  <c r="F103" i="1"/>
  <c r="Z110" i="1"/>
  <c r="AA110" i="1" s="1"/>
  <c r="M100" i="1"/>
  <c r="M1260" i="1" s="1"/>
  <c r="AB193" i="1"/>
  <c r="AA193" i="1"/>
  <c r="M114" i="1"/>
  <c r="Z113" i="1"/>
  <c r="M103" i="1"/>
  <c r="E103" i="1"/>
  <c r="AB83" i="1"/>
  <c r="B74" i="1"/>
  <c r="AA52" i="1"/>
  <c r="O62" i="1"/>
  <c r="AB31" i="1"/>
  <c r="N112" i="1"/>
  <c r="N114" i="1" s="1"/>
  <c r="B60" i="1"/>
  <c r="B62" i="1" s="1"/>
  <c r="Z842" i="1"/>
  <c r="AB404" i="1"/>
  <c r="D100" i="1"/>
  <c r="D1260" i="1" s="1"/>
  <c r="D1270" i="1" s="1"/>
  <c r="D1536" i="1" s="1"/>
  <c r="D112" i="1"/>
  <c r="D114" i="1" s="1"/>
  <c r="T114" i="1"/>
  <c r="T103" i="1"/>
  <c r="L103" i="1"/>
  <c r="D103" i="1"/>
  <c r="Q112" i="1"/>
  <c r="Q114" i="1" s="1"/>
  <c r="Q98" i="1"/>
  <c r="I112" i="1"/>
  <c r="I114" i="1" s="1"/>
  <c r="I98" i="1"/>
  <c r="L98" i="1"/>
  <c r="U60" i="1"/>
  <c r="U62" i="1" s="1"/>
  <c r="W99" i="1"/>
  <c r="W1259" i="1" s="1"/>
  <c r="W1269" i="1" s="1"/>
  <c r="W1535" i="1" s="1"/>
  <c r="O100" i="1"/>
  <c r="O1260" i="1" s="1"/>
  <c r="O1270" i="1" s="1"/>
  <c r="O1536" i="1" s="1"/>
  <c r="F101" i="1"/>
  <c r="F1261" i="1" s="1"/>
  <c r="F1271" i="1" s="1"/>
  <c r="F1537" i="1" s="1"/>
  <c r="I74" i="1"/>
  <c r="Z30" i="1"/>
  <c r="AB30" i="1" s="1"/>
  <c r="AB26" i="1"/>
  <c r="AA31" i="1"/>
  <c r="AB1395" i="1"/>
  <c r="AA1395" i="1"/>
  <c r="AA1398" i="1" s="1"/>
  <c r="R1529" i="1"/>
  <c r="B1529" i="1"/>
  <c r="AA1499" i="1"/>
  <c r="W1537" i="1"/>
  <c r="G1537" i="1"/>
  <c r="Q1536" i="1"/>
  <c r="O1524" i="1"/>
  <c r="O1498" i="1"/>
  <c r="L1524" i="1"/>
  <c r="L1498" i="1"/>
  <c r="L1500" i="1" s="1"/>
  <c r="AA1419" i="1"/>
  <c r="W1308" i="1"/>
  <c r="W1310" i="1" s="1"/>
  <c r="W1294" i="1"/>
  <c r="W1298" i="1" s="1"/>
  <c r="W1300" i="1" s="1"/>
  <c r="G1308" i="1"/>
  <c r="G1310" i="1" s="1"/>
  <c r="G1294" i="1"/>
  <c r="G1298" i="1" s="1"/>
  <c r="Y1498" i="1"/>
  <c r="Y1500" i="1" s="1"/>
  <c r="I1498" i="1"/>
  <c r="I1500" i="1" s="1"/>
  <c r="Q1529" i="1"/>
  <c r="Z1348" i="1"/>
  <c r="AB1344" i="1"/>
  <c r="AA1344" i="1"/>
  <c r="AA1348" i="1" s="1"/>
  <c r="AA1350" i="1" s="1"/>
  <c r="W1529" i="1"/>
  <c r="M1529" i="1"/>
  <c r="T1529" i="1"/>
  <c r="AA1240" i="1"/>
  <c r="M1242" i="1"/>
  <c r="M1244" i="1" s="1"/>
  <c r="AA1515" i="1"/>
  <c r="AA1518" i="1" s="1"/>
  <c r="AA1520" i="1" s="1"/>
  <c r="AB1515" i="1"/>
  <c r="Z1518" i="1"/>
  <c r="AB1518" i="1" s="1"/>
  <c r="O1500" i="1"/>
  <c r="O1529" i="1"/>
  <c r="G1529" i="1"/>
  <c r="AA1505" i="1"/>
  <c r="S1536" i="1"/>
  <c r="Z1338" i="1"/>
  <c r="AB1334" i="1"/>
  <c r="I1259" i="1"/>
  <c r="I1269" i="1" s="1"/>
  <c r="I1535" i="1" s="1"/>
  <c r="E1242" i="1"/>
  <c r="E1244" i="1" s="1"/>
  <c r="Z1478" i="1"/>
  <c r="AB1478" i="1" s="1"/>
  <c r="Y1308" i="1"/>
  <c r="Y1310" i="1" s="1"/>
  <c r="Y1294" i="1"/>
  <c r="Y1298" i="1" s="1"/>
  <c r="Y1300" i="1" s="1"/>
  <c r="Q1308" i="1"/>
  <c r="Q1310" i="1" s="1"/>
  <c r="Q1294" i="1"/>
  <c r="Q1298" i="1" s="1"/>
  <c r="Q1300" i="1" s="1"/>
  <c r="I1308" i="1"/>
  <c r="I1310" i="1" s="1"/>
  <c r="I1294" i="1"/>
  <c r="I1298" i="1" s="1"/>
  <c r="I1300" i="1" s="1"/>
  <c r="L1308" i="1"/>
  <c r="L1310" i="1" s="1"/>
  <c r="L1294" i="1"/>
  <c r="L1298" i="1" s="1"/>
  <c r="L1300" i="1" s="1"/>
  <c r="AB1203" i="1"/>
  <c r="Z1204" i="1"/>
  <c r="AB1204" i="1" s="1"/>
  <c r="AA1203" i="1"/>
  <c r="Y1053" i="1"/>
  <c r="Q1064" i="1"/>
  <c r="Q1053" i="1"/>
  <c r="Q1263" i="1" s="1"/>
  <c r="L1062" i="1"/>
  <c r="L1048" i="1"/>
  <c r="AA1018" i="1"/>
  <c r="B1295" i="1"/>
  <c r="AA1295" i="1" s="1"/>
  <c r="Z1305" i="1"/>
  <c r="AB1305" i="1" s="1"/>
  <c r="M1295" i="1"/>
  <c r="Z1295" i="1" s="1"/>
  <c r="AA1309" i="1"/>
  <c r="G1300" i="1"/>
  <c r="Y1242" i="1"/>
  <c r="Y1244" i="1" s="1"/>
  <c r="AA1223" i="1"/>
  <c r="AA1198" i="1"/>
  <c r="AB1169" i="1"/>
  <c r="AA1169" i="1"/>
  <c r="AA1172" i="1" s="1"/>
  <c r="AB1113" i="1"/>
  <c r="Z1114" i="1"/>
  <c r="AB1114" i="1" s="1"/>
  <c r="AA1113" i="1"/>
  <c r="Z1102" i="1"/>
  <c r="AB1102" i="1" s="1"/>
  <c r="AB1098" i="1"/>
  <c r="AA1098" i="1"/>
  <c r="AA1102" i="1" s="1"/>
  <c r="AA1104" i="1" s="1"/>
  <c r="V1062" i="1"/>
  <c r="V1064" i="1" s="1"/>
  <c r="V1048" i="1"/>
  <c r="F1062" i="1"/>
  <c r="F1048" i="1"/>
  <c r="Z1044" i="1"/>
  <c r="AB1044" i="1" s="1"/>
  <c r="AA1043" i="1"/>
  <c r="AA1415" i="1"/>
  <c r="AB1415" i="1"/>
  <c r="Z1358" i="1"/>
  <c r="AB1358" i="1" s="1"/>
  <c r="AB1354" i="1"/>
  <c r="AA1354" i="1"/>
  <c r="AA1358" i="1" s="1"/>
  <c r="P1294" i="1"/>
  <c r="P1308" i="1"/>
  <c r="P1310" i="1" s="1"/>
  <c r="Z1241" i="1"/>
  <c r="AA1241" i="1" s="1"/>
  <c r="AB1213" i="1"/>
  <c r="AA1213" i="1"/>
  <c r="Z1104" i="1"/>
  <c r="AB1104" i="1" s="1"/>
  <c r="AB1103" i="1"/>
  <c r="Z1092" i="1"/>
  <c r="AB1092" i="1" s="1"/>
  <c r="AB1088" i="1"/>
  <c r="S1242" i="1"/>
  <c r="S1244" i="1" s="1"/>
  <c r="K1242" i="1"/>
  <c r="K1244" i="1" s="1"/>
  <c r="C1242" i="1"/>
  <c r="C1244" i="1" s="1"/>
  <c r="C1258" i="1"/>
  <c r="Z1212" i="1"/>
  <c r="AB1212" i="1" s="1"/>
  <c r="AB1208" i="1"/>
  <c r="Z1060" i="1"/>
  <c r="AA1060" i="1" s="1"/>
  <c r="S1052" i="1"/>
  <c r="AA1033" i="1"/>
  <c r="Z934" i="1"/>
  <c r="AB934" i="1" s="1"/>
  <c r="AA933" i="1"/>
  <c r="AA903" i="1"/>
  <c r="AB749" i="1"/>
  <c r="AA749" i="1"/>
  <c r="AA728" i="1"/>
  <c r="AA732" i="1" s="1"/>
  <c r="J692" i="1"/>
  <c r="J694" i="1" s="1"/>
  <c r="Z1440" i="1"/>
  <c r="AB1440" i="1" s="1"/>
  <c r="AA1439" i="1"/>
  <c r="AA1306" i="1"/>
  <c r="B1296" i="1"/>
  <c r="AA1296" i="1" s="1"/>
  <c r="Z1288" i="1"/>
  <c r="AB1288" i="1" s="1"/>
  <c r="AA1284" i="1"/>
  <c r="Z1132" i="1"/>
  <c r="AB1132" i="1" s="1"/>
  <c r="AB1128" i="1"/>
  <c r="Z1014" i="1"/>
  <c r="AB1014" i="1" s="1"/>
  <c r="AA1013" i="1"/>
  <c r="AA1014" i="1" s="1"/>
  <c r="Z870" i="1"/>
  <c r="AA870" i="1" s="1"/>
  <c r="AA862" i="1"/>
  <c r="AA988" i="1"/>
  <c r="AB899" i="1"/>
  <c r="AA899" i="1"/>
  <c r="AA902" i="1" s="1"/>
  <c r="Z832" i="1"/>
  <c r="AB832" i="1" s="1"/>
  <c r="AB828" i="1"/>
  <c r="AB819" i="1"/>
  <c r="AA819" i="1"/>
  <c r="AA822" i="1" s="1"/>
  <c r="AA748" i="1"/>
  <c r="AA752" i="1" s="1"/>
  <c r="AA638" i="1"/>
  <c r="AA642" i="1" s="1"/>
  <c r="AA644" i="1" s="1"/>
  <c r="Z572" i="1"/>
  <c r="AA568" i="1"/>
  <c r="AA572" i="1" s="1"/>
  <c r="AA574" i="1" s="1"/>
  <c r="AB562" i="1"/>
  <c r="L512" i="1"/>
  <c r="L514" i="1" s="1"/>
  <c r="AA478" i="1"/>
  <c r="AA482" i="1" s="1"/>
  <c r="AA484" i="1" s="1"/>
  <c r="AA444" i="1"/>
  <c r="Z412" i="1"/>
  <c r="AA408" i="1"/>
  <c r="AA412" i="1" s="1"/>
  <c r="AA414" i="1" s="1"/>
  <c r="AB402" i="1"/>
  <c r="Z331" i="1"/>
  <c r="AA331" i="1" s="1"/>
  <c r="X99" i="1"/>
  <c r="X1259" i="1" s="1"/>
  <c r="X1269" i="1" s="1"/>
  <c r="X1535" i="1" s="1"/>
  <c r="H99" i="1"/>
  <c r="Z312" i="1"/>
  <c r="AB312" i="1" s="1"/>
  <c r="AB308" i="1"/>
  <c r="AA308" i="1"/>
  <c r="AA243" i="1"/>
  <c r="V1053" i="1"/>
  <c r="N1064" i="1"/>
  <c r="N1053" i="1"/>
  <c r="AA1063" i="1"/>
  <c r="B1053" i="1"/>
  <c r="Z1112" i="1"/>
  <c r="AB1112" i="1" s="1"/>
  <c r="I872" i="1"/>
  <c r="I874" i="1" s="1"/>
  <c r="V512" i="1"/>
  <c r="V514" i="1" s="1"/>
  <c r="N512" i="1"/>
  <c r="N514" i="1" s="1"/>
  <c r="F512" i="1"/>
  <c r="F514" i="1" s="1"/>
  <c r="AB309" i="1"/>
  <c r="AA309" i="1"/>
  <c r="C1062" i="1"/>
  <c r="C1064" i="1" s="1"/>
  <c r="E1048" i="1"/>
  <c r="E1062" i="1"/>
  <c r="E1064" i="1" s="1"/>
  <c r="W1052" i="1"/>
  <c r="D872" i="1"/>
  <c r="D874" i="1" s="1"/>
  <c r="V872" i="1"/>
  <c r="V874" i="1" s="1"/>
  <c r="AA690" i="1"/>
  <c r="U692" i="1"/>
  <c r="U694" i="1" s="1"/>
  <c r="Z688" i="1"/>
  <c r="M692" i="1"/>
  <c r="M694" i="1" s="1"/>
  <c r="Z662" i="1"/>
  <c r="AB662" i="1" s="1"/>
  <c r="AA464" i="1"/>
  <c r="Z352" i="1"/>
  <c r="AB352" i="1" s="1"/>
  <c r="AA348" i="1"/>
  <c r="AA352" i="1" s="1"/>
  <c r="E332" i="1"/>
  <c r="E334" i="1" s="1"/>
  <c r="AA342" i="1"/>
  <c r="AB229" i="1"/>
  <c r="AA229" i="1"/>
  <c r="AA232" i="1" s="1"/>
  <c r="AA212" i="1"/>
  <c r="S101" i="1"/>
  <c r="S1261" i="1" s="1"/>
  <c r="S1271" i="1" s="1"/>
  <c r="S1537" i="1" s="1"/>
  <c r="C101" i="1"/>
  <c r="C1261" i="1" s="1"/>
  <c r="C1271" i="1" s="1"/>
  <c r="C1537" i="1" s="1"/>
  <c r="S112" i="1"/>
  <c r="S114" i="1" s="1"/>
  <c r="S98" i="1"/>
  <c r="C112" i="1"/>
  <c r="C114" i="1" s="1"/>
  <c r="C98" i="1"/>
  <c r="N1294" i="1"/>
  <c r="N1308" i="1"/>
  <c r="N1310" i="1" s="1"/>
  <c r="I1244" i="1"/>
  <c r="Z1059" i="1"/>
  <c r="AB1059" i="1" s="1"/>
  <c r="M1049" i="1"/>
  <c r="Z1049" i="1" s="1"/>
  <c r="Z902" i="1"/>
  <c r="AB902" i="1" s="1"/>
  <c r="AA768" i="1"/>
  <c r="AA772" i="1" s="1"/>
  <c r="Z712" i="1"/>
  <c r="AB712" i="1" s="1"/>
  <c r="AB708" i="1"/>
  <c r="Z632" i="1"/>
  <c r="AB632" i="1" s="1"/>
  <c r="AA628" i="1"/>
  <c r="AA632" i="1" s="1"/>
  <c r="AA593" i="1"/>
  <c r="M512" i="1"/>
  <c r="M514" i="1" s="1"/>
  <c r="Z462" i="1"/>
  <c r="AB462" i="1" s="1"/>
  <c r="Z302" i="1"/>
  <c r="AB302" i="1" s="1"/>
  <c r="AA298" i="1"/>
  <c r="AA302" i="1" s="1"/>
  <c r="AA928" i="1"/>
  <c r="AA932" i="1" s="1"/>
  <c r="Z862" i="1"/>
  <c r="AB862" i="1" s="1"/>
  <c r="Z592" i="1"/>
  <c r="AB592" i="1" s="1"/>
  <c r="AA588" i="1"/>
  <c r="Z554" i="1"/>
  <c r="AB554" i="1" s="1"/>
  <c r="AA553" i="1"/>
  <c r="AA510" i="1"/>
  <c r="Z511" i="1"/>
  <c r="AA511" i="1" s="1"/>
  <c r="Z432" i="1"/>
  <c r="AB432" i="1" s="1"/>
  <c r="AA428" i="1"/>
  <c r="AA432" i="1" s="1"/>
  <c r="Z394" i="1"/>
  <c r="AB394" i="1" s="1"/>
  <c r="AA393" i="1"/>
  <c r="X332" i="1"/>
  <c r="X334" i="1" s="1"/>
  <c r="P332" i="1"/>
  <c r="P334" i="1" s="1"/>
  <c r="H332" i="1"/>
  <c r="H334" i="1" s="1"/>
  <c r="C332" i="1"/>
  <c r="C334" i="1" s="1"/>
  <c r="AA689" i="1"/>
  <c r="Z664" i="1"/>
  <c r="AB664" i="1" s="1"/>
  <c r="AB542" i="1"/>
  <c r="AA513" i="1"/>
  <c r="U512" i="1"/>
  <c r="U514" i="1" s="1"/>
  <c r="AA378" i="1"/>
  <c r="AA382" i="1" s="1"/>
  <c r="AA384" i="1" s="1"/>
  <c r="U334" i="1"/>
  <c r="Z333" i="1"/>
  <c r="AA333" i="1" s="1"/>
  <c r="M334" i="1"/>
  <c r="O332" i="1"/>
  <c r="O334" i="1" s="1"/>
  <c r="Z282" i="1"/>
  <c r="AB282" i="1" s="1"/>
  <c r="AB203" i="1"/>
  <c r="Z142" i="1"/>
  <c r="AB142" i="1" s="1"/>
  <c r="AB138" i="1"/>
  <c r="AA138" i="1"/>
  <c r="AA142" i="1" s="1"/>
  <c r="AA144" i="1" s="1"/>
  <c r="Y100" i="1"/>
  <c r="Y1260" i="1" s="1"/>
  <c r="Y1270" i="1" s="1"/>
  <c r="Y1536" i="1" s="1"/>
  <c r="B100" i="1"/>
  <c r="G99" i="1"/>
  <c r="G1259" i="1" s="1"/>
  <c r="G1269" i="1" s="1"/>
  <c r="G1535" i="1" s="1"/>
  <c r="F112" i="1"/>
  <c r="F114" i="1" s="1"/>
  <c r="Z59" i="1"/>
  <c r="AB189" i="1"/>
  <c r="AA189" i="1"/>
  <c r="AA192" i="1" s="1"/>
  <c r="AA184" i="1"/>
  <c r="U103" i="1"/>
  <c r="AA83" i="1"/>
  <c r="W62" i="1"/>
  <c r="K62" i="1"/>
  <c r="I103" i="1"/>
  <c r="N98" i="1"/>
  <c r="AA79" i="1"/>
  <c r="Z882" i="1"/>
  <c r="Z564" i="1"/>
  <c r="AB564" i="1" s="1"/>
  <c r="K103" i="1"/>
  <c r="K114" i="1"/>
  <c r="B101" i="1"/>
  <c r="Z212" i="1"/>
  <c r="AB212" i="1" s="1"/>
  <c r="Z172" i="1"/>
  <c r="AB172" i="1" s="1"/>
  <c r="AB168" i="1"/>
  <c r="AA168" i="1"/>
  <c r="AA172" i="1" s="1"/>
  <c r="P98" i="1"/>
  <c r="P112" i="1"/>
  <c r="P114" i="1" s="1"/>
  <c r="Y112" i="1"/>
  <c r="Y114" i="1" s="1"/>
  <c r="Y98" i="1"/>
  <c r="M72" i="1"/>
  <c r="M74" i="1" s="1"/>
  <c r="Z68" i="1"/>
  <c r="Z61" i="1"/>
  <c r="Z56" i="1"/>
  <c r="M60" i="1"/>
  <c r="M62" i="1" s="1"/>
  <c r="J98" i="1"/>
  <c r="J112" i="1"/>
  <c r="J114" i="1" s="1"/>
  <c r="K100" i="1"/>
  <c r="K1260" i="1" s="1"/>
  <c r="K1270" i="1" s="1"/>
  <c r="K1536" i="1" s="1"/>
  <c r="V112" i="1"/>
  <c r="N62" i="1"/>
  <c r="AA26" i="1"/>
  <c r="AA30" i="1" s="1"/>
  <c r="D822" i="4" l="1"/>
  <c r="D1358" i="4"/>
  <c r="D1360" i="4" s="1"/>
  <c r="D1330" i="4"/>
  <c r="D352" i="4"/>
  <c r="D1370" i="4"/>
  <c r="D712" i="4"/>
  <c r="D714" i="4" s="1"/>
  <c r="D52" i="4"/>
  <c r="D1142" i="4"/>
  <c r="D1144" i="4" s="1"/>
  <c r="D432" i="4"/>
  <c r="D1204" i="4"/>
  <c r="D424" i="4"/>
  <c r="D674" i="4"/>
  <c r="D814" i="4"/>
  <c r="D1014" i="4"/>
  <c r="E474" i="4"/>
  <c r="E1204" i="4"/>
  <c r="D974" i="4"/>
  <c r="D154" i="4"/>
  <c r="D724" i="4"/>
  <c r="E324" i="4"/>
  <c r="D1430" i="4"/>
  <c r="E1004" i="4"/>
  <c r="E1014" i="4"/>
  <c r="E344" i="4"/>
  <c r="E504" i="4"/>
  <c r="D584" i="4"/>
  <c r="D854" i="4"/>
  <c r="D554" i="4"/>
  <c r="E424" i="4"/>
  <c r="D1305" i="4"/>
  <c r="E754" i="4"/>
  <c r="E894" i="4"/>
  <c r="E314" i="4"/>
  <c r="E1084" i="4"/>
  <c r="E1470" i="4"/>
  <c r="E174" i="4"/>
  <c r="E554" i="4"/>
  <c r="E574" i="4"/>
  <c r="E1420" i="4"/>
  <c r="D784" i="4"/>
  <c r="E264" i="4"/>
  <c r="E394" i="4"/>
  <c r="D254" i="4"/>
  <c r="E1400" i="4"/>
  <c r="E1370" i="4"/>
  <c r="E134" i="4"/>
  <c r="E814" i="4"/>
  <c r="E484" i="4"/>
  <c r="E774" i="4"/>
  <c r="E564" i="4"/>
  <c r="D734" i="4"/>
  <c r="D1114" i="4"/>
  <c r="E1440" i="4"/>
  <c r="E1184" i="4"/>
  <c r="E294" i="4"/>
  <c r="E292" i="4"/>
  <c r="E689" i="4"/>
  <c r="D689" i="4"/>
  <c r="D692" i="4" s="1"/>
  <c r="D694" i="4" s="1"/>
  <c r="E622" i="4"/>
  <c r="E624" i="4"/>
  <c r="D1308" i="4"/>
  <c r="D1310" i="4" s="1"/>
  <c r="E1495" i="4"/>
  <c r="D1495" i="4"/>
  <c r="D98" i="4"/>
  <c r="D664" i="4"/>
  <c r="E1318" i="4"/>
  <c r="E1320" i="4"/>
  <c r="E69" i="4"/>
  <c r="D69" i="4"/>
  <c r="D72" i="4" s="1"/>
  <c r="D74" i="4" s="1"/>
  <c r="D103" i="4"/>
  <c r="D1184" i="4"/>
  <c r="D1050" i="4"/>
  <c r="D1234" i="4"/>
  <c r="E1458" i="4"/>
  <c r="E1460" i="4"/>
  <c r="E304" i="4"/>
  <c r="E654" i="4"/>
  <c r="D354" i="4"/>
  <c r="E1172" i="4"/>
  <c r="E1174" i="4"/>
  <c r="D109" i="4"/>
  <c r="D112" i="4" s="1"/>
  <c r="D114" i="4" s="1"/>
  <c r="D524" i="4"/>
  <c r="E100" i="4"/>
  <c r="E214" i="4"/>
  <c r="D434" i="4"/>
  <c r="E1063" i="4"/>
  <c r="E42" i="4"/>
  <c r="E142" i="4"/>
  <c r="E144" i="4"/>
  <c r="D202" i="4"/>
  <c r="D204" i="4" s="1"/>
  <c r="D32" i="4"/>
  <c r="E114" i="4"/>
  <c r="E113" i="4"/>
  <c r="D172" i="4"/>
  <c r="D174" i="4" s="1"/>
  <c r="D594" i="4"/>
  <c r="E1224" i="4"/>
  <c r="D982" i="4"/>
  <c r="D984" i="4" s="1"/>
  <c r="E854" i="4"/>
  <c r="D1299" i="4"/>
  <c r="D1529" i="4"/>
  <c r="D1296" i="4"/>
  <c r="E1480" i="4"/>
  <c r="E19" i="4"/>
  <c r="E21" i="4"/>
  <c r="E674" i="4"/>
  <c r="E1034" i="4"/>
  <c r="E1380" i="4"/>
  <c r="D224" i="4"/>
  <c r="E244" i="4"/>
  <c r="D654" i="4"/>
  <c r="E354" i="4"/>
  <c r="E794" i="4"/>
  <c r="D1063" i="4"/>
  <c r="D1164" i="4"/>
  <c r="D374" i="4"/>
  <c r="D194" i="4"/>
  <c r="D333" i="4"/>
  <c r="E834" i="4"/>
  <c r="D342" i="4"/>
  <c r="D344" i="4" s="1"/>
  <c r="E734" i="4"/>
  <c r="E1044" i="4"/>
  <c r="E1114" i="4"/>
  <c r="E1142" i="4"/>
  <c r="E1144" i="4"/>
  <c r="E1242" i="4"/>
  <c r="E1238" i="4"/>
  <c r="E1330" i="4"/>
  <c r="E1388" i="4"/>
  <c r="E1390" i="4"/>
  <c r="E202" i="4"/>
  <c r="E204" i="4"/>
  <c r="D314" i="4"/>
  <c r="E462" i="4"/>
  <c r="E464" i="4"/>
  <c r="D1194" i="4"/>
  <c r="D214" i="4"/>
  <c r="E112" i="4"/>
  <c r="E108" i="4"/>
  <c r="D574" i="4"/>
  <c r="E824" i="4"/>
  <c r="E434" i="4"/>
  <c r="E844" i="4"/>
  <c r="D934" i="4"/>
  <c r="D1152" i="4"/>
  <c r="D1154" i="4" s="1"/>
  <c r="E1350" i="4"/>
  <c r="E1498" i="4"/>
  <c r="E73" i="4"/>
  <c r="D1295" i="4"/>
  <c r="D632" i="4"/>
  <c r="D634" i="4" s="1"/>
  <c r="E184" i="4"/>
  <c r="E382" i="4"/>
  <c r="E384" i="4"/>
  <c r="D1470" i="4"/>
  <c r="D1498" i="4"/>
  <c r="D1500" i="4" s="1"/>
  <c r="E1049" i="4"/>
  <c r="E1062" i="4"/>
  <c r="E1058" i="4"/>
  <c r="D1053" i="4"/>
  <c r="D882" i="4"/>
  <c r="D884" i="4" s="1"/>
  <c r="D834" i="4"/>
  <c r="D1450" i="4"/>
  <c r="D94" i="4"/>
  <c r="E524" i="4"/>
  <c r="E884" i="4"/>
  <c r="E1430" i="4"/>
  <c r="E62" i="4"/>
  <c r="E61" i="4"/>
  <c r="E1358" i="4"/>
  <c r="E1360" i="4"/>
  <c r="E99" i="4"/>
  <c r="E56" i="4"/>
  <c r="E60" i="4"/>
  <c r="D56" i="4"/>
  <c r="D60" i="4" s="1"/>
  <c r="D62" i="4" s="1"/>
  <c r="E32" i="4"/>
  <c r="E332" i="4"/>
  <c r="D324" i="4"/>
  <c r="E1132" i="4"/>
  <c r="E1134" i="4"/>
  <c r="E764" i="4"/>
  <c r="E924" i="4"/>
  <c r="E1074" i="4"/>
  <c r="E1212" i="4"/>
  <c r="E1214" i="4"/>
  <c r="E1304" i="4"/>
  <c r="D1458" i="4"/>
  <c r="D1460" i="4" s="1"/>
  <c r="E1288" i="4"/>
  <c r="E1290" i="4"/>
  <c r="E254" i="4"/>
  <c r="D134" i="4"/>
  <c r="E444" i="4"/>
  <c r="D622" i="4"/>
  <c r="D624" i="4" s="1"/>
  <c r="E984" i="4"/>
  <c r="D824" i="4"/>
  <c r="D1034" i="4"/>
  <c r="E542" i="4"/>
  <c r="E544" i="4"/>
  <c r="E1239" i="4"/>
  <c r="D1239" i="4"/>
  <c r="E1244" i="4"/>
  <c r="E1243" i="4"/>
  <c r="D1420" i="4"/>
  <c r="E72" i="4"/>
  <c r="E224" i="4"/>
  <c r="E534" i="4"/>
  <c r="E164" i="4"/>
  <c r="D612" i="4"/>
  <c r="D614" i="4" s="1"/>
  <c r="E944" i="4"/>
  <c r="D509" i="4"/>
  <c r="E712" i="4"/>
  <c r="E714" i="4"/>
  <c r="E868" i="4"/>
  <c r="D774" i="4"/>
  <c r="E1164" i="4"/>
  <c r="E1295" i="4"/>
  <c r="D234" i="4"/>
  <c r="D512" i="4"/>
  <c r="D514" i="4" s="1"/>
  <c r="E404" i="4"/>
  <c r="E704" i="4"/>
  <c r="D264" i="4"/>
  <c r="E688" i="4"/>
  <c r="E869" i="4"/>
  <c r="D869" i="4"/>
  <c r="D872" i="4" s="1"/>
  <c r="D874" i="4" s="1"/>
  <c r="D754" i="4"/>
  <c r="E804" i="4"/>
  <c r="D894" i="4"/>
  <c r="E1102" i="4"/>
  <c r="E1104" i="4"/>
  <c r="E1122" i="4"/>
  <c r="E1124" i="4"/>
  <c r="E234" i="4"/>
  <c r="E94" i="4"/>
  <c r="E122" i="4"/>
  <c r="E124" i="4"/>
  <c r="D1002" i="4"/>
  <c r="D1004" i="4" s="1"/>
  <c r="E724" i="4"/>
  <c r="E1194" i="4"/>
  <c r="D1084" i="4"/>
  <c r="D1222" i="4"/>
  <c r="D1224" i="4" s="1"/>
  <c r="D1238" i="4"/>
  <c r="D1297" i="4"/>
  <c r="E1338" i="4"/>
  <c r="E1340" i="4"/>
  <c r="D329" i="4"/>
  <c r="D332" i="4" s="1"/>
  <c r="E101" i="4"/>
  <c r="E644" i="4"/>
  <c r="E934" i="4"/>
  <c r="D1051" i="4"/>
  <c r="D1059" i="4"/>
  <c r="D1062" i="4" s="1"/>
  <c r="D1350" i="4"/>
  <c r="B1268" i="3"/>
  <c r="AB282" i="3"/>
  <c r="Z284" i="3"/>
  <c r="AB284" i="3" s="1"/>
  <c r="AB1102" i="3"/>
  <c r="Z1104" i="3"/>
  <c r="AB1104" i="3" s="1"/>
  <c r="G1298" i="3"/>
  <c r="G1300" i="3" s="1"/>
  <c r="G1524" i="3"/>
  <c r="AB762" i="3"/>
  <c r="Z764" i="3"/>
  <c r="AB764" i="3" s="1"/>
  <c r="B1261" i="3"/>
  <c r="Z1500" i="3"/>
  <c r="AB1500" i="3" s="1"/>
  <c r="AA1499" i="3"/>
  <c r="N1052" i="3"/>
  <c r="N1258" i="3"/>
  <c r="AB1162" i="3"/>
  <c r="Z1164" i="3"/>
  <c r="AB1164" i="3" s="1"/>
  <c r="Z1050" i="3"/>
  <c r="M1260" i="3"/>
  <c r="T1054" i="3"/>
  <c r="T1263" i="3"/>
  <c r="AB412" i="3"/>
  <c r="Z414" i="3"/>
  <c r="AB414" i="3" s="1"/>
  <c r="E102" i="3"/>
  <c r="E104" i="3" s="1"/>
  <c r="AA1012" i="3"/>
  <c r="AA1014" i="3" s="1"/>
  <c r="AB1318" i="3"/>
  <c r="Z1320" i="3"/>
  <c r="AB1320" i="3" s="1"/>
  <c r="AA72" i="3"/>
  <c r="E1052" i="3"/>
  <c r="E1054" i="3" s="1"/>
  <c r="E1258" i="3"/>
  <c r="J104" i="3"/>
  <c r="J1263" i="3"/>
  <c r="X1263" i="3"/>
  <c r="Z1144" i="3"/>
  <c r="AB1144" i="3" s="1"/>
  <c r="Z1529" i="3"/>
  <c r="X1258" i="3"/>
  <c r="X1052" i="3"/>
  <c r="X1054" i="3" s="1"/>
  <c r="AB192" i="3"/>
  <c r="Z194" i="3"/>
  <c r="AB194" i="3" s="1"/>
  <c r="AA644" i="3"/>
  <c r="AA42" i="3"/>
  <c r="Z244" i="3"/>
  <c r="AB244" i="3" s="1"/>
  <c r="B1273" i="3"/>
  <c r="Z103" i="3"/>
  <c r="AA134" i="3"/>
  <c r="AB1468" i="3"/>
  <c r="Z1470" i="3"/>
  <c r="AB1470" i="3" s="1"/>
  <c r="AA734" i="3"/>
  <c r="C1258" i="3"/>
  <c r="U1273" i="3"/>
  <c r="U1528" i="3"/>
  <c r="U1530" i="3" s="1"/>
  <c r="AA1460" i="3"/>
  <c r="F1258" i="3"/>
  <c r="Z204" i="3"/>
  <c r="AB204" i="3" s="1"/>
  <c r="AA824" i="3"/>
  <c r="S1298" i="3"/>
  <c r="S1300" i="3" s="1"/>
  <c r="S1524" i="3"/>
  <c r="N1298" i="3"/>
  <c r="N1300" i="3" s="1"/>
  <c r="N1524" i="3"/>
  <c r="H1524" i="3"/>
  <c r="AA184" i="3"/>
  <c r="C1054" i="3"/>
  <c r="C1263" i="3"/>
  <c r="O1258" i="3"/>
  <c r="B1052" i="3"/>
  <c r="B1054" i="3" s="1"/>
  <c r="Q1524" i="3"/>
  <c r="Z1294" i="3"/>
  <c r="M1298" i="3"/>
  <c r="M1300" i="3" s="1"/>
  <c r="O1273" i="3"/>
  <c r="AA30" i="3"/>
  <c r="AA32" i="3" s="1"/>
  <c r="L1052" i="3"/>
  <c r="L1054" i="3" s="1"/>
  <c r="L1258" i="3"/>
  <c r="AB19" i="3"/>
  <c r="Z21" i="3"/>
  <c r="AB21" i="3" s="1"/>
  <c r="AA852" i="3"/>
  <c r="AA854" i="3" s="1"/>
  <c r="Z314" i="3"/>
  <c r="AB314" i="3" s="1"/>
  <c r="Z74" i="3"/>
  <c r="AB74" i="3" s="1"/>
  <c r="AB73" i="3"/>
  <c r="V1263" i="3"/>
  <c r="Z454" i="3"/>
  <c r="AB454" i="3" s="1"/>
  <c r="O1524" i="3"/>
  <c r="O1298" i="3"/>
  <c r="O1300" i="3" s="1"/>
  <c r="Z384" i="3"/>
  <c r="AB384" i="3" s="1"/>
  <c r="Z854" i="3"/>
  <c r="AB854" i="3" s="1"/>
  <c r="M1259" i="3"/>
  <c r="AA1212" i="3"/>
  <c r="AA1214" i="3" s="1"/>
  <c r="B1525" i="3"/>
  <c r="AB1022" i="3"/>
  <c r="Z1024" i="3"/>
  <c r="AB1024" i="3" s="1"/>
  <c r="AA1082" i="3"/>
  <c r="AA1084" i="3" s="1"/>
  <c r="R1052" i="3"/>
  <c r="R1054" i="3" s="1"/>
  <c r="R1258" i="3"/>
  <c r="J1298" i="3"/>
  <c r="J1300" i="3" s="1"/>
  <c r="J1524" i="3"/>
  <c r="AB1388" i="3"/>
  <c r="Z1390" i="3"/>
  <c r="AB1390" i="3" s="1"/>
  <c r="Z1440" i="3"/>
  <c r="AB1440" i="3" s="1"/>
  <c r="AA254" i="3"/>
  <c r="Z434" i="3"/>
  <c r="AB434" i="3" s="1"/>
  <c r="I102" i="3"/>
  <c r="B104" i="3"/>
  <c r="AA103" i="3"/>
  <c r="Z644" i="3"/>
  <c r="AB644" i="3" s="1"/>
  <c r="AA842" i="3"/>
  <c r="Z1154" i="3"/>
  <c r="AB1154" i="3" s="1"/>
  <c r="AA1294" i="3"/>
  <c r="B1298" i="3"/>
  <c r="B1300" i="3" s="1"/>
  <c r="B1524" i="3"/>
  <c r="AB61" i="3"/>
  <c r="AA61" i="3"/>
  <c r="AA62" i="3" s="1"/>
  <c r="Z1295" i="3"/>
  <c r="AB1295" i="3" s="1"/>
  <c r="M1525" i="3"/>
  <c r="D1052" i="3"/>
  <c r="D1258" i="3"/>
  <c r="AB122" i="3"/>
  <c r="Z124" i="3"/>
  <c r="AB124" i="3" s="1"/>
  <c r="Z872" i="3"/>
  <c r="AB868" i="3"/>
  <c r="AA1184" i="3"/>
  <c r="AA1222" i="3"/>
  <c r="P1524" i="3"/>
  <c r="AA724" i="3"/>
  <c r="U102" i="3"/>
  <c r="U104" i="3" s="1"/>
  <c r="AB272" i="3"/>
  <c r="Z274" i="3"/>
  <c r="AB274" i="3" s="1"/>
  <c r="P1052" i="3"/>
  <c r="P1258" i="3"/>
  <c r="K102" i="3"/>
  <c r="K104" i="3" s="1"/>
  <c r="Z214" i="3"/>
  <c r="AB214" i="3" s="1"/>
  <c r="Z304" i="3"/>
  <c r="AB304" i="3" s="1"/>
  <c r="J1258" i="3"/>
  <c r="AA614" i="3"/>
  <c r="AA564" i="3"/>
  <c r="Z634" i="3"/>
  <c r="AB634" i="3" s="1"/>
  <c r="AB1063" i="3"/>
  <c r="AA1063" i="3"/>
  <c r="AA1064" i="3" s="1"/>
  <c r="I1052" i="3"/>
  <c r="I1054" i="3" s="1"/>
  <c r="I1258" i="3"/>
  <c r="AA1132" i="3"/>
  <c r="AA1134" i="3" s="1"/>
  <c r="AA1224" i="3"/>
  <c r="Z1004" i="3"/>
  <c r="AB1004" i="3" s="1"/>
  <c r="AA1074" i="3"/>
  <c r="AB1192" i="3"/>
  <c r="Z1194" i="3"/>
  <c r="AB1194" i="3" s="1"/>
  <c r="AA1288" i="3"/>
  <c r="AA1290" i="3" s="1"/>
  <c r="Z1290" i="3"/>
  <c r="AB1290" i="3" s="1"/>
  <c r="AB1495" i="3"/>
  <c r="AA1495" i="3"/>
  <c r="Z1460" i="3"/>
  <c r="AB1460" i="3" s="1"/>
  <c r="D1524" i="3"/>
  <c r="I104" i="3"/>
  <c r="Z534" i="3"/>
  <c r="AB534" i="3" s="1"/>
  <c r="AA844" i="3"/>
  <c r="AB1172" i="3"/>
  <c r="Z1174" i="3"/>
  <c r="AB1174" i="3" s="1"/>
  <c r="AA704" i="3"/>
  <c r="Y1052" i="3"/>
  <c r="Y1258" i="3"/>
  <c r="AA994" i="3"/>
  <c r="AA1049" i="3"/>
  <c r="B1259" i="3"/>
  <c r="V1052" i="3"/>
  <c r="V1054" i="3" s="1"/>
  <c r="V1258" i="3"/>
  <c r="AA1340" i="3"/>
  <c r="Z112" i="3"/>
  <c r="AB112" i="3" s="1"/>
  <c r="AB108" i="3"/>
  <c r="V104" i="3"/>
  <c r="Z184" i="3"/>
  <c r="AB184" i="3" s="1"/>
  <c r="AA804" i="3"/>
  <c r="Z944" i="3"/>
  <c r="AB944" i="3" s="1"/>
  <c r="G1258" i="3"/>
  <c r="V1528" i="3"/>
  <c r="V1530" i="3" s="1"/>
  <c r="T1052" i="3"/>
  <c r="T1258" i="3"/>
  <c r="AB509" i="3"/>
  <c r="AA509" i="3"/>
  <c r="W1054" i="3"/>
  <c r="W1263" i="3"/>
  <c r="W1298" i="3"/>
  <c r="W1300" i="3" s="1"/>
  <c r="W1524" i="3"/>
  <c r="Z1048" i="3"/>
  <c r="M1052" i="3"/>
  <c r="M1054" i="3" s="1"/>
  <c r="M1258" i="3"/>
  <c r="R1298" i="3"/>
  <c r="R1300" i="3" s="1"/>
  <c r="R1524" i="3"/>
  <c r="AB362" i="3"/>
  <c r="Z364" i="3"/>
  <c r="AB364" i="3" s="1"/>
  <c r="F1263" i="3"/>
  <c r="F1054" i="3"/>
  <c r="Z894" i="3"/>
  <c r="AB894" i="3" s="1"/>
  <c r="AB1092" i="3"/>
  <c r="Z1094" i="3"/>
  <c r="AB1094" i="3" s="1"/>
  <c r="AB1132" i="3"/>
  <c r="Z1134" i="3"/>
  <c r="AB1134" i="3" s="1"/>
  <c r="I1528" i="3"/>
  <c r="I1530" i="3" s="1"/>
  <c r="Z1296" i="3"/>
  <c r="M1526" i="3"/>
  <c r="Z84" i="3"/>
  <c r="AB84" i="3" s="1"/>
  <c r="R104" i="3"/>
  <c r="R1263" i="3"/>
  <c r="Z824" i="3"/>
  <c r="AB824" i="3" s="1"/>
  <c r="Z404" i="3"/>
  <c r="AB404" i="3" s="1"/>
  <c r="Z1400" i="3"/>
  <c r="AB1400" i="3" s="1"/>
  <c r="Z1214" i="3"/>
  <c r="AB1214" i="3" s="1"/>
  <c r="Z692" i="3"/>
  <c r="AB688" i="3"/>
  <c r="AA872" i="3"/>
  <c r="AA874" i="3" s="1"/>
  <c r="AA1050" i="3"/>
  <c r="B1260" i="3"/>
  <c r="D1054" i="3"/>
  <c r="D1263" i="3"/>
  <c r="Z1308" i="3"/>
  <c r="AB1304" i="3"/>
  <c r="AB56" i="3"/>
  <c r="Z60" i="3"/>
  <c r="AB60" i="3" s="1"/>
  <c r="AA56" i="3"/>
  <c r="AA60" i="3" s="1"/>
  <c r="Q102" i="3"/>
  <c r="D102" i="3"/>
  <c r="D104" i="3" s="1"/>
  <c r="AB342" i="3"/>
  <c r="Z344" i="3"/>
  <c r="AB344" i="3" s="1"/>
  <c r="AA512" i="3"/>
  <c r="AA514" i="3" s="1"/>
  <c r="H104" i="3"/>
  <c r="AB332" i="3"/>
  <c r="Y1054" i="3"/>
  <c r="Y1263" i="3"/>
  <c r="AB1058" i="3"/>
  <c r="Z1062" i="3"/>
  <c r="AB1062" i="3" s="1"/>
  <c r="AB1239" i="3"/>
  <c r="AA1239" i="3"/>
  <c r="AA1242" i="3" s="1"/>
  <c r="AA1244" i="3" s="1"/>
  <c r="AA1299" i="3"/>
  <c r="L1528" i="3"/>
  <c r="L1530" i="3" s="1"/>
  <c r="Z234" i="3"/>
  <c r="AB234" i="3" s="1"/>
  <c r="AB522" i="3"/>
  <c r="Z524" i="3"/>
  <c r="AB524" i="3" s="1"/>
  <c r="AA74" i="3"/>
  <c r="Z1051" i="3"/>
  <c r="AA1051" i="3" s="1"/>
  <c r="M1261" i="3"/>
  <c r="AB1232" i="3"/>
  <c r="Z1234" i="3"/>
  <c r="AB1234" i="3" s="1"/>
  <c r="Z72" i="3"/>
  <c r="AB72" i="3" s="1"/>
  <c r="AB68" i="3"/>
  <c r="AA964" i="3"/>
  <c r="Z1053" i="3"/>
  <c r="M1263" i="3"/>
  <c r="S1262" i="3"/>
  <c r="S1268" i="3"/>
  <c r="S1272" i="3" s="1"/>
  <c r="L1263" i="3"/>
  <c r="Z1498" i="3"/>
  <c r="AB1498" i="3" s="1"/>
  <c r="AA1494" i="3"/>
  <c r="Z1527" i="3"/>
  <c r="T1524" i="3"/>
  <c r="Z100" i="3"/>
  <c r="AB100" i="3" s="1"/>
  <c r="B102" i="3"/>
  <c r="AA534" i="3"/>
  <c r="Z474" i="3"/>
  <c r="AB474" i="3" s="1"/>
  <c r="AA689" i="3"/>
  <c r="Z1114" i="3"/>
  <c r="AB1114" i="3" s="1"/>
  <c r="Z98" i="3"/>
  <c r="M102" i="3"/>
  <c r="M104" i="3" s="1"/>
  <c r="AA772" i="3"/>
  <c r="AA774" i="3" s="1"/>
  <c r="Z101" i="3"/>
  <c r="AB101" i="3" s="1"/>
  <c r="I1263" i="3"/>
  <c r="AA109" i="3"/>
  <c r="AA112" i="3" s="1"/>
  <c r="AA114" i="3" s="1"/>
  <c r="AA474" i="3"/>
  <c r="Z512" i="3"/>
  <c r="AB862" i="3"/>
  <c r="Z864" i="3"/>
  <c r="AB864" i="3" s="1"/>
  <c r="E1273" i="3"/>
  <c r="Z624" i="3"/>
  <c r="AB624" i="3" s="1"/>
  <c r="Q1263" i="3"/>
  <c r="U1052" i="3"/>
  <c r="U1054" i="3" s="1"/>
  <c r="U1258" i="3"/>
  <c r="H1054" i="3"/>
  <c r="H1263" i="3"/>
  <c r="AA1034" i="3"/>
  <c r="AA1297" i="3"/>
  <c r="B1527" i="3"/>
  <c r="E1524" i="3"/>
  <c r="AB1358" i="3"/>
  <c r="Z1360" i="3"/>
  <c r="AB1360" i="3" s="1"/>
  <c r="Z334" i="3"/>
  <c r="AB334" i="3" s="1"/>
  <c r="AA333" i="3"/>
  <c r="AB222" i="3"/>
  <c r="Z224" i="3"/>
  <c r="AB224" i="3" s="1"/>
  <c r="AA234" i="3"/>
  <c r="Z164" i="3"/>
  <c r="AB164" i="3" s="1"/>
  <c r="X104" i="3"/>
  <c r="C1298" i="3"/>
  <c r="C1300" i="3" s="1"/>
  <c r="C1524" i="3"/>
  <c r="Q1052" i="3"/>
  <c r="Q1054" i="3" s="1"/>
  <c r="Q1258" i="3"/>
  <c r="AB682" i="3"/>
  <c r="Z684" i="3"/>
  <c r="AB684" i="3" s="1"/>
  <c r="P1054" i="3"/>
  <c r="P1263" i="3"/>
  <c r="Z1034" i="3"/>
  <c r="AB1034" i="3" s="1"/>
  <c r="F1528" i="3"/>
  <c r="F1530" i="3" s="1"/>
  <c r="AB142" i="3"/>
  <c r="Z144" i="3"/>
  <c r="AB144" i="3" s="1"/>
  <c r="AA329" i="3"/>
  <c r="K1054" i="3"/>
  <c r="K1263" i="3"/>
  <c r="AA444" i="3"/>
  <c r="Q104" i="3"/>
  <c r="AB782" i="3"/>
  <c r="Z784" i="3"/>
  <c r="AB784" i="3" s="1"/>
  <c r="Z884" i="3"/>
  <c r="AB884" i="3" s="1"/>
  <c r="AA484" i="3"/>
  <c r="AA362" i="3"/>
  <c r="AA364" i="3" s="1"/>
  <c r="AB1202" i="3"/>
  <c r="Z1204" i="3"/>
  <c r="AB1204" i="3" s="1"/>
  <c r="Y1528" i="3"/>
  <c r="Y1530" i="3" s="1"/>
  <c r="AA1490" i="3"/>
  <c r="Z294" i="3"/>
  <c r="AB294" i="3" s="1"/>
  <c r="AB292" i="3"/>
  <c r="AA934" i="3"/>
  <c r="AB30" i="3"/>
  <c r="Z32" i="3"/>
  <c r="AB32" i="3" s="1"/>
  <c r="Z99" i="3"/>
  <c r="AB99" i="3" s="1"/>
  <c r="Z724" i="3"/>
  <c r="AB724" i="3" s="1"/>
  <c r="Z114" i="3"/>
  <c r="AB114" i="3" s="1"/>
  <c r="AB113" i="3"/>
  <c r="N104" i="3"/>
  <c r="AA328" i="3"/>
  <c r="AA332" i="3" s="1"/>
  <c r="AA688" i="3"/>
  <c r="AA692" i="3" s="1"/>
  <c r="AA694" i="3" s="1"/>
  <c r="AA924" i="3"/>
  <c r="G1054" i="3"/>
  <c r="G1263" i="3"/>
  <c r="P104" i="3"/>
  <c r="Z134" i="3"/>
  <c r="AB134" i="3" s="1"/>
  <c r="AA304" i="3"/>
  <c r="Z754" i="3"/>
  <c r="AB754" i="3" s="1"/>
  <c r="AA374" i="3"/>
  <c r="Z614" i="3"/>
  <c r="AB614" i="3" s="1"/>
  <c r="AA832" i="3"/>
  <c r="AA834" i="3" s="1"/>
  <c r="AB1122" i="3"/>
  <c r="Z1124" i="3"/>
  <c r="AB1124" i="3" s="1"/>
  <c r="Z564" i="3"/>
  <c r="AB564" i="3" s="1"/>
  <c r="Z744" i="3"/>
  <c r="AB744" i="3" s="1"/>
  <c r="AA814" i="3"/>
  <c r="Z904" i="3"/>
  <c r="AB904" i="3" s="1"/>
  <c r="K1258" i="3"/>
  <c r="AA1004" i="3"/>
  <c r="Z1074" i="3"/>
  <c r="AB1074" i="3" s="1"/>
  <c r="M1524" i="3"/>
  <c r="AA1296" i="3"/>
  <c r="AA1380" i="3"/>
  <c r="AB1408" i="3"/>
  <c r="Z1410" i="3"/>
  <c r="AB1410" i="3" s="1"/>
  <c r="AA1508" i="3"/>
  <c r="AA1510" i="3" s="1"/>
  <c r="H1258" i="3"/>
  <c r="H1052" i="3"/>
  <c r="AA52" i="3"/>
  <c r="AA812" i="3"/>
  <c r="Y102" i="3"/>
  <c r="Y104" i="3" s="1"/>
  <c r="T102" i="3"/>
  <c r="T104" i="3" s="1"/>
  <c r="S1054" i="3"/>
  <c r="S1263" i="3"/>
  <c r="N1054" i="3"/>
  <c r="N1263" i="3"/>
  <c r="Z844" i="3"/>
  <c r="AB844" i="3" s="1"/>
  <c r="K1524" i="3"/>
  <c r="K1298" i="3"/>
  <c r="K1300" i="3" s="1"/>
  <c r="AA404" i="3"/>
  <c r="Z704" i="3"/>
  <c r="AB704" i="3" s="1"/>
  <c r="AA1114" i="3"/>
  <c r="Z994" i="3"/>
  <c r="AB994" i="3" s="1"/>
  <c r="AA1059" i="3"/>
  <c r="Z1350" i="3"/>
  <c r="AB1350" i="3" s="1"/>
  <c r="E1539" i="3"/>
  <c r="AA752" i="3"/>
  <c r="AA754" i="3" s="1"/>
  <c r="Z804" i="3"/>
  <c r="AB804" i="3" s="1"/>
  <c r="Z1242" i="3"/>
  <c r="AB1238" i="3"/>
  <c r="W1258" i="3"/>
  <c r="AA1058" i="3"/>
  <c r="AA1062" i="3" s="1"/>
  <c r="X1524" i="3"/>
  <c r="H1535" i="1"/>
  <c r="AB1049" i="1"/>
  <c r="C1263" i="1"/>
  <c r="C1264" i="1" s="1"/>
  <c r="AA1224" i="1"/>
  <c r="P102" i="1"/>
  <c r="N102" i="1"/>
  <c r="N104" i="1" s="1"/>
  <c r="AB292" i="1"/>
  <c r="AA592" i="1"/>
  <c r="AA992" i="1"/>
  <c r="AA994" i="1" s="1"/>
  <c r="AA934" i="1"/>
  <c r="AA1044" i="1"/>
  <c r="Z794" i="1"/>
  <c r="AB794" i="1" s="1"/>
  <c r="Z424" i="1"/>
  <c r="AB424" i="1" s="1"/>
  <c r="AB442" i="1"/>
  <c r="AA722" i="1"/>
  <c r="AA724" i="1" s="1"/>
  <c r="Q1524" i="1"/>
  <c r="AA1470" i="1"/>
  <c r="U102" i="1"/>
  <c r="AA202" i="1"/>
  <c r="AA204" i="1" s="1"/>
  <c r="Z124" i="1"/>
  <c r="AB124" i="1" s="1"/>
  <c r="AA672" i="1"/>
  <c r="AA674" i="1" s="1"/>
  <c r="AA912" i="1"/>
  <c r="Z1034" i="1"/>
  <c r="AB1034" i="1" s="1"/>
  <c r="Z1184" i="1"/>
  <c r="AB1184" i="1" s="1"/>
  <c r="AA1410" i="1"/>
  <c r="Z1330" i="1"/>
  <c r="AB1330" i="1" s="1"/>
  <c r="AA392" i="1"/>
  <c r="AA394" i="1" s="1"/>
  <c r="Z284" i="1"/>
  <c r="AB284" i="1" s="1"/>
  <c r="AA532" i="1"/>
  <c r="AA534" i="1" s="1"/>
  <c r="AA1144" i="1"/>
  <c r="B1261" i="1"/>
  <c r="J1524" i="1"/>
  <c r="AA984" i="1"/>
  <c r="S102" i="1"/>
  <c r="Z974" i="1"/>
  <c r="AB974" i="1" s="1"/>
  <c r="Z244" i="1"/>
  <c r="AB244" i="1" s="1"/>
  <c r="AA42" i="1"/>
  <c r="AA854" i="1"/>
  <c r="AA774" i="1"/>
  <c r="AA1234" i="1"/>
  <c r="Z904" i="1"/>
  <c r="AB904" i="1" s="1"/>
  <c r="AA1202" i="1"/>
  <c r="AA1204" i="1" s="1"/>
  <c r="AA1022" i="1"/>
  <c r="AA1024" i="1" s="1"/>
  <c r="AA344" i="1"/>
  <c r="W102" i="1"/>
  <c r="W104" i="1" s="1"/>
  <c r="Z774" i="1"/>
  <c r="AB774" i="1" s="1"/>
  <c r="Z1420" i="1"/>
  <c r="AB1420" i="1" s="1"/>
  <c r="T102" i="1"/>
  <c r="Z101" i="1"/>
  <c r="AB101" i="1" s="1"/>
  <c r="AA124" i="1"/>
  <c r="AA552" i="1"/>
  <c r="AA554" i="1" s="1"/>
  <c r="Z274" i="1"/>
  <c r="AB274" i="1" s="1"/>
  <c r="AA714" i="1"/>
  <c r="Z94" i="1"/>
  <c r="AB94" i="1" s="1"/>
  <c r="AA1288" i="1"/>
  <c r="AA1290" i="1" s="1"/>
  <c r="Q102" i="1"/>
  <c r="Q104" i="1" s="1"/>
  <c r="AA69" i="1"/>
  <c r="Z84" i="1"/>
  <c r="AB84" i="1" s="1"/>
  <c r="AA1074" i="1"/>
  <c r="AA504" i="1"/>
  <c r="AA914" i="1"/>
  <c r="AA472" i="1"/>
  <c r="AA474" i="1" s="1"/>
  <c r="Z624" i="1"/>
  <c r="AB624" i="1" s="1"/>
  <c r="Z1024" i="1"/>
  <c r="AB1024" i="1" s="1"/>
  <c r="Z1174" i="1"/>
  <c r="AB1174" i="1" s="1"/>
  <c r="Z1460" i="1"/>
  <c r="AB1460" i="1" s="1"/>
  <c r="AA1370" i="1"/>
  <c r="X104" i="1"/>
  <c r="AA544" i="1"/>
  <c r="AA329" i="1"/>
  <c r="AA332" i="1" s="1"/>
  <c r="AA334" i="1" s="1"/>
  <c r="Z854" i="1"/>
  <c r="AB854" i="1" s="1"/>
  <c r="AA1182" i="1"/>
  <c r="AA1184" i="1" s="1"/>
  <c r="Z734" i="1"/>
  <c r="AB734" i="1" s="1"/>
  <c r="K1268" i="1"/>
  <c r="K1272" i="1" s="1"/>
  <c r="K1262" i="1"/>
  <c r="B1271" i="1"/>
  <c r="AB68" i="1"/>
  <c r="Z72" i="1"/>
  <c r="AB72" i="1" s="1"/>
  <c r="AA68" i="1"/>
  <c r="AA72" i="1" s="1"/>
  <c r="AA74" i="1" s="1"/>
  <c r="V1263" i="1"/>
  <c r="C1273" i="1"/>
  <c r="S1273" i="1"/>
  <c r="Z103" i="1"/>
  <c r="Z1062" i="1"/>
  <c r="AB1062" i="1" s="1"/>
  <c r="AB1058" i="1"/>
  <c r="P1052" i="1"/>
  <c r="P1054" i="1" s="1"/>
  <c r="P1258" i="1"/>
  <c r="E1298" i="1"/>
  <c r="E1300" i="1" s="1"/>
  <c r="E1524" i="1"/>
  <c r="D1530" i="1"/>
  <c r="AB1448" i="1"/>
  <c r="Z1450" i="1"/>
  <c r="AB1450" i="1" s="1"/>
  <c r="AA314" i="1"/>
  <c r="Z60" i="1"/>
  <c r="AB60" i="1" s="1"/>
  <c r="AB56" i="1"/>
  <c r="Z204" i="1"/>
  <c r="AB204" i="1" s="1"/>
  <c r="Z594" i="1"/>
  <c r="AB594" i="1" s="1"/>
  <c r="N1298" i="1"/>
  <c r="N1300" i="1" s="1"/>
  <c r="N1524" i="1"/>
  <c r="C1268" i="1"/>
  <c r="C1272" i="1" s="1"/>
  <c r="C1262" i="1"/>
  <c r="F1052" i="1"/>
  <c r="F1258" i="1"/>
  <c r="AA1305" i="1"/>
  <c r="AA1308" i="1" s="1"/>
  <c r="AA1310" i="1" s="1"/>
  <c r="I1524" i="1"/>
  <c r="L1528" i="1"/>
  <c r="L1530" i="1" s="1"/>
  <c r="AA32" i="1"/>
  <c r="AA56" i="1"/>
  <c r="AB113" i="1"/>
  <c r="Z114" i="1"/>
  <c r="AB114" i="1" s="1"/>
  <c r="L1263" i="1"/>
  <c r="Z1320" i="1"/>
  <c r="AB1320" i="1" s="1"/>
  <c r="Q1528" i="1"/>
  <c r="Q1530" i="1" s="1"/>
  <c r="R102" i="1"/>
  <c r="R104" i="1" s="1"/>
  <c r="AA754" i="1"/>
  <c r="V1298" i="1"/>
  <c r="V1300" i="1" s="1"/>
  <c r="V1524" i="1"/>
  <c r="R1263" i="1"/>
  <c r="G1273" i="1"/>
  <c r="W1273" i="1"/>
  <c r="W1539" i="1" s="1"/>
  <c r="Z1084" i="1"/>
  <c r="AB1084" i="1" s="1"/>
  <c r="D1052" i="1"/>
  <c r="D1258" i="1"/>
  <c r="AA1252" i="1"/>
  <c r="AA1254" i="1" s="1"/>
  <c r="Z21" i="1"/>
  <c r="AB21" i="1" s="1"/>
  <c r="Z112" i="1"/>
  <c r="AB112" i="1" s="1"/>
  <c r="AB108" i="1"/>
  <c r="AA113" i="1"/>
  <c r="AA154" i="1"/>
  <c r="Z99" i="1"/>
  <c r="AB99" i="1" s="1"/>
  <c r="Z174" i="1"/>
  <c r="AB174" i="1" s="1"/>
  <c r="Z304" i="1"/>
  <c r="AB304" i="1" s="1"/>
  <c r="Z704" i="1"/>
  <c r="AB704" i="1" s="1"/>
  <c r="Z454" i="1"/>
  <c r="AB454" i="1" s="1"/>
  <c r="AA614" i="1"/>
  <c r="Z1094" i="1"/>
  <c r="AB1094" i="1" s="1"/>
  <c r="H1052" i="1"/>
  <c r="H1258" i="1"/>
  <c r="J1528" i="1"/>
  <c r="W1528" i="1"/>
  <c r="W1530" i="1" s="1"/>
  <c r="D1054" i="1"/>
  <c r="D1263" i="1"/>
  <c r="Z374" i="1"/>
  <c r="AB374" i="1" s="1"/>
  <c r="Z534" i="1"/>
  <c r="AB534" i="1" s="1"/>
  <c r="Z954" i="1"/>
  <c r="AB954" i="1" s="1"/>
  <c r="AA1059" i="1"/>
  <c r="M1270" i="1"/>
  <c r="Z1270" i="1" s="1"/>
  <c r="Z1260" i="1"/>
  <c r="Y102" i="1"/>
  <c r="Y104" i="1" s="1"/>
  <c r="AA101" i="1"/>
  <c r="U104" i="1"/>
  <c r="C102" i="1"/>
  <c r="Z692" i="1"/>
  <c r="AB688" i="1"/>
  <c r="N1263" i="1"/>
  <c r="AA244" i="1"/>
  <c r="AA1440" i="1"/>
  <c r="P1298" i="1"/>
  <c r="P1300" i="1" s="1"/>
  <c r="P1524" i="1"/>
  <c r="Z1360" i="1"/>
  <c r="AB1360" i="1" s="1"/>
  <c r="Z1529" i="1"/>
  <c r="AA1529" i="1" s="1"/>
  <c r="AB1348" i="1"/>
  <c r="Z1350" i="1"/>
  <c r="AB1350" i="1" s="1"/>
  <c r="AA57" i="1"/>
  <c r="I102" i="1"/>
  <c r="I104" i="1" s="1"/>
  <c r="T104" i="1"/>
  <c r="F104" i="1"/>
  <c r="V104" i="1"/>
  <c r="AA234" i="1"/>
  <c r="AA744" i="1"/>
  <c r="Z512" i="1"/>
  <c r="Q1273" i="1"/>
  <c r="AA634" i="1"/>
  <c r="U1052" i="1"/>
  <c r="U1054" i="1" s="1"/>
  <c r="U1258" i="1"/>
  <c r="J102" i="1"/>
  <c r="J104" i="1" s="1"/>
  <c r="AB61" i="1"/>
  <c r="AB882" i="1"/>
  <c r="Z884" i="1"/>
  <c r="AB884" i="1" s="1"/>
  <c r="AB59" i="1"/>
  <c r="AA59" i="1"/>
  <c r="I1263" i="1"/>
  <c r="B1263" i="1"/>
  <c r="AA312" i="1"/>
  <c r="AB412" i="1"/>
  <c r="Z414" i="1"/>
  <c r="AB414" i="1" s="1"/>
  <c r="AA904" i="1"/>
  <c r="AA1214" i="1"/>
  <c r="V1052" i="1"/>
  <c r="V1054" i="1" s="1"/>
  <c r="V1258" i="1"/>
  <c r="AB1295" i="1"/>
  <c r="AB1338" i="1"/>
  <c r="Z1340" i="1"/>
  <c r="AB1340" i="1" s="1"/>
  <c r="B1260" i="1"/>
  <c r="Y1524" i="1"/>
  <c r="O1528" i="1"/>
  <c r="O1530" i="1" s="1"/>
  <c r="AB842" i="1"/>
  <c r="Z844" i="1"/>
  <c r="AB844" i="1" s="1"/>
  <c r="Z194" i="1"/>
  <c r="AB194" i="1" s="1"/>
  <c r="Z100" i="1"/>
  <c r="AB100" i="1" s="1"/>
  <c r="B1537" i="1"/>
  <c r="AA794" i="1"/>
  <c r="AA974" i="1"/>
  <c r="G102" i="1"/>
  <c r="G104" i="1" s="1"/>
  <c r="Z224" i="1"/>
  <c r="AB224" i="1" s="1"/>
  <c r="Z332" i="1"/>
  <c r="AB332" i="1" s="1"/>
  <c r="Z634" i="1"/>
  <c r="AB634" i="1" s="1"/>
  <c r="M1052" i="1"/>
  <c r="Z1048" i="1"/>
  <c r="M1258" i="1"/>
  <c r="G1054" i="1"/>
  <c r="AA1154" i="1"/>
  <c r="AA1330" i="1"/>
  <c r="B1525" i="1"/>
  <c r="B102" i="1"/>
  <c r="B104" i="1" s="1"/>
  <c r="AB73" i="1"/>
  <c r="H102" i="1"/>
  <c r="H104" i="1" s="1"/>
  <c r="Z314" i="1"/>
  <c r="AB314" i="1" s="1"/>
  <c r="Z434" i="1"/>
  <c r="AB434" i="1" s="1"/>
  <c r="AA274" i="1"/>
  <c r="F1054" i="1"/>
  <c r="F1263" i="1"/>
  <c r="Z264" i="1"/>
  <c r="AB264" i="1" s="1"/>
  <c r="AA652" i="1"/>
  <c r="AA654" i="1" s="1"/>
  <c r="Z894" i="1"/>
  <c r="AB894" i="1" s="1"/>
  <c r="AA784" i="1"/>
  <c r="O1263" i="1"/>
  <c r="AA1294" i="1"/>
  <c r="B1298" i="1"/>
  <c r="B1300" i="1" s="1"/>
  <c r="AA1004" i="1"/>
  <c r="T1052" i="1"/>
  <c r="T1258" i="1"/>
  <c r="M1298" i="1"/>
  <c r="M1300" i="1" s="1"/>
  <c r="Z1294" i="1"/>
  <c r="Z1194" i="1"/>
  <c r="AB1194" i="1" s="1"/>
  <c r="E102" i="1"/>
  <c r="E104" i="1" s="1"/>
  <c r="AA134" i="1"/>
  <c r="AA103" i="1"/>
  <c r="Z354" i="1"/>
  <c r="AB354" i="1" s="1"/>
  <c r="Z674" i="1"/>
  <c r="AB674" i="1" s="1"/>
  <c r="Z834" i="1"/>
  <c r="AB834" i="1" s="1"/>
  <c r="O102" i="1"/>
  <c r="O104" i="1" s="1"/>
  <c r="AA702" i="1"/>
  <c r="AA704" i="1" s="1"/>
  <c r="Z1234" i="1"/>
  <c r="AB1234" i="1" s="1"/>
  <c r="AB362" i="1"/>
  <c r="Z364" i="1"/>
  <c r="AB364" i="1" s="1"/>
  <c r="AA1058" i="1"/>
  <c r="AA1062" i="1" s="1"/>
  <c r="AA1064" i="1" s="1"/>
  <c r="S1054" i="1"/>
  <c r="X1052" i="1"/>
  <c r="X1258" i="1"/>
  <c r="Z1290" i="1"/>
  <c r="AB1290" i="1" s="1"/>
  <c r="AB1239" i="1"/>
  <c r="AA1239" i="1"/>
  <c r="AA1242" i="1" s="1"/>
  <c r="AB1388" i="1"/>
  <c r="Z1390" i="1"/>
  <c r="AB1390" i="1" s="1"/>
  <c r="AA1508" i="1"/>
  <c r="AA1510" i="1" s="1"/>
  <c r="T1524" i="1"/>
  <c r="M1526" i="1"/>
  <c r="T1054" i="1"/>
  <c r="T1263" i="1"/>
  <c r="AA814" i="1"/>
  <c r="Z944" i="1"/>
  <c r="AB944" i="1" s="1"/>
  <c r="Z744" i="1"/>
  <c r="AB744" i="1" s="1"/>
  <c r="Z984" i="1"/>
  <c r="AB984" i="1" s="1"/>
  <c r="AA1134" i="1"/>
  <c r="Z964" i="1"/>
  <c r="AB964" i="1" s="1"/>
  <c r="W1054" i="1"/>
  <c r="Z1164" i="1"/>
  <c r="AB1164" i="1" s="1"/>
  <c r="Z1242" i="1"/>
  <c r="AB1242" i="1" s="1"/>
  <c r="Y1273" i="1"/>
  <c r="S104" i="1"/>
  <c r="E1273" i="1"/>
  <c r="AA512" i="1"/>
  <c r="AA514" i="1" s="1"/>
  <c r="AB652" i="1"/>
  <c r="Z654" i="1"/>
  <c r="AB654" i="1" s="1"/>
  <c r="AA864" i="1"/>
  <c r="G1268" i="1"/>
  <c r="G1272" i="1" s="1"/>
  <c r="G1262" i="1"/>
  <c r="G1264" i="1" s="1"/>
  <c r="W1268" i="1"/>
  <c r="W1272" i="1" s="1"/>
  <c r="W1262" i="1"/>
  <c r="W1264" i="1" s="1"/>
  <c r="X1524" i="1"/>
  <c r="X1298" i="1"/>
  <c r="X1300" i="1" s="1"/>
  <c r="AA82" i="1"/>
  <c r="AA84" i="1" s="1"/>
  <c r="AA254" i="1"/>
  <c r="AA284" i="1"/>
  <c r="AB1243" i="1"/>
  <c r="AA1243" i="1"/>
  <c r="U1263" i="1"/>
  <c r="Y1052" i="1"/>
  <c r="Y1054" i="1" s="1"/>
  <c r="Y1258" i="1"/>
  <c r="AA304" i="1"/>
  <c r="AA372" i="1"/>
  <c r="AA374" i="1" s="1"/>
  <c r="AB682" i="1"/>
  <c r="Z684" i="1"/>
  <c r="AB684" i="1" s="1"/>
  <c r="H1263" i="1"/>
  <c r="H1054" i="1"/>
  <c r="X1263" i="1"/>
  <c r="X1054" i="1"/>
  <c r="AA454" i="1"/>
  <c r="AA824" i="1"/>
  <c r="B1052" i="1"/>
  <c r="B1054" i="1" s="1"/>
  <c r="B1258" i="1"/>
  <c r="M1259" i="1"/>
  <c r="AA1418" i="1"/>
  <c r="AA1420" i="1" s="1"/>
  <c r="S1298" i="1"/>
  <c r="S1300" i="1" s="1"/>
  <c r="S1524" i="1"/>
  <c r="AA944" i="1"/>
  <c r="AA1049" i="1"/>
  <c r="B1259" i="1"/>
  <c r="AA594" i="1"/>
  <c r="Z1214" i="1"/>
  <c r="AB1214" i="1" s="1"/>
  <c r="AA1114" i="1"/>
  <c r="AA194" i="1"/>
  <c r="J1052" i="1"/>
  <c r="J1054" i="1" s="1"/>
  <c r="J1258" i="1"/>
  <c r="Z1297" i="1"/>
  <c r="M1527" i="1"/>
  <c r="D1528" i="1"/>
  <c r="K104" i="1"/>
  <c r="E1052" i="1"/>
  <c r="E1054" i="1" s="1"/>
  <c r="E1258" i="1"/>
  <c r="AB572" i="1"/>
  <c r="Z574" i="1"/>
  <c r="AB574" i="1" s="1"/>
  <c r="S1258" i="1"/>
  <c r="L1052" i="1"/>
  <c r="L1054" i="1" s="1"/>
  <c r="L1258" i="1"/>
  <c r="L102" i="1"/>
  <c r="L104" i="1" s="1"/>
  <c r="Z32" i="1"/>
  <c r="AB32" i="1" s="1"/>
  <c r="D102" i="1"/>
  <c r="D104" i="1" s="1"/>
  <c r="U1298" i="1"/>
  <c r="U1300" i="1" s="1"/>
  <c r="U1524" i="1"/>
  <c r="Z1525" i="1"/>
  <c r="AA1400" i="1"/>
  <c r="B1526" i="1"/>
  <c r="AA214" i="1"/>
  <c r="F1298" i="1"/>
  <c r="F1300" i="1" s="1"/>
  <c r="F1524" i="1"/>
  <c r="K102" i="1"/>
  <c r="Z1051" i="1"/>
  <c r="AA1051" i="1" s="1"/>
  <c r="M1261" i="1"/>
  <c r="Z1410" i="1"/>
  <c r="AB1410" i="1" s="1"/>
  <c r="M1054" i="1"/>
  <c r="Z1053" i="1"/>
  <c r="AA1053" i="1" s="1"/>
  <c r="Z164" i="1"/>
  <c r="AB164" i="1" s="1"/>
  <c r="K1263" i="1"/>
  <c r="K1298" i="1"/>
  <c r="K1300" i="1" s="1"/>
  <c r="K1524" i="1"/>
  <c r="G1524" i="1"/>
  <c r="AA1430" i="1"/>
  <c r="Z1498" i="1"/>
  <c r="AB1498" i="1" s="1"/>
  <c r="J1530" i="1"/>
  <c r="Z1470" i="1"/>
  <c r="AB1470" i="1" s="1"/>
  <c r="Z52" i="1"/>
  <c r="AB52" i="1" s="1"/>
  <c r="AA108" i="1"/>
  <c r="AA112" i="1" s="1"/>
  <c r="C104" i="1"/>
  <c r="Z214" i="1"/>
  <c r="AB214" i="1" s="1"/>
  <c r="Z754" i="1"/>
  <c r="AB754" i="1" s="1"/>
  <c r="AA434" i="1"/>
  <c r="I1052" i="1"/>
  <c r="I1054" i="1" s="1"/>
  <c r="I1258" i="1"/>
  <c r="AB492" i="1"/>
  <c r="Z494" i="1"/>
  <c r="AB494" i="1" s="1"/>
  <c r="AA1032" i="1"/>
  <c r="AA1034" i="1" s="1"/>
  <c r="AA1174" i="1"/>
  <c r="AA688" i="1"/>
  <c r="AA692" i="1" s="1"/>
  <c r="AA694" i="1" s="1"/>
  <c r="Z714" i="1"/>
  <c r="AB714" i="1" s="1"/>
  <c r="O1268" i="1"/>
  <c r="O1272" i="1" s="1"/>
  <c r="O1262" i="1"/>
  <c r="H1298" i="1"/>
  <c r="H1300" i="1" s="1"/>
  <c r="H1524" i="1"/>
  <c r="N1052" i="1"/>
  <c r="N1054" i="1" s="1"/>
  <c r="N1258" i="1"/>
  <c r="Z1224" i="1"/>
  <c r="AB1224" i="1" s="1"/>
  <c r="Z1064" i="1"/>
  <c r="AB1064" i="1" s="1"/>
  <c r="AB1063" i="1"/>
  <c r="Z1308" i="1"/>
  <c r="AB1304" i="1"/>
  <c r="S1539" i="1"/>
  <c r="AA1494" i="1"/>
  <c r="AA1498" i="1" s="1"/>
  <c r="AA1500" i="1" s="1"/>
  <c r="AA94" i="1"/>
  <c r="Z98" i="1"/>
  <c r="AA98" i="1" s="1"/>
  <c r="M102" i="1"/>
  <c r="M104" i="1" s="1"/>
  <c r="P104" i="1"/>
  <c r="F102" i="1"/>
  <c r="J1263" i="1"/>
  <c r="AA354" i="1"/>
  <c r="AA1297" i="1"/>
  <c r="AA834" i="1"/>
  <c r="Z584" i="1"/>
  <c r="AB584" i="1" s="1"/>
  <c r="M1263" i="1"/>
  <c r="AA99" i="1"/>
  <c r="AA174" i="1"/>
  <c r="Z464" i="1"/>
  <c r="AB464" i="1" s="1"/>
  <c r="AA1082" i="1"/>
  <c r="AA1084" i="1" s="1"/>
  <c r="Q1052" i="1"/>
  <c r="Q1054" i="1" s="1"/>
  <c r="Q1258" i="1"/>
  <c r="Z872" i="1"/>
  <c r="AB868" i="1"/>
  <c r="P1263" i="1"/>
  <c r="Z614" i="1"/>
  <c r="AB614" i="1" s="1"/>
  <c r="AA869" i="1"/>
  <c r="AA872" i="1" s="1"/>
  <c r="AA874" i="1" s="1"/>
  <c r="AA952" i="1"/>
  <c r="AA954" i="1" s="1"/>
  <c r="AA1094" i="1"/>
  <c r="AA1050" i="1"/>
  <c r="R1052" i="1"/>
  <c r="R1054" i="1" s="1"/>
  <c r="R1258" i="1"/>
  <c r="R1524" i="1"/>
  <c r="C1298" i="1"/>
  <c r="C1300" i="1" s="1"/>
  <c r="C1524" i="1"/>
  <c r="Z1520" i="1"/>
  <c r="AB1520" i="1" s="1"/>
  <c r="AA734" i="1"/>
  <c r="Z1134" i="1"/>
  <c r="AB1134" i="1" s="1"/>
  <c r="AA964" i="1"/>
  <c r="E334" i="4" l="1"/>
  <c r="E1500" i="4"/>
  <c r="E74" i="4"/>
  <c r="D1049" i="4"/>
  <c r="D99" i="4"/>
  <c r="E1271" i="4"/>
  <c r="D1270" i="4"/>
  <c r="D1260" i="4"/>
  <c r="E103" i="4"/>
  <c r="D1242" i="4"/>
  <c r="D1244" i="4" s="1"/>
  <c r="E1052" i="4"/>
  <c r="E1048" i="4"/>
  <c r="E1294" i="4"/>
  <c r="E1525" i="4"/>
  <c r="E1269" i="4"/>
  <c r="E1259" i="4"/>
  <c r="D334" i="4"/>
  <c r="D1294" i="4"/>
  <c r="D1298" i="4" s="1"/>
  <c r="E1270" i="4"/>
  <c r="E872" i="4"/>
  <c r="E874" i="4"/>
  <c r="E1308" i="4"/>
  <c r="E1310" i="4"/>
  <c r="D1064" i="4"/>
  <c r="E102" i="4"/>
  <c r="E98" i="4"/>
  <c r="D1526" i="4"/>
  <c r="E1536" i="4"/>
  <c r="D1527" i="4"/>
  <c r="D1048" i="4"/>
  <c r="D1052" i="4" s="1"/>
  <c r="D1054" i="4" s="1"/>
  <c r="E692" i="4"/>
  <c r="E694" i="4"/>
  <c r="D101" i="4"/>
  <c r="D100" i="4"/>
  <c r="E1053" i="4"/>
  <c r="E512" i="4"/>
  <c r="E514" i="4"/>
  <c r="D1300" i="4"/>
  <c r="E1064" i="4"/>
  <c r="E1260" i="4"/>
  <c r="AA1527" i="3"/>
  <c r="Z1263" i="3"/>
  <c r="M1273" i="3"/>
  <c r="M1271" i="3"/>
  <c r="Z1261" i="3"/>
  <c r="AB1261" i="3" s="1"/>
  <c r="D1273" i="3"/>
  <c r="AA1295" i="3"/>
  <c r="AA1298" i="3" s="1"/>
  <c r="AA1300" i="3" s="1"/>
  <c r="C1262" i="3"/>
  <c r="C1268" i="3"/>
  <c r="C1272" i="3" s="1"/>
  <c r="X1273" i="3"/>
  <c r="AA101" i="3"/>
  <c r="X1528" i="3"/>
  <c r="X1530" i="3" s="1"/>
  <c r="X1534" i="3"/>
  <c r="X1538" i="3" s="1"/>
  <c r="K1528" i="3"/>
  <c r="K1530" i="3" s="1"/>
  <c r="C1534" i="3"/>
  <c r="C1538" i="3" s="1"/>
  <c r="C1528" i="3"/>
  <c r="C1530" i="3" s="1"/>
  <c r="AA334" i="3"/>
  <c r="AB1053" i="3"/>
  <c r="AA1053" i="3"/>
  <c r="W1273" i="3"/>
  <c r="G1262" i="3"/>
  <c r="G1268" i="3"/>
  <c r="G1272" i="3" s="1"/>
  <c r="AB872" i="3"/>
  <c r="Z874" i="3"/>
  <c r="AB874" i="3" s="1"/>
  <c r="V1273" i="3"/>
  <c r="O1262" i="3"/>
  <c r="O1264" i="3" s="1"/>
  <c r="O1268" i="3"/>
  <c r="O1272" i="3" s="1"/>
  <c r="X1268" i="3"/>
  <c r="X1272" i="3" s="1"/>
  <c r="X1262" i="3"/>
  <c r="X1264" i="3" s="1"/>
  <c r="E1268" i="3"/>
  <c r="E1272" i="3" s="1"/>
  <c r="E1274" i="3" s="1"/>
  <c r="E1262" i="3"/>
  <c r="E1264" i="3" s="1"/>
  <c r="M1270" i="3"/>
  <c r="Z1270" i="3" s="1"/>
  <c r="AB1270" i="3" s="1"/>
  <c r="Z1260" i="3"/>
  <c r="AB1260" i="3" s="1"/>
  <c r="N1268" i="3"/>
  <c r="N1272" i="3" s="1"/>
  <c r="N1262" i="3"/>
  <c r="B1271" i="3"/>
  <c r="G1534" i="3"/>
  <c r="G1538" i="3" s="1"/>
  <c r="G1528" i="3"/>
  <c r="G1530" i="3" s="1"/>
  <c r="B1262" i="3"/>
  <c r="B1264" i="3" s="1"/>
  <c r="K1262" i="3"/>
  <c r="K1264" i="3" s="1"/>
  <c r="K1268" i="3"/>
  <c r="K1272" i="3" s="1"/>
  <c r="I1273" i="3"/>
  <c r="AA1498" i="3"/>
  <c r="AA1500" i="3" s="1"/>
  <c r="B1270" i="3"/>
  <c r="AB692" i="3"/>
  <c r="Z694" i="3"/>
  <c r="AB694" i="3" s="1"/>
  <c r="Z1526" i="3"/>
  <c r="AA1526" i="3" s="1"/>
  <c r="M1536" i="3"/>
  <c r="Z1536" i="3" s="1"/>
  <c r="R1534" i="3"/>
  <c r="R1538" i="3" s="1"/>
  <c r="R1528" i="3"/>
  <c r="R1530" i="3" s="1"/>
  <c r="Z1052" i="3"/>
  <c r="AB1052" i="3" s="1"/>
  <c r="AB1048" i="3"/>
  <c r="Y1268" i="3"/>
  <c r="Y1262" i="3"/>
  <c r="Y1264" i="3" s="1"/>
  <c r="Z62" i="3"/>
  <c r="AB62" i="3" s="1"/>
  <c r="B1534" i="3"/>
  <c r="B1528" i="3"/>
  <c r="B1530" i="3" s="1"/>
  <c r="AA1524" i="3"/>
  <c r="R1268" i="3"/>
  <c r="R1272" i="3" s="1"/>
  <c r="R1262" i="3"/>
  <c r="AA99" i="3"/>
  <c r="Q1528" i="3"/>
  <c r="Q1530" i="3" s="1"/>
  <c r="C1273" i="3"/>
  <c r="C1264" i="3"/>
  <c r="S1534" i="3"/>
  <c r="S1538" i="3" s="1"/>
  <c r="S1528" i="3"/>
  <c r="S1530" i="3" s="1"/>
  <c r="F1268" i="3"/>
  <c r="F1262" i="3"/>
  <c r="F1264" i="3" s="1"/>
  <c r="U1539" i="3"/>
  <c r="AB103" i="3"/>
  <c r="Z104" i="3"/>
  <c r="AB104" i="3" s="1"/>
  <c r="B1539" i="3"/>
  <c r="AA1529" i="3"/>
  <c r="H1268" i="3"/>
  <c r="H1272" i="3" s="1"/>
  <c r="H1262" i="3"/>
  <c r="G1273" i="3"/>
  <c r="G1264" i="3"/>
  <c r="L1273" i="3"/>
  <c r="F1273" i="3"/>
  <c r="M1268" i="3"/>
  <c r="Z1258" i="3"/>
  <c r="M1262" i="3"/>
  <c r="M1264" i="3" s="1"/>
  <c r="D1268" i="3"/>
  <c r="D1272" i="3" s="1"/>
  <c r="D1262" i="3"/>
  <c r="D1264" i="3" s="1"/>
  <c r="J1528" i="3"/>
  <c r="J1530" i="3" s="1"/>
  <c r="N1528" i="3"/>
  <c r="N1530" i="3" s="1"/>
  <c r="AB1242" i="3"/>
  <c r="Z1244" i="3"/>
  <c r="AB1244" i="3" s="1"/>
  <c r="S1273" i="3"/>
  <c r="S1264" i="3"/>
  <c r="U1268" i="3"/>
  <c r="U1262" i="3"/>
  <c r="U1264" i="3" s="1"/>
  <c r="Y1273" i="3"/>
  <c r="AA100" i="3"/>
  <c r="T1262" i="3"/>
  <c r="T1268" i="3"/>
  <c r="T1272" i="3" s="1"/>
  <c r="V1268" i="3"/>
  <c r="V1262" i="3"/>
  <c r="V1264" i="3" s="1"/>
  <c r="P1528" i="3"/>
  <c r="P1530" i="3" s="1"/>
  <c r="Z1298" i="3"/>
  <c r="AB1294" i="3"/>
  <c r="W1262" i="3"/>
  <c r="W1264" i="3" s="1"/>
  <c r="W1268" i="3"/>
  <c r="W1272" i="3" s="1"/>
  <c r="N1273" i="3"/>
  <c r="N1264" i="3"/>
  <c r="M1528" i="3"/>
  <c r="M1530" i="3" s="1"/>
  <c r="M1534" i="3"/>
  <c r="Z1524" i="3"/>
  <c r="K1273" i="3"/>
  <c r="P1273" i="3"/>
  <c r="Q1268" i="3"/>
  <c r="Q1272" i="3" s="1"/>
  <c r="Q1262" i="3"/>
  <c r="E1528" i="3"/>
  <c r="E1530" i="3" s="1"/>
  <c r="H1264" i="3"/>
  <c r="H1273" i="3"/>
  <c r="Q1264" i="3"/>
  <c r="Q1273" i="3"/>
  <c r="AB512" i="3"/>
  <c r="Z514" i="3"/>
  <c r="AB514" i="3" s="1"/>
  <c r="Z102" i="3"/>
  <c r="AB102" i="3" s="1"/>
  <c r="AB98" i="3"/>
  <c r="AA98" i="3"/>
  <c r="AA102" i="3" s="1"/>
  <c r="AA104" i="3" s="1"/>
  <c r="T1534" i="3"/>
  <c r="T1538" i="3" s="1"/>
  <c r="T1528" i="3"/>
  <c r="T1530" i="3" s="1"/>
  <c r="AB1308" i="3"/>
  <c r="Z1310" i="3"/>
  <c r="AB1310" i="3" s="1"/>
  <c r="R1273" i="3"/>
  <c r="R1264" i="3"/>
  <c r="W1534" i="3"/>
  <c r="W1538" i="3" s="1"/>
  <c r="W1528" i="3"/>
  <c r="W1530" i="3" s="1"/>
  <c r="B1269" i="3"/>
  <c r="D1534" i="3"/>
  <c r="D1538" i="3" s="1"/>
  <c r="D1528" i="3"/>
  <c r="D1530" i="3" s="1"/>
  <c r="I1268" i="3"/>
  <c r="I1262" i="3"/>
  <c r="I1264" i="3" s="1"/>
  <c r="Z1064" i="3"/>
  <c r="AB1064" i="3" s="1"/>
  <c r="J1268" i="3"/>
  <c r="J1272" i="3" s="1"/>
  <c r="J1262" i="3"/>
  <c r="P1268" i="3"/>
  <c r="P1272" i="3" s="1"/>
  <c r="P1262" i="3"/>
  <c r="P1264" i="3" s="1"/>
  <c r="Z1525" i="3"/>
  <c r="AB1525" i="3" s="1"/>
  <c r="B1535" i="3"/>
  <c r="M1269" i="3"/>
  <c r="Z1269" i="3" s="1"/>
  <c r="AB1269" i="3" s="1"/>
  <c r="Z1259" i="3"/>
  <c r="AB1259" i="3" s="1"/>
  <c r="O1534" i="3"/>
  <c r="O1538" i="3" s="1"/>
  <c r="O1528" i="3"/>
  <c r="O1530" i="3" s="1"/>
  <c r="L1268" i="3"/>
  <c r="L1262" i="3"/>
  <c r="L1264" i="3" s="1"/>
  <c r="O1274" i="3"/>
  <c r="O1539" i="3"/>
  <c r="O1540" i="3" s="1"/>
  <c r="AA1048" i="3"/>
  <c r="AA1052" i="3" s="1"/>
  <c r="H1534" i="3"/>
  <c r="H1538" i="3" s="1"/>
  <c r="H1528" i="3"/>
  <c r="H1530" i="3" s="1"/>
  <c r="J1273" i="3"/>
  <c r="J1264" i="3"/>
  <c r="T1264" i="3"/>
  <c r="T1273" i="3"/>
  <c r="B1272" i="3"/>
  <c r="B1274" i="3" s="1"/>
  <c r="Z62" i="1"/>
  <c r="AB62" i="1" s="1"/>
  <c r="AA100" i="1"/>
  <c r="AA102" i="1" s="1"/>
  <c r="AA104" i="1" s="1"/>
  <c r="AB1260" i="1"/>
  <c r="Z1524" i="1"/>
  <c r="AA1298" i="1"/>
  <c r="AA1300" i="1" s="1"/>
  <c r="Z74" i="1"/>
  <c r="AB74" i="1" s="1"/>
  <c r="AB1524" i="1"/>
  <c r="AA1524" i="1"/>
  <c r="N1262" i="1"/>
  <c r="N1268" i="1"/>
  <c r="N1272" i="1" s="1"/>
  <c r="E1268" i="1"/>
  <c r="E1272" i="1" s="1"/>
  <c r="E1262" i="1"/>
  <c r="E1264" i="1" s="1"/>
  <c r="S1528" i="1"/>
  <c r="S1530" i="1" s="1"/>
  <c r="U1273" i="1"/>
  <c r="M1536" i="1"/>
  <c r="Z1526" i="1"/>
  <c r="T1262" i="1"/>
  <c r="T1264" i="1" s="1"/>
  <c r="T1268" i="1"/>
  <c r="T1272" i="1" s="1"/>
  <c r="AA1525" i="1"/>
  <c r="Y1528" i="1"/>
  <c r="Y1530" i="1" s="1"/>
  <c r="G1274" i="1"/>
  <c r="M1528" i="1"/>
  <c r="M1530" i="1" s="1"/>
  <c r="AA60" i="1"/>
  <c r="AA62" i="1" s="1"/>
  <c r="C1274" i="1"/>
  <c r="R1262" i="1"/>
  <c r="R1264" i="1" s="1"/>
  <c r="R1268" i="1"/>
  <c r="R1272" i="1" s="1"/>
  <c r="J1273" i="1"/>
  <c r="C1539" i="1"/>
  <c r="S1268" i="1"/>
  <c r="S1272" i="1" s="1"/>
  <c r="S1262" i="1"/>
  <c r="S1264" i="1" s="1"/>
  <c r="Z1527" i="1"/>
  <c r="AA1527" i="1" s="1"/>
  <c r="B1262" i="1"/>
  <c r="B1264" i="1" s="1"/>
  <c r="B1268" i="1"/>
  <c r="H1273" i="1"/>
  <c r="AA1244" i="1"/>
  <c r="T1534" i="1"/>
  <c r="T1528" i="1"/>
  <c r="T1530" i="1" s="1"/>
  <c r="X1262" i="1"/>
  <c r="X1264" i="1" s="1"/>
  <c r="X1268" i="1"/>
  <c r="X1272" i="1" s="1"/>
  <c r="O1264" i="1"/>
  <c r="O1273" i="1"/>
  <c r="Z1052" i="1"/>
  <c r="AB1052" i="1" s="1"/>
  <c r="AB1048" i="1"/>
  <c r="V1262" i="1"/>
  <c r="V1264" i="1" s="1"/>
  <c r="V1268" i="1"/>
  <c r="V1272" i="1" s="1"/>
  <c r="D1273" i="1"/>
  <c r="F1262" i="1"/>
  <c r="F1264" i="1" s="1"/>
  <c r="F1268" i="1"/>
  <c r="F1272" i="1" s="1"/>
  <c r="E1534" i="1"/>
  <c r="E1528" i="1"/>
  <c r="E1530" i="1" s="1"/>
  <c r="P1264" i="1"/>
  <c r="P1273" i="1"/>
  <c r="G1534" i="1"/>
  <c r="G1528" i="1"/>
  <c r="G1530" i="1" s="1"/>
  <c r="F1534" i="1"/>
  <c r="F1528" i="1"/>
  <c r="F1530" i="1" s="1"/>
  <c r="Z334" i="1"/>
  <c r="AB334" i="1" s="1"/>
  <c r="B1269" i="1"/>
  <c r="R1528" i="1"/>
  <c r="R1530" i="1" s="1"/>
  <c r="R1534" i="1"/>
  <c r="M1273" i="1"/>
  <c r="Z1263" i="1"/>
  <c r="K1534" i="1"/>
  <c r="K1528" i="1"/>
  <c r="K1530" i="1" s="1"/>
  <c r="G1539" i="1"/>
  <c r="M1271" i="1"/>
  <c r="Z1271" i="1" s="1"/>
  <c r="AB1271" i="1" s="1"/>
  <c r="Z1261" i="1"/>
  <c r="L1262" i="1"/>
  <c r="L1268" i="1"/>
  <c r="J1262" i="1"/>
  <c r="J1264" i="1" s="1"/>
  <c r="J1268" i="1"/>
  <c r="Q1539" i="1"/>
  <c r="M1269" i="1"/>
  <c r="Z1259" i="1"/>
  <c r="AB1259" i="1" s="1"/>
  <c r="AA1048" i="1"/>
  <c r="AA1052" i="1" s="1"/>
  <c r="AA1054" i="1" s="1"/>
  <c r="X1273" i="1"/>
  <c r="Z1244" i="1"/>
  <c r="AB1244" i="1" s="1"/>
  <c r="E1274" i="1"/>
  <c r="E1539" i="1"/>
  <c r="T1273" i="1"/>
  <c r="Z1500" i="1"/>
  <c r="AB1500" i="1" s="1"/>
  <c r="O1534" i="1"/>
  <c r="B1270" i="1"/>
  <c r="AA1270" i="1" s="1"/>
  <c r="AA1260" i="1"/>
  <c r="I1273" i="1"/>
  <c r="P1528" i="1"/>
  <c r="P1530" i="1" s="1"/>
  <c r="N1273" i="1"/>
  <c r="N1264" i="1"/>
  <c r="R1273" i="1"/>
  <c r="I1528" i="1"/>
  <c r="I1530" i="1" s="1"/>
  <c r="P1262" i="1"/>
  <c r="P1268" i="1"/>
  <c r="P1272" i="1" s="1"/>
  <c r="AB103" i="1"/>
  <c r="V1273" i="1"/>
  <c r="AB872" i="1"/>
  <c r="Z874" i="1"/>
  <c r="AB874" i="1" s="1"/>
  <c r="AB1308" i="1"/>
  <c r="Z1310" i="1"/>
  <c r="AB1310" i="1" s="1"/>
  <c r="AB1053" i="1"/>
  <c r="M1268" i="1"/>
  <c r="Z1258" i="1"/>
  <c r="M1262" i="1"/>
  <c r="M1264" i="1" s="1"/>
  <c r="U1268" i="1"/>
  <c r="U1272" i="1" s="1"/>
  <c r="U1262" i="1"/>
  <c r="U1264" i="1" s="1"/>
  <c r="V1534" i="1"/>
  <c r="V1528" i="1"/>
  <c r="V1530" i="1" s="1"/>
  <c r="C1534" i="1"/>
  <c r="C1528" i="1"/>
  <c r="C1530" i="1" s="1"/>
  <c r="Q1268" i="1"/>
  <c r="Q1262" i="1"/>
  <c r="Q1264" i="1" s="1"/>
  <c r="I1268" i="1"/>
  <c r="I1272" i="1" s="1"/>
  <c r="I1262" i="1"/>
  <c r="I1264" i="1" s="1"/>
  <c r="K1264" i="1"/>
  <c r="K1273" i="1"/>
  <c r="AB1525" i="1"/>
  <c r="AB512" i="1"/>
  <c r="Z514" i="1"/>
  <c r="AB514" i="1" s="1"/>
  <c r="AA114" i="1"/>
  <c r="N1534" i="1"/>
  <c r="N1528" i="1"/>
  <c r="N1530" i="1" s="1"/>
  <c r="Z102" i="1"/>
  <c r="AB102" i="1" s="1"/>
  <c r="AB98" i="1"/>
  <c r="H1528" i="1"/>
  <c r="H1530" i="1" s="1"/>
  <c r="U1528" i="1"/>
  <c r="U1530" i="1" s="1"/>
  <c r="Y1268" i="1"/>
  <c r="Y1272" i="1" s="1"/>
  <c r="Y1262" i="1"/>
  <c r="Y1264" i="1" s="1"/>
  <c r="B1528" i="1"/>
  <c r="B1530" i="1" s="1"/>
  <c r="X1528" i="1"/>
  <c r="X1530" i="1" s="1"/>
  <c r="Y1274" i="1"/>
  <c r="Y1539" i="1"/>
  <c r="Z1298" i="1"/>
  <c r="AB1294" i="1"/>
  <c r="F1273" i="1"/>
  <c r="B1273" i="1"/>
  <c r="AB692" i="1"/>
  <c r="Z694" i="1"/>
  <c r="AB694" i="1" s="1"/>
  <c r="W1534" i="1"/>
  <c r="H1262" i="1"/>
  <c r="H1264" i="1" s="1"/>
  <c r="H1268" i="1"/>
  <c r="H1272" i="1" s="1"/>
  <c r="D1262" i="1"/>
  <c r="D1264" i="1" s="1"/>
  <c r="D1268" i="1"/>
  <c r="W1274" i="1"/>
  <c r="L1264" i="1"/>
  <c r="L1273" i="1"/>
  <c r="S1274" i="1"/>
  <c r="D102" i="4" l="1"/>
  <c r="D104" i="4" s="1"/>
  <c r="E104" i="4"/>
  <c r="D1271" i="4"/>
  <c r="E1273" i="4"/>
  <c r="D1273" i="4"/>
  <c r="D1259" i="4"/>
  <c r="E1054" i="4"/>
  <c r="E1263" i="4"/>
  <c r="D1263" i="4"/>
  <c r="D1269" i="4"/>
  <c r="E1537" i="4"/>
  <c r="D1525" i="4"/>
  <c r="E1261" i="4"/>
  <c r="D1261" i="4"/>
  <c r="E1298" i="4"/>
  <c r="E1300" i="4"/>
  <c r="D1536" i="4"/>
  <c r="E1524" i="4"/>
  <c r="D1524" i="4"/>
  <c r="E1535" i="4"/>
  <c r="E1258" i="4"/>
  <c r="E1262" i="4"/>
  <c r="D1258" i="4"/>
  <c r="L1272" i="3"/>
  <c r="L1534" i="3"/>
  <c r="L1538" i="3" s="1"/>
  <c r="U1272" i="3"/>
  <c r="U1274" i="3" s="1"/>
  <c r="U1534" i="3"/>
  <c r="U1538" i="3" s="1"/>
  <c r="U1540" i="3" s="1"/>
  <c r="J1534" i="3"/>
  <c r="J1538" i="3" s="1"/>
  <c r="Q1534" i="3"/>
  <c r="Q1538" i="3" s="1"/>
  <c r="AA1535" i="3"/>
  <c r="Q1274" i="3"/>
  <c r="Q1539" i="3"/>
  <c r="P1274" i="3"/>
  <c r="P1539" i="3"/>
  <c r="P1540" i="3" s="1"/>
  <c r="N1274" i="3"/>
  <c r="N1539" i="3"/>
  <c r="V1272" i="3"/>
  <c r="V1534" i="3"/>
  <c r="V1538" i="3" s="1"/>
  <c r="I1274" i="3"/>
  <c r="I1539" i="3"/>
  <c r="AA1054" i="3"/>
  <c r="T1274" i="3"/>
  <c r="T1539" i="3"/>
  <c r="T1540" i="3" s="1"/>
  <c r="AA1525" i="3"/>
  <c r="AA1259" i="3"/>
  <c r="E1534" i="3"/>
  <c r="E1538" i="3" s="1"/>
  <c r="E1540" i="3" s="1"/>
  <c r="S1274" i="3"/>
  <c r="S1539" i="3"/>
  <c r="S1540" i="3" s="1"/>
  <c r="N1534" i="3"/>
  <c r="N1538" i="3" s="1"/>
  <c r="Z1268" i="3"/>
  <c r="M1272" i="3"/>
  <c r="L1274" i="3"/>
  <c r="L1539" i="3"/>
  <c r="L1540" i="3" s="1"/>
  <c r="F1272" i="3"/>
  <c r="F1534" i="3"/>
  <c r="F1538" i="3" s="1"/>
  <c r="C1274" i="3"/>
  <c r="C1539" i="3"/>
  <c r="C1540" i="3" s="1"/>
  <c r="B1538" i="3"/>
  <c r="B1540" i="3" s="1"/>
  <c r="AA1260" i="3"/>
  <c r="AA1261" i="3"/>
  <c r="V1274" i="3"/>
  <c r="V1539" i="3"/>
  <c r="Z1054" i="3"/>
  <c r="AB1054" i="3" s="1"/>
  <c r="D1274" i="3"/>
  <c r="D1539" i="3"/>
  <c r="D1540" i="3" s="1"/>
  <c r="Z1273" i="3"/>
  <c r="M1274" i="3"/>
  <c r="M1539" i="3"/>
  <c r="B1537" i="3"/>
  <c r="K1274" i="3"/>
  <c r="K1539" i="3"/>
  <c r="K1540" i="3" s="1"/>
  <c r="F1274" i="3"/>
  <c r="F1539" i="3"/>
  <c r="F1540" i="3" s="1"/>
  <c r="AA1528" i="3"/>
  <c r="AA1530" i="3" s="1"/>
  <c r="W1274" i="3"/>
  <c r="W1539" i="3"/>
  <c r="W1540" i="3" s="1"/>
  <c r="K1534" i="3"/>
  <c r="K1538" i="3" s="1"/>
  <c r="X1274" i="3"/>
  <c r="X1539" i="3"/>
  <c r="X1540" i="3" s="1"/>
  <c r="J1274" i="3"/>
  <c r="J1539" i="3"/>
  <c r="J1540" i="3" s="1"/>
  <c r="Z1528" i="3"/>
  <c r="AB1524" i="3"/>
  <c r="AB1298" i="3"/>
  <c r="Z1300" i="3"/>
  <c r="AB1300" i="3" s="1"/>
  <c r="Y1274" i="3"/>
  <c r="Y1539" i="3"/>
  <c r="Y1540" i="3" s="1"/>
  <c r="Z1262" i="3"/>
  <c r="AB1262" i="3" s="1"/>
  <c r="AB1258" i="3"/>
  <c r="AA1258" i="3"/>
  <c r="G1274" i="3"/>
  <c r="G1539" i="3"/>
  <c r="G1540" i="3" s="1"/>
  <c r="Y1272" i="3"/>
  <c r="Y1534" i="3"/>
  <c r="Y1538" i="3" s="1"/>
  <c r="Z1271" i="3"/>
  <c r="AB1271" i="3" s="1"/>
  <c r="M1537" i="3"/>
  <c r="Z1537" i="3" s="1"/>
  <c r="AB1537" i="3" s="1"/>
  <c r="M1535" i="3"/>
  <c r="Z1535" i="3" s="1"/>
  <c r="AB1535" i="3" s="1"/>
  <c r="I1272" i="3"/>
  <c r="I1534" i="3"/>
  <c r="I1538" i="3" s="1"/>
  <c r="AA1269" i="3"/>
  <c r="R1274" i="3"/>
  <c r="R1539" i="3"/>
  <c r="R1540" i="3" s="1"/>
  <c r="H1274" i="3"/>
  <c r="H1539" i="3"/>
  <c r="H1540" i="3" s="1"/>
  <c r="P1534" i="3"/>
  <c r="P1538" i="3" s="1"/>
  <c r="AA1270" i="3"/>
  <c r="B1536" i="3"/>
  <c r="AA1536" i="3" s="1"/>
  <c r="AB1263" i="3"/>
  <c r="Z1264" i="3"/>
  <c r="AB1264" i="3" s="1"/>
  <c r="AA1263" i="3"/>
  <c r="AA1259" i="1"/>
  <c r="Z1528" i="1"/>
  <c r="AB1528" i="1" s="1"/>
  <c r="X1534" i="1"/>
  <c r="X1538" i="1" s="1"/>
  <c r="AA1271" i="1"/>
  <c r="C1538" i="1"/>
  <c r="C1540" i="1" s="1"/>
  <c r="I1534" i="1"/>
  <c r="I1274" i="1"/>
  <c r="I1539" i="1"/>
  <c r="AB1261" i="1"/>
  <c r="AA1261" i="1"/>
  <c r="AB1263" i="1"/>
  <c r="G1538" i="1"/>
  <c r="G1540" i="1" s="1"/>
  <c r="E1538" i="1"/>
  <c r="E1540" i="1" s="1"/>
  <c r="H1274" i="1"/>
  <c r="H1539" i="1"/>
  <c r="F1274" i="1"/>
  <c r="F1539" i="1"/>
  <c r="H1534" i="1"/>
  <c r="K1274" i="1"/>
  <c r="K1539" i="1"/>
  <c r="V1274" i="1"/>
  <c r="V1539" i="1"/>
  <c r="T1274" i="1"/>
  <c r="T1539" i="1"/>
  <c r="Z1273" i="1"/>
  <c r="AA1273" i="1" s="1"/>
  <c r="M1539" i="1"/>
  <c r="AA1269" i="1"/>
  <c r="P1274" i="1"/>
  <c r="P1539" i="1"/>
  <c r="AB1270" i="1"/>
  <c r="O1274" i="1"/>
  <c r="O1539" i="1"/>
  <c r="M1537" i="1"/>
  <c r="B1536" i="1"/>
  <c r="J1274" i="1"/>
  <c r="J1539" i="1"/>
  <c r="B1535" i="1"/>
  <c r="Z1536" i="1"/>
  <c r="AB1536" i="1" s="1"/>
  <c r="S1534" i="1"/>
  <c r="N1274" i="1"/>
  <c r="N1539" i="1"/>
  <c r="J1272" i="1"/>
  <c r="J1534" i="1"/>
  <c r="K1538" i="1"/>
  <c r="D1272" i="1"/>
  <c r="D1534" i="1"/>
  <c r="W1538" i="1"/>
  <c r="W1540" i="1" s="1"/>
  <c r="AA1263" i="1"/>
  <c r="N1538" i="1"/>
  <c r="Q1272" i="1"/>
  <c r="Q1274" i="1" s="1"/>
  <c r="Q1534" i="1"/>
  <c r="V1538" i="1"/>
  <c r="Z1262" i="1"/>
  <c r="AB1262" i="1" s="1"/>
  <c r="AB1258" i="1"/>
  <c r="Z1054" i="1"/>
  <c r="AB1054" i="1" s="1"/>
  <c r="R1274" i="1"/>
  <c r="R1539" i="1"/>
  <c r="P1534" i="1"/>
  <c r="X1274" i="1"/>
  <c r="X1539" i="1"/>
  <c r="Z1269" i="1"/>
  <c r="AB1269" i="1" s="1"/>
  <c r="M1535" i="1"/>
  <c r="L1272" i="1"/>
  <c r="L1274" i="1" s="1"/>
  <c r="L1534" i="1"/>
  <c r="R1538" i="1"/>
  <c r="F1538" i="1"/>
  <c r="T1538" i="1"/>
  <c r="AA1258" i="1"/>
  <c r="AA1262" i="1" s="1"/>
  <c r="AA1526" i="1"/>
  <c r="AA1528" i="1" s="1"/>
  <c r="AA1530" i="1" s="1"/>
  <c r="L1539" i="1"/>
  <c r="B1539" i="1"/>
  <c r="AB1298" i="1"/>
  <c r="Z1300" i="1"/>
  <c r="AB1300" i="1" s="1"/>
  <c r="U1534" i="1"/>
  <c r="M1272" i="1"/>
  <c r="M1274" i="1" s="1"/>
  <c r="Z1268" i="1"/>
  <c r="AA1268" i="1" s="1"/>
  <c r="AA1272" i="1" s="1"/>
  <c r="M1534" i="1"/>
  <c r="Z104" i="1"/>
  <c r="AB104" i="1" s="1"/>
  <c r="O1538" i="1"/>
  <c r="D1274" i="1"/>
  <c r="D1539" i="1"/>
  <c r="B1272" i="1"/>
  <c r="B1274" i="1" s="1"/>
  <c r="B1534" i="1"/>
  <c r="Y1534" i="1"/>
  <c r="U1274" i="1"/>
  <c r="U1539" i="1"/>
  <c r="E1528" i="4" l="1"/>
  <c r="E1530" i="4"/>
  <c r="D1535" i="4"/>
  <c r="D1528" i="4"/>
  <c r="D1530" i="4" s="1"/>
  <c r="E1268" i="4"/>
  <c r="D1268" i="4"/>
  <c r="D1272" i="4" s="1"/>
  <c r="D1274" i="4" s="1"/>
  <c r="D1262" i="4"/>
  <c r="D1264" i="4" s="1"/>
  <c r="D1537" i="4"/>
  <c r="E1264" i="4"/>
  <c r="AB1273" i="3"/>
  <c r="AA1273" i="3"/>
  <c r="V1540" i="3"/>
  <c r="AB1536" i="3"/>
  <c r="Z1272" i="3"/>
  <c r="AB1272" i="3" s="1"/>
  <c r="AB1268" i="3"/>
  <c r="AA1268" i="3"/>
  <c r="M1538" i="3"/>
  <c r="AA1271" i="3"/>
  <c r="M1540" i="3"/>
  <c r="Z1539" i="3"/>
  <c r="AA1262" i="3"/>
  <c r="AA1264" i="3" s="1"/>
  <c r="AB1528" i="3"/>
  <c r="Z1530" i="3"/>
  <c r="AB1530" i="3" s="1"/>
  <c r="AA1537" i="3"/>
  <c r="Z1534" i="3"/>
  <c r="I1540" i="3"/>
  <c r="N1540" i="3"/>
  <c r="Q1540" i="3"/>
  <c r="Z1530" i="1"/>
  <c r="AB1530" i="1" s="1"/>
  <c r="Y1538" i="1"/>
  <c r="Y1540" i="1" s="1"/>
  <c r="AA1274" i="1"/>
  <c r="Z1535" i="1"/>
  <c r="AB1535" i="1" s="1"/>
  <c r="P1538" i="1"/>
  <c r="N1540" i="1"/>
  <c r="F1540" i="1"/>
  <c r="R1540" i="1"/>
  <c r="Q1538" i="1"/>
  <c r="Q1540" i="1" s="1"/>
  <c r="AA1536" i="1"/>
  <c r="Z1539" i="1"/>
  <c r="T1540" i="1"/>
  <c r="K1540" i="1"/>
  <c r="AB1268" i="1"/>
  <c r="Z1272" i="1"/>
  <c r="AB1272" i="1" s="1"/>
  <c r="U1538" i="1"/>
  <c r="U1540" i="1" s="1"/>
  <c r="L1538" i="1"/>
  <c r="L1540" i="1" s="1"/>
  <c r="X1540" i="1"/>
  <c r="D1538" i="1"/>
  <c r="D1540" i="1" s="1"/>
  <c r="J1538" i="1"/>
  <c r="AA1535" i="1"/>
  <c r="Z1537" i="1"/>
  <c r="P1540" i="1"/>
  <c r="Z1264" i="1"/>
  <c r="AB1264" i="1" s="1"/>
  <c r="B1538" i="1"/>
  <c r="M1538" i="1"/>
  <c r="M1540" i="1" s="1"/>
  <c r="Z1534" i="1"/>
  <c r="B1540" i="1"/>
  <c r="AA1264" i="1"/>
  <c r="S1538" i="1"/>
  <c r="S1540" i="1" s="1"/>
  <c r="J1540" i="1"/>
  <c r="O1540" i="1"/>
  <c r="AB1273" i="1"/>
  <c r="V1540" i="1"/>
  <c r="H1538" i="1"/>
  <c r="H1540" i="1" s="1"/>
  <c r="I1538" i="1"/>
  <c r="I1540" i="1" s="1"/>
  <c r="E1539" i="4" l="1"/>
  <c r="D1539" i="4"/>
  <c r="E1538" i="4"/>
  <c r="E1534" i="4"/>
  <c r="D1534" i="4"/>
  <c r="D1538" i="4" s="1"/>
  <c r="E1272" i="4"/>
  <c r="Z1538" i="3"/>
  <c r="AB1538" i="3" s="1"/>
  <c r="AB1534" i="3"/>
  <c r="AA1534" i="3"/>
  <c r="AA1538" i="3" s="1"/>
  <c r="Z1274" i="3"/>
  <c r="AB1539" i="3"/>
  <c r="Z1540" i="3"/>
  <c r="AB1540" i="3" s="1"/>
  <c r="AA1539" i="3"/>
  <c r="AA1540" i="3" s="1"/>
  <c r="AA1272" i="3"/>
  <c r="AA1274" i="3" s="1"/>
  <c r="Z1274" i="1"/>
  <c r="AB1539" i="1"/>
  <c r="Z1540" i="1"/>
  <c r="AB1540" i="1" s="1"/>
  <c r="AB1274" i="1"/>
  <c r="Z1276" i="1"/>
  <c r="AB1537" i="1"/>
  <c r="AA1537" i="1"/>
  <c r="AA1539" i="1"/>
  <c r="AB1534" i="1"/>
  <c r="Z1538" i="1"/>
  <c r="AB1538" i="1" s="1"/>
  <c r="AA1534" i="1"/>
  <c r="AA1538" i="1" s="1"/>
  <c r="D1540" i="4" l="1"/>
  <c r="E1274" i="4"/>
  <c r="E1540" i="4"/>
  <c r="AB1274" i="3"/>
  <c r="Z1276" i="3"/>
  <c r="AA1540" i="1"/>
</calcChain>
</file>

<file path=xl/sharedStrings.xml><?xml version="1.0" encoding="utf-8"?>
<sst xmlns="http://schemas.openxmlformats.org/spreadsheetml/2006/main" count="3792" uniqueCount="99">
  <si>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</si>
  <si>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</si>
  <si>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</si>
  <si>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</si>
  <si>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</si>
  <si>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March 31, 2014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</si>
  <si>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</si>
  <si>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</si>
  <si>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</si>
  <si>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</si>
  <si>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</si>
  <si>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</si>
  <si>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</si>
  <si>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</si>
  <si>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</si>
  <si>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</si>
  <si>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</si>
  <si>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</si>
  <si>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</si>
  <si>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</si>
  <si>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</si>
  <si>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</si>
  <si>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</si>
  <si>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</si>
  <si>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</si>
  <si>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</si>
  <si>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</si>
  <si>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</si>
  <si>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</si>
  <si>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</si>
  <si>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</si>
  <si>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</si>
  <si>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</si>
  <si>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</si>
  <si>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</si>
  <si>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</si>
  <si>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</si>
  <si>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</si>
  <si>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</si>
  <si>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</si>
  <si>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</si>
  <si>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</si>
  <si>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</si>
  <si>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</si>
  <si>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</si>
  <si>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</si>
  <si>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</si>
  <si>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</si>
  <si>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</si>
  <si>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</si>
  <si>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</si>
  <si>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</si>
  <si>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</si>
  <si>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</si>
  <si>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</si>
  <si>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</si>
  <si>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</si>
  <si>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</si>
  <si>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</si>
  <si>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</si>
  <si>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</si>
  <si>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</si>
  <si>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</si>
  <si>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</si>
  <si>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</si>
  <si>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</si>
  <si>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</si>
  <si>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</si>
  <si>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</si>
  <si>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</si>
  <si>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</si>
  <si>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</si>
  <si>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</si>
  <si>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 xml:space="preserve">      302050000 - Program Management &amp; Monitoring</t>
  </si>
  <si>
    <t xml:space="preserve">      302060000 - Pantawid Pamilya</t>
  </si>
  <si>
    <t>302070000   -  Supplemental Feeding Program</t>
  </si>
  <si>
    <t xml:space="preserve">          CENTRAL OFFICE</t>
  </si>
  <si>
    <t>302080000   -  Recovery &amp; Reintegration Program for Trafficked Persons</t>
  </si>
  <si>
    <t>302090000   -  SOCIAL PENSION FOR INDIGENT SENIOR CITIZENS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</si>
  <si>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</si>
  <si>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</si>
  <si>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</si>
  <si>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</si>
  <si>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</si>
  <si>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</si>
  <si>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</si>
  <si>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</si>
  <si>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</si>
  <si>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</si>
  <si>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</si>
  <si>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</si>
  <si>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</si>
  <si>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</si>
  <si>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</si>
  <si>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</si>
  <si>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</si>
  <si>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</si>
  <si>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>Sub-total, Locally-Funded Projects</t>
  </si>
  <si>
    <t>TOTAL, REGULAR APPROPRIATIONS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</si>
</sst>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43" fontId="2" fillId="0" borderId="0" xfId="1"/>
    <xf numFmtId="10" fontId="2" fillId="0" borderId="0" xfId="1" applyNumberFormat="1"/>
    <xf numFmtId="0" fontId="1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justify"/>
    </xf>
    <xf numFmtId="43" fontId="1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center" wrapText="1"/>
    </xf>
    <xf numFmtId="43" fontId="1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8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3" fillId="0" borderId="14" xfId="0" applyFont="1" applyBorder="1"/>
    <xf numFmtId="43" fontId="7" fillId="0" borderId="9" xfId="1" applyFont="1" applyBorder="1"/>
    <xf numFmtId="43" fontId="7" fillId="0" borderId="10" xfId="1" applyFont="1" applyBorder="1"/>
    <xf numFmtId="0" fontId="9" fillId="0" borderId="6" xfId="0" applyFont="1" applyBorder="1"/>
    <xf numFmtId="0" fontId="10" fillId="0" borderId="6" xfId="0" applyFont="1" applyBorder="1"/>
    <xf numFmtId="43" fontId="3" fillId="0" borderId="12" xfId="1" applyFont="1" applyBorder="1"/>
    <xf numFmtId="10" fontId="3" fillId="0" borderId="12" xfId="1" applyNumberFormat="1" applyFont="1" applyBorder="1"/>
    <xf numFmtId="43" fontId="3" fillId="0" borderId="13" xfId="1" applyFont="1" applyBorder="1"/>
    <xf numFmtId="0" fontId="3" fillId="0" borderId="0" xfId="0" applyFont="1"/>
  </cellXfs>
  <cellStyles count="6">
    <cellStyle name="Comma" xfId="1" builtinId="3"/>
    <cellStyle name="Comma 2" xfId="2"/>
    <cellStyle name="Comma 2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4%20Files/saob2014currentCON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S-CONSO"/>
      <sheetName val="FARS-CO"/>
      <sheetName val="CY.OBL.DISB. Annex B 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SAOBCENTRALOFFICE101"/>
      <sheetName val="SAOB-co-others"/>
      <sheetName val="sum-co"/>
      <sheetName val="sum-conso"/>
      <sheetName val="sumFO"/>
      <sheetName val="sumFO (2)"/>
      <sheetName val="sumFO-PROJ"/>
      <sheetName val="fo-others"/>
      <sheetName val="10%"/>
      <sheetName val="analysis"/>
      <sheetName val="analysis1"/>
      <sheetName val="analysis2"/>
      <sheetName val="analysis-wd RLIP"/>
      <sheetName val="analysis-wd RLIP (2)"/>
      <sheetName val="analysis (3)"/>
      <sheetName val="CURRENT"/>
      <sheetName val="CURRENT (2)"/>
      <sheetName val="CONTINUING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>
        <row r="74">
          <cell r="E74">
            <v>110161000</v>
          </cell>
          <cell r="F74">
            <v>106854799</v>
          </cell>
          <cell r="G74">
            <v>-3306201</v>
          </cell>
          <cell r="H74">
            <v>34767920.639999993</v>
          </cell>
          <cell r="I74">
            <v>0</v>
          </cell>
          <cell r="J74">
            <v>0</v>
          </cell>
          <cell r="K74">
            <v>0</v>
          </cell>
          <cell r="L74">
            <v>755353.48</v>
          </cell>
          <cell r="M74">
            <v>0</v>
          </cell>
          <cell r="N74">
            <v>0</v>
          </cell>
          <cell r="O74">
            <v>0</v>
          </cell>
          <cell r="P74">
            <v>755353.48</v>
          </cell>
          <cell r="Q74">
            <v>15882580.479999999</v>
          </cell>
          <cell r="R74">
            <v>9754616.6600000001</v>
          </cell>
          <cell r="S74">
            <v>8375370.0200000014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150">
          <cell r="E150">
            <v>179286000</v>
          </cell>
          <cell r="F150">
            <v>168538805.5</v>
          </cell>
          <cell r="G150">
            <v>-10747194.5</v>
          </cell>
          <cell r="H150">
            <v>53986167.060000002</v>
          </cell>
          <cell r="I150">
            <v>0</v>
          </cell>
          <cell r="J150">
            <v>0</v>
          </cell>
          <cell r="K150">
            <v>0</v>
          </cell>
          <cell r="L150">
            <v>2378426.9500000002</v>
          </cell>
          <cell r="M150">
            <v>0</v>
          </cell>
          <cell r="N150">
            <v>0</v>
          </cell>
          <cell r="O150">
            <v>0</v>
          </cell>
          <cell r="P150">
            <v>2378426.9500000002</v>
          </cell>
          <cell r="Q150">
            <v>0</v>
          </cell>
          <cell r="R150">
            <v>42341919.309999995</v>
          </cell>
          <cell r="S150">
            <v>9265820.7999999989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</row>
        <row r="156"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</row>
        <row r="189">
          <cell r="E189">
            <v>9055000</v>
          </cell>
          <cell r="F189">
            <v>9055000</v>
          </cell>
          <cell r="G189">
            <v>0</v>
          </cell>
          <cell r="H189">
            <v>2444581.7000000002</v>
          </cell>
          <cell r="I189">
            <v>0</v>
          </cell>
          <cell r="J189">
            <v>0</v>
          </cell>
          <cell r="K189">
            <v>0</v>
          </cell>
          <cell r="Q189">
            <v>811584.45</v>
          </cell>
          <cell r="R189">
            <v>809055.73</v>
          </cell>
          <cell r="S189">
            <v>823941.52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</row>
        <row r="251">
          <cell r="E251">
            <v>6191000</v>
          </cell>
          <cell r="F251">
            <v>6191000</v>
          </cell>
          <cell r="G251">
            <v>0</v>
          </cell>
          <cell r="H251">
            <v>2318542.2999999998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1096656.1000000001</v>
          </cell>
          <cell r="R251">
            <v>643443.1</v>
          </cell>
          <cell r="S251">
            <v>578443.1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</row>
        <row r="327">
          <cell r="E327">
            <v>158934000</v>
          </cell>
          <cell r="F327">
            <v>152534000</v>
          </cell>
          <cell r="G327">
            <v>-6400000</v>
          </cell>
          <cell r="H327">
            <v>14164262.069999998</v>
          </cell>
          <cell r="I327">
            <v>0</v>
          </cell>
          <cell r="J327">
            <v>0</v>
          </cell>
          <cell r="K327">
            <v>0</v>
          </cell>
          <cell r="L327">
            <v>1085122.8599999999</v>
          </cell>
          <cell r="M327">
            <v>0</v>
          </cell>
          <cell r="N327">
            <v>0</v>
          </cell>
          <cell r="O327">
            <v>0</v>
          </cell>
          <cell r="P327">
            <v>1085122.8599999999</v>
          </cell>
          <cell r="Q327">
            <v>0</v>
          </cell>
          <cell r="R327">
            <v>9142283.3600000013</v>
          </cell>
          <cell r="S327">
            <v>3936855.85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</row>
        <row r="362">
          <cell r="E362">
            <v>29553000</v>
          </cell>
          <cell r="F362">
            <v>28753000</v>
          </cell>
          <cell r="G362">
            <v>-800000</v>
          </cell>
          <cell r="H362">
            <v>211660</v>
          </cell>
          <cell r="I362">
            <v>0</v>
          </cell>
          <cell r="J362">
            <v>0</v>
          </cell>
          <cell r="K362">
            <v>0</v>
          </cell>
          <cell r="L362">
            <v>96300</v>
          </cell>
          <cell r="M362">
            <v>0</v>
          </cell>
          <cell r="N362">
            <v>0</v>
          </cell>
          <cell r="O362">
            <v>0</v>
          </cell>
          <cell r="P362">
            <v>96300</v>
          </cell>
          <cell r="Q362">
            <v>0</v>
          </cell>
          <cell r="R362">
            <v>25360</v>
          </cell>
          <cell r="S362">
            <v>90000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</row>
        <row r="366">
          <cell r="E366">
            <v>534000</v>
          </cell>
          <cell r="F366">
            <v>534000</v>
          </cell>
          <cell r="G366">
            <v>0</v>
          </cell>
          <cell r="H366">
            <v>169607.88</v>
          </cell>
          <cell r="I366">
            <v>0</v>
          </cell>
          <cell r="J366">
            <v>0</v>
          </cell>
          <cell r="K366">
            <v>0</v>
          </cell>
          <cell r="P366">
            <v>0</v>
          </cell>
          <cell r="Q366">
            <v>0</v>
          </cell>
          <cell r="R366">
            <v>56535.96</v>
          </cell>
          <cell r="S366">
            <v>113071.92000000001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</row>
        <row r="426">
          <cell r="E426">
            <v>6528000</v>
          </cell>
          <cell r="F426">
            <v>6528000</v>
          </cell>
          <cell r="G426">
            <v>0</v>
          </cell>
          <cell r="H426">
            <v>1944655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1451222.5</v>
          </cell>
          <cell r="S426">
            <v>493432.5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</row>
        <row r="452"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</row>
        <row r="502">
          <cell r="E502">
            <v>7871000</v>
          </cell>
          <cell r="F502">
            <v>6792470.0700000003</v>
          </cell>
          <cell r="G502">
            <v>-1078529.93</v>
          </cell>
          <cell r="H502">
            <v>2255131.91</v>
          </cell>
          <cell r="I502">
            <v>0</v>
          </cell>
          <cell r="J502">
            <v>0</v>
          </cell>
          <cell r="K502">
            <v>0</v>
          </cell>
          <cell r="L502">
            <v>954999.07000000007</v>
          </cell>
          <cell r="M502">
            <v>0</v>
          </cell>
          <cell r="N502">
            <v>0</v>
          </cell>
          <cell r="O502">
            <v>0</v>
          </cell>
          <cell r="P502">
            <v>954999.07000000007</v>
          </cell>
          <cell r="Q502">
            <v>0</v>
          </cell>
          <cell r="R502">
            <v>1169298.47</v>
          </cell>
          <cell r="S502">
            <v>130834.37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</row>
        <row r="541">
          <cell r="E541">
            <v>607000</v>
          </cell>
          <cell r="F541">
            <v>607000</v>
          </cell>
          <cell r="G541">
            <v>0</v>
          </cell>
          <cell r="H541">
            <v>147121.20000000001</v>
          </cell>
          <cell r="I541">
            <v>0</v>
          </cell>
          <cell r="J541">
            <v>0</v>
          </cell>
          <cell r="K541">
            <v>0</v>
          </cell>
          <cell r="P541">
            <v>0</v>
          </cell>
          <cell r="Q541">
            <v>0</v>
          </cell>
          <cell r="R541">
            <v>49040</v>
          </cell>
          <cell r="S541">
            <v>98081.200000000012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</row>
        <row r="601"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</row>
        <row r="677">
          <cell r="E677">
            <v>88508000</v>
          </cell>
          <cell r="F677">
            <v>18997654</v>
          </cell>
          <cell r="G677">
            <v>-69510346</v>
          </cell>
          <cell r="H677">
            <v>781705.19</v>
          </cell>
          <cell r="I677">
            <v>0</v>
          </cell>
          <cell r="J677">
            <v>0</v>
          </cell>
          <cell r="K677">
            <v>0</v>
          </cell>
          <cell r="L677">
            <v>745718.90999999992</v>
          </cell>
          <cell r="M677">
            <v>0</v>
          </cell>
          <cell r="N677">
            <v>0</v>
          </cell>
          <cell r="O677">
            <v>0</v>
          </cell>
          <cell r="P677">
            <v>745718.90999999992</v>
          </cell>
          <cell r="Q677">
            <v>0</v>
          </cell>
          <cell r="R677">
            <v>35986.28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</row>
        <row r="683"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</row>
        <row r="712"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63"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</row>
        <row r="1043"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</row>
        <row r="1128">
          <cell r="E1128">
            <v>16018000</v>
          </cell>
          <cell r="F1128">
            <v>16018000</v>
          </cell>
          <cell r="G1128">
            <v>0</v>
          </cell>
          <cell r="H1128">
            <v>4644559.5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2117294.84</v>
          </cell>
          <cell r="R1128">
            <v>1273845.6600000001</v>
          </cell>
          <cell r="S1128">
            <v>1253419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</row>
        <row r="1204">
          <cell r="E1204">
            <v>29368000</v>
          </cell>
          <cell r="F1204">
            <v>26995293.199999999</v>
          </cell>
          <cell r="G1204">
            <v>-2372706.7999999998</v>
          </cell>
          <cell r="H1204">
            <v>7028968.6700000009</v>
          </cell>
          <cell r="I1204">
            <v>0</v>
          </cell>
          <cell r="J1204">
            <v>0</v>
          </cell>
          <cell r="K1204">
            <v>0</v>
          </cell>
          <cell r="L1204">
            <v>607700.82999999996</v>
          </cell>
          <cell r="M1204">
            <v>0</v>
          </cell>
          <cell r="N1204">
            <v>0</v>
          </cell>
          <cell r="O1204">
            <v>0</v>
          </cell>
          <cell r="P1204">
            <v>607700.82999999996</v>
          </cell>
          <cell r="Q1204">
            <v>0</v>
          </cell>
          <cell r="R1204">
            <v>5418501.8000000007</v>
          </cell>
          <cell r="S1204">
            <v>1002766.04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</row>
        <row r="1210"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</row>
        <row r="1243">
          <cell r="E1243">
            <v>1551000</v>
          </cell>
          <cell r="F1243">
            <v>1551000</v>
          </cell>
          <cell r="G1243">
            <v>0</v>
          </cell>
          <cell r="H1243">
            <v>365208.73</v>
          </cell>
          <cell r="I1243">
            <v>0</v>
          </cell>
          <cell r="J1243">
            <v>0</v>
          </cell>
          <cell r="K1243">
            <v>0</v>
          </cell>
          <cell r="P1243">
            <v>0</v>
          </cell>
          <cell r="Q1243">
            <v>114287.70999999999</v>
          </cell>
          <cell r="R1243">
            <v>123195.44</v>
          </cell>
          <cell r="S1243">
            <v>127725.58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</row>
        <row r="1303">
          <cell r="E1303">
            <v>16431000</v>
          </cell>
          <cell r="F1303">
            <v>16431000</v>
          </cell>
          <cell r="G1303">
            <v>0</v>
          </cell>
          <cell r="H1303">
            <v>4732064.5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2316719.5</v>
          </cell>
          <cell r="R1303">
            <v>1321341</v>
          </cell>
          <cell r="S1303">
            <v>1094004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</row>
        <row r="1379">
          <cell r="E1379">
            <v>93488000</v>
          </cell>
          <cell r="F1379">
            <v>85058972</v>
          </cell>
          <cell r="G1379">
            <v>-8429028</v>
          </cell>
          <cell r="H1379">
            <v>7446714.8499999987</v>
          </cell>
          <cell r="I1379">
            <v>0</v>
          </cell>
          <cell r="J1379">
            <v>0</v>
          </cell>
          <cell r="K1379">
            <v>0</v>
          </cell>
          <cell r="L1379">
            <v>710936.16999999993</v>
          </cell>
          <cell r="M1379">
            <v>0</v>
          </cell>
          <cell r="N1379">
            <v>0</v>
          </cell>
          <cell r="O1379">
            <v>0</v>
          </cell>
          <cell r="P1379">
            <v>710936.16999999993</v>
          </cell>
          <cell r="Q1379">
            <v>0</v>
          </cell>
          <cell r="R1379">
            <v>6261768.1600000001</v>
          </cell>
          <cell r="S1379">
            <v>474010.52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</row>
        <row r="1385"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</row>
        <row r="1414"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B1414">
            <v>0</v>
          </cell>
        </row>
        <row r="1418">
          <cell r="E1418">
            <v>1520000</v>
          </cell>
          <cell r="F1418">
            <v>1520000</v>
          </cell>
          <cell r="G1418">
            <v>0</v>
          </cell>
          <cell r="H1418">
            <v>368617.32</v>
          </cell>
          <cell r="I1418">
            <v>0</v>
          </cell>
          <cell r="J1418">
            <v>0</v>
          </cell>
          <cell r="K1418">
            <v>0</v>
          </cell>
          <cell r="P1418">
            <v>0</v>
          </cell>
          <cell r="Q1418">
            <v>0</v>
          </cell>
          <cell r="R1418">
            <v>125334.6</v>
          </cell>
          <cell r="S1418">
            <v>243282.72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B1418">
            <v>0</v>
          </cell>
        </row>
        <row r="1828">
          <cell r="E1828">
            <v>99401000</v>
          </cell>
          <cell r="H1828">
            <v>11085880.510000002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P1828">
            <v>0</v>
          </cell>
          <cell r="Q1828">
            <v>3281475.08</v>
          </cell>
          <cell r="R1828">
            <v>4213973.26</v>
          </cell>
          <cell r="S1828">
            <v>3590432.1699999995</v>
          </cell>
          <cell r="T1828">
            <v>0</v>
          </cell>
          <cell r="U1828">
            <v>0</v>
          </cell>
          <cell r="V1828">
            <v>0</v>
          </cell>
          <cell r="W1828">
            <v>0</v>
          </cell>
          <cell r="X1828">
            <v>0</v>
          </cell>
          <cell r="Y1828">
            <v>0</v>
          </cell>
          <cell r="Z1828">
            <v>0</v>
          </cell>
          <cell r="AA1828">
            <v>0</v>
          </cell>
          <cell r="AB1828">
            <v>0</v>
          </cell>
        </row>
        <row r="1904">
          <cell r="E1904">
            <v>211830000</v>
          </cell>
          <cell r="H1904">
            <v>91413549.450000003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18472847.59</v>
          </cell>
          <cell r="R1904">
            <v>12056669.669999998</v>
          </cell>
          <cell r="S1904">
            <v>60884032.189999998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0</v>
          </cell>
          <cell r="Y1904">
            <v>0</v>
          </cell>
          <cell r="Z1904">
            <v>0</v>
          </cell>
          <cell r="AA1904">
            <v>0</v>
          </cell>
          <cell r="AB1904">
            <v>0</v>
          </cell>
        </row>
        <row r="1910">
          <cell r="E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B1910">
            <v>0</v>
          </cell>
        </row>
        <row r="1939">
          <cell r="E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B1939">
            <v>0</v>
          </cell>
        </row>
        <row r="1943">
          <cell r="E1943">
            <v>7470000</v>
          </cell>
          <cell r="H1943">
            <v>870602.44</v>
          </cell>
          <cell r="I1943">
            <v>0</v>
          </cell>
          <cell r="J1943">
            <v>0</v>
          </cell>
          <cell r="K1943">
            <v>0</v>
          </cell>
          <cell r="P1943">
            <v>0</v>
          </cell>
          <cell r="Q1943">
            <v>286100.64</v>
          </cell>
          <cell r="R1943">
            <v>1341.7199999999721</v>
          </cell>
          <cell r="S1943">
            <v>583160.07999999996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B1943">
            <v>0</v>
          </cell>
        </row>
        <row r="2003">
          <cell r="E2003">
            <v>18700000</v>
          </cell>
          <cell r="H2003">
            <v>3261918.58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1905224.5599999996</v>
          </cell>
          <cell r="S2003">
            <v>1356694.02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B2003">
            <v>0</v>
          </cell>
        </row>
        <row r="2079">
          <cell r="E2079">
            <v>43093000</v>
          </cell>
          <cell r="H2079">
            <v>6434790.04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3884503.1500000004</v>
          </cell>
          <cell r="S2079">
            <v>2550286.89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B207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</row>
        <row r="2114">
          <cell r="E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P2114">
            <v>0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  <cell r="X2114">
            <v>0</v>
          </cell>
          <cell r="Y2114">
            <v>0</v>
          </cell>
          <cell r="Z2114">
            <v>0</v>
          </cell>
          <cell r="AA2114">
            <v>0</v>
          </cell>
          <cell r="AB2114">
            <v>0</v>
          </cell>
        </row>
        <row r="2118">
          <cell r="E2118">
            <v>1328000</v>
          </cell>
          <cell r="H2118">
            <v>294525.98</v>
          </cell>
          <cell r="I2118">
            <v>0</v>
          </cell>
          <cell r="J2118">
            <v>0</v>
          </cell>
          <cell r="K2118">
            <v>0</v>
          </cell>
          <cell r="P2118">
            <v>0</v>
          </cell>
          <cell r="Q2118">
            <v>0</v>
          </cell>
          <cell r="R2118">
            <v>196848.52</v>
          </cell>
          <cell r="S2118">
            <v>97677.46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  <cell r="X2118">
            <v>0</v>
          </cell>
          <cell r="Y2118">
            <v>0</v>
          </cell>
          <cell r="Z2118">
            <v>0</v>
          </cell>
          <cell r="AA2118">
            <v>0</v>
          </cell>
          <cell r="AB2118">
            <v>0</v>
          </cell>
        </row>
        <row r="2178">
          <cell r="E2178">
            <v>6168000</v>
          </cell>
          <cell r="H2178">
            <v>1620841.46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1134512</v>
          </cell>
          <cell r="S2178">
            <v>486329.45999999996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B2178">
            <v>0</v>
          </cell>
        </row>
        <row r="2254">
          <cell r="E2254">
            <v>31934000</v>
          </cell>
          <cell r="H2254">
            <v>4273782.0999999996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2788747.91</v>
          </cell>
          <cell r="S2254">
            <v>1485034.19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B2254">
            <v>0</v>
          </cell>
        </row>
        <row r="2260">
          <cell r="E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P2260">
            <v>0</v>
          </cell>
          <cell r="Q2260">
            <v>0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  <cell r="X2260">
            <v>0</v>
          </cell>
          <cell r="Y2260">
            <v>0</v>
          </cell>
          <cell r="Z2260">
            <v>0</v>
          </cell>
          <cell r="AA2260">
            <v>0</v>
          </cell>
          <cell r="AB2260">
            <v>0</v>
          </cell>
        </row>
        <row r="2289">
          <cell r="E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B2289">
            <v>0</v>
          </cell>
        </row>
        <row r="2293">
          <cell r="E2293">
            <v>174000</v>
          </cell>
          <cell r="H2293">
            <v>78059.88</v>
          </cell>
          <cell r="I2293">
            <v>0</v>
          </cell>
          <cell r="J2293">
            <v>0</v>
          </cell>
          <cell r="K2293">
            <v>0</v>
          </cell>
          <cell r="P2293">
            <v>0</v>
          </cell>
          <cell r="Q2293">
            <v>0</v>
          </cell>
          <cell r="R2293">
            <v>52039.12</v>
          </cell>
          <cell r="S2293">
            <v>26020.76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B2293">
            <v>0</v>
          </cell>
        </row>
        <row r="2353">
          <cell r="E2353">
            <v>7896000</v>
          </cell>
          <cell r="H2353">
            <v>1605648.6300000001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P2353">
            <v>0</v>
          </cell>
          <cell r="Q2353">
            <v>0</v>
          </cell>
          <cell r="R2353">
            <v>1111507.23</v>
          </cell>
          <cell r="S2353">
            <v>494141.39999999997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  <cell r="X2353">
            <v>0</v>
          </cell>
          <cell r="Y2353">
            <v>0</v>
          </cell>
          <cell r="Z2353">
            <v>0</v>
          </cell>
          <cell r="AA2353">
            <v>0</v>
          </cell>
          <cell r="AB2353">
            <v>0</v>
          </cell>
        </row>
        <row r="2429">
          <cell r="E2429">
            <v>19183000</v>
          </cell>
          <cell r="H2429">
            <v>3637797.5999999996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2528450.4799999995</v>
          </cell>
          <cell r="S2429">
            <v>1109347.1200000001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B2429">
            <v>0</v>
          </cell>
        </row>
        <row r="2435">
          <cell r="E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  <cell r="X2435">
            <v>0</v>
          </cell>
          <cell r="Y2435">
            <v>0</v>
          </cell>
          <cell r="Z2435">
            <v>0</v>
          </cell>
          <cell r="AA2435">
            <v>0</v>
          </cell>
          <cell r="AB2435">
            <v>0</v>
          </cell>
        </row>
        <row r="2464">
          <cell r="E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  <cell r="X2464">
            <v>0</v>
          </cell>
          <cell r="Y2464">
            <v>0</v>
          </cell>
          <cell r="Z2464">
            <v>0</v>
          </cell>
          <cell r="AA2464">
            <v>0</v>
          </cell>
          <cell r="AB2464">
            <v>0</v>
          </cell>
        </row>
        <row r="2468">
          <cell r="E2468">
            <v>502000</v>
          </cell>
          <cell r="H2468">
            <v>102325.57</v>
          </cell>
          <cell r="I2468">
            <v>0</v>
          </cell>
          <cell r="J2468">
            <v>0</v>
          </cell>
          <cell r="K2468">
            <v>0</v>
          </cell>
          <cell r="P2468">
            <v>0</v>
          </cell>
          <cell r="Q2468">
            <v>0</v>
          </cell>
          <cell r="R2468">
            <v>70727.53</v>
          </cell>
          <cell r="S2468">
            <v>31598.04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B2468">
            <v>0</v>
          </cell>
        </row>
        <row r="2528">
          <cell r="E2528">
            <v>18474000</v>
          </cell>
          <cell r="H2528">
            <v>3448617.63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3003976.4899999998</v>
          </cell>
          <cell r="S2528">
            <v>444641.13999999996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  <cell r="X2528">
            <v>0</v>
          </cell>
          <cell r="Y2528">
            <v>0</v>
          </cell>
          <cell r="Z2528">
            <v>0</v>
          </cell>
          <cell r="AA2528">
            <v>0</v>
          </cell>
          <cell r="AB2528">
            <v>0</v>
          </cell>
        </row>
        <row r="2604">
          <cell r="E2604">
            <v>72124000</v>
          </cell>
          <cell r="H2604">
            <v>12040163.200000001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P2604">
            <v>0</v>
          </cell>
          <cell r="Q2604">
            <v>0</v>
          </cell>
          <cell r="R2604">
            <v>5981897.2000000002</v>
          </cell>
          <cell r="S2604">
            <v>6058266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  <cell r="X2604">
            <v>0</v>
          </cell>
          <cell r="Y2604">
            <v>0</v>
          </cell>
          <cell r="Z2604">
            <v>0</v>
          </cell>
          <cell r="AA2604">
            <v>0</v>
          </cell>
          <cell r="AB2604">
            <v>0</v>
          </cell>
        </row>
        <row r="2610">
          <cell r="E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P2610">
            <v>0</v>
          </cell>
          <cell r="Q2610">
            <v>0</v>
          </cell>
          <cell r="R2610">
            <v>0</v>
          </cell>
          <cell r="S2610">
            <v>0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  <cell r="X2610">
            <v>0</v>
          </cell>
          <cell r="Y2610">
            <v>0</v>
          </cell>
          <cell r="Z2610">
            <v>0</v>
          </cell>
          <cell r="AA2610">
            <v>0</v>
          </cell>
          <cell r="AB2610">
            <v>0</v>
          </cell>
        </row>
        <row r="2639">
          <cell r="E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0</v>
          </cell>
          <cell r="P2639">
            <v>0</v>
          </cell>
          <cell r="Q2639">
            <v>0</v>
          </cell>
          <cell r="R2639">
            <v>0</v>
          </cell>
          <cell r="S2639">
            <v>0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  <cell r="X2639">
            <v>0</v>
          </cell>
          <cell r="Y2639">
            <v>0</v>
          </cell>
          <cell r="Z2639">
            <v>0</v>
          </cell>
          <cell r="AA2639">
            <v>0</v>
          </cell>
          <cell r="AB2639">
            <v>0</v>
          </cell>
        </row>
        <row r="2643">
          <cell r="E2643">
            <v>1058000</v>
          </cell>
          <cell r="H2643">
            <v>302719.92</v>
          </cell>
          <cell r="I2643">
            <v>0</v>
          </cell>
          <cell r="J2643">
            <v>0</v>
          </cell>
          <cell r="K2643">
            <v>0</v>
          </cell>
          <cell r="P2643">
            <v>0</v>
          </cell>
          <cell r="Q2643">
            <v>0</v>
          </cell>
          <cell r="R2643">
            <v>200398.52</v>
          </cell>
          <cell r="S2643">
            <v>102321.4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  <cell r="X2643">
            <v>0</v>
          </cell>
          <cell r="Y2643">
            <v>0</v>
          </cell>
          <cell r="Z2643">
            <v>0</v>
          </cell>
          <cell r="AA2643">
            <v>0</v>
          </cell>
          <cell r="AB2643">
            <v>0</v>
          </cell>
        </row>
        <row r="2703">
          <cell r="E2703">
            <v>30299000</v>
          </cell>
          <cell r="H2703">
            <v>4090401.43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P2703">
            <v>0</v>
          </cell>
          <cell r="Q2703">
            <v>901777</v>
          </cell>
          <cell r="R2703">
            <v>1881715.45</v>
          </cell>
          <cell r="S2703">
            <v>1306908.98</v>
          </cell>
          <cell r="T2703">
            <v>0</v>
          </cell>
          <cell r="U2703">
            <v>0</v>
          </cell>
          <cell r="V2703">
            <v>0</v>
          </cell>
          <cell r="W2703">
            <v>0</v>
          </cell>
          <cell r="X2703">
            <v>0</v>
          </cell>
          <cell r="Y2703">
            <v>0</v>
          </cell>
          <cell r="Z2703">
            <v>0</v>
          </cell>
          <cell r="AA2703">
            <v>0</v>
          </cell>
          <cell r="AB2703">
            <v>0</v>
          </cell>
        </row>
        <row r="2779">
          <cell r="E2779">
            <v>57700000</v>
          </cell>
          <cell r="H2779">
            <v>14306259.549999999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P2779">
            <v>0</v>
          </cell>
          <cell r="Q2779">
            <v>7674634.4100000001</v>
          </cell>
          <cell r="R2779">
            <v>4734132.92</v>
          </cell>
          <cell r="S2779">
            <v>1897492.2200000002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  <cell r="X2779">
            <v>0</v>
          </cell>
          <cell r="Y2779">
            <v>0</v>
          </cell>
          <cell r="Z2779">
            <v>0</v>
          </cell>
          <cell r="AA2779">
            <v>0</v>
          </cell>
          <cell r="AB2779">
            <v>0</v>
          </cell>
        </row>
        <row r="2785">
          <cell r="E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P2785">
            <v>0</v>
          </cell>
          <cell r="Q2785">
            <v>0</v>
          </cell>
          <cell r="R2785">
            <v>0</v>
          </cell>
          <cell r="S2785">
            <v>0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  <cell r="X2785">
            <v>0</v>
          </cell>
          <cell r="Y2785">
            <v>0</v>
          </cell>
          <cell r="Z2785">
            <v>0</v>
          </cell>
          <cell r="AA2785">
            <v>0</v>
          </cell>
          <cell r="AB2785">
            <v>0</v>
          </cell>
        </row>
        <row r="2814">
          <cell r="E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P2814">
            <v>0</v>
          </cell>
          <cell r="Q2814">
            <v>0</v>
          </cell>
          <cell r="R2814">
            <v>0</v>
          </cell>
          <cell r="S2814">
            <v>0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  <cell r="X2814">
            <v>0</v>
          </cell>
          <cell r="Y2814">
            <v>0</v>
          </cell>
          <cell r="Z2814">
            <v>0</v>
          </cell>
          <cell r="AA2814">
            <v>0</v>
          </cell>
          <cell r="AB2814">
            <v>0</v>
          </cell>
        </row>
        <row r="2818">
          <cell r="E2818">
            <v>2412000</v>
          </cell>
          <cell r="H2818">
            <v>293008.19</v>
          </cell>
          <cell r="I2818">
            <v>0</v>
          </cell>
          <cell r="J2818">
            <v>0</v>
          </cell>
          <cell r="K2818">
            <v>0</v>
          </cell>
          <cell r="P2818">
            <v>0</v>
          </cell>
          <cell r="Q2818">
            <v>93307.71</v>
          </cell>
          <cell r="R2818">
            <v>103406.33</v>
          </cell>
          <cell r="S2818">
            <v>96294.15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  <cell r="X2818">
            <v>0</v>
          </cell>
          <cell r="Y2818">
            <v>0</v>
          </cell>
          <cell r="Z2818">
            <v>0</v>
          </cell>
          <cell r="AA2818">
            <v>0</v>
          </cell>
          <cell r="AB2818">
            <v>0</v>
          </cell>
        </row>
        <row r="2878">
          <cell r="E2878">
            <v>1187000</v>
          </cell>
          <cell r="H2878">
            <v>282543.64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P2878">
            <v>0</v>
          </cell>
          <cell r="Q2878">
            <v>27101</v>
          </cell>
          <cell r="R2878">
            <v>34101</v>
          </cell>
          <cell r="S2878">
            <v>221341.64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  <cell r="X2878">
            <v>0</v>
          </cell>
          <cell r="Y2878">
            <v>0</v>
          </cell>
          <cell r="Z2878">
            <v>0</v>
          </cell>
          <cell r="AA2878">
            <v>0</v>
          </cell>
          <cell r="AB2878">
            <v>0</v>
          </cell>
        </row>
        <row r="2954">
          <cell r="E2954">
            <v>8617000</v>
          </cell>
          <cell r="H2954">
            <v>2822979.8400000003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P2954">
            <v>0</v>
          </cell>
          <cell r="Q2954">
            <v>1645855.81</v>
          </cell>
          <cell r="R2954">
            <v>698645.97000000009</v>
          </cell>
          <cell r="S2954">
            <v>478478.06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  <cell r="X2954">
            <v>0</v>
          </cell>
          <cell r="Y2954">
            <v>0</v>
          </cell>
          <cell r="Z2954">
            <v>0</v>
          </cell>
          <cell r="AA2954">
            <v>0</v>
          </cell>
          <cell r="AB2954">
            <v>0</v>
          </cell>
        </row>
        <row r="2960">
          <cell r="E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0</v>
          </cell>
          <cell r="P2960">
            <v>0</v>
          </cell>
          <cell r="Q2960">
            <v>0</v>
          </cell>
          <cell r="R2960">
            <v>0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  <cell r="X2960">
            <v>0</v>
          </cell>
          <cell r="Y2960">
            <v>0</v>
          </cell>
          <cell r="Z2960">
            <v>0</v>
          </cell>
          <cell r="AA2960">
            <v>0</v>
          </cell>
          <cell r="AB2960">
            <v>0</v>
          </cell>
        </row>
        <row r="2989">
          <cell r="E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P2989">
            <v>0</v>
          </cell>
          <cell r="Q2989">
            <v>0</v>
          </cell>
          <cell r="R2989">
            <v>0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  <cell r="X2989">
            <v>0</v>
          </cell>
          <cell r="Y2989">
            <v>0</v>
          </cell>
          <cell r="Z2989">
            <v>0</v>
          </cell>
          <cell r="AA2989">
            <v>0</v>
          </cell>
          <cell r="AB2989">
            <v>0</v>
          </cell>
        </row>
        <row r="2993">
          <cell r="E2993">
            <v>38000</v>
          </cell>
          <cell r="H2993">
            <v>9567.36</v>
          </cell>
          <cell r="I2993">
            <v>0</v>
          </cell>
          <cell r="J2993">
            <v>0</v>
          </cell>
          <cell r="K2993">
            <v>0</v>
          </cell>
          <cell r="P2993">
            <v>0</v>
          </cell>
          <cell r="Q2993">
            <v>3189.12</v>
          </cell>
          <cell r="R2993">
            <v>3189.12</v>
          </cell>
          <cell r="S2993">
            <v>3189.12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  <cell r="X2993">
            <v>0</v>
          </cell>
          <cell r="Y2993">
            <v>0</v>
          </cell>
          <cell r="Z2993">
            <v>0</v>
          </cell>
          <cell r="AA2993">
            <v>0</v>
          </cell>
          <cell r="AB2993">
            <v>0</v>
          </cell>
        </row>
        <row r="3053">
          <cell r="E3053">
            <v>12106000</v>
          </cell>
          <cell r="H3053">
            <v>2333797.3600000003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0</v>
          </cell>
          <cell r="P3053">
            <v>0</v>
          </cell>
          <cell r="Q3053">
            <v>673415.91999999993</v>
          </cell>
          <cell r="R3053">
            <v>868650.82000000007</v>
          </cell>
          <cell r="S3053">
            <v>791730.62</v>
          </cell>
          <cell r="T3053">
            <v>0</v>
          </cell>
          <cell r="U3053">
            <v>0</v>
          </cell>
          <cell r="V3053">
            <v>0</v>
          </cell>
          <cell r="W3053">
            <v>0</v>
          </cell>
          <cell r="X3053">
            <v>0</v>
          </cell>
          <cell r="Y3053">
            <v>0</v>
          </cell>
          <cell r="Z3053">
            <v>0</v>
          </cell>
          <cell r="AA3053">
            <v>0</v>
          </cell>
          <cell r="AB3053">
            <v>0</v>
          </cell>
        </row>
        <row r="3129">
          <cell r="E3129">
            <v>28341000</v>
          </cell>
          <cell r="H3129">
            <v>5896734.0700000003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P3129">
            <v>0</v>
          </cell>
          <cell r="Q3129">
            <v>244304.82</v>
          </cell>
          <cell r="R3129">
            <v>3637609.1200000006</v>
          </cell>
          <cell r="S3129">
            <v>2014820.1300000001</v>
          </cell>
          <cell r="T3129">
            <v>0</v>
          </cell>
          <cell r="U3129">
            <v>0</v>
          </cell>
          <cell r="V3129">
            <v>0</v>
          </cell>
          <cell r="W3129">
            <v>0</v>
          </cell>
          <cell r="X3129">
            <v>0</v>
          </cell>
          <cell r="Y3129">
            <v>0</v>
          </cell>
          <cell r="Z3129">
            <v>0</v>
          </cell>
          <cell r="AA3129">
            <v>0</v>
          </cell>
          <cell r="AB3129">
            <v>0</v>
          </cell>
        </row>
        <row r="3135">
          <cell r="E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P3135">
            <v>0</v>
          </cell>
          <cell r="Q3135">
            <v>0</v>
          </cell>
          <cell r="R3135">
            <v>0</v>
          </cell>
          <cell r="S3135">
            <v>0</v>
          </cell>
          <cell r="T3135">
            <v>0</v>
          </cell>
          <cell r="U3135">
            <v>0</v>
          </cell>
          <cell r="V3135">
            <v>0</v>
          </cell>
          <cell r="W3135">
            <v>0</v>
          </cell>
          <cell r="X3135">
            <v>0</v>
          </cell>
          <cell r="Y3135">
            <v>0</v>
          </cell>
          <cell r="Z3135">
            <v>0</v>
          </cell>
          <cell r="AA3135">
            <v>0</v>
          </cell>
          <cell r="AB3135">
            <v>0</v>
          </cell>
        </row>
        <row r="3164">
          <cell r="E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</row>
        <row r="3168">
          <cell r="E3168">
            <v>519000</v>
          </cell>
          <cell r="H3168">
            <v>129903.40000000001</v>
          </cell>
          <cell r="I3168">
            <v>0</v>
          </cell>
          <cell r="J3168">
            <v>0</v>
          </cell>
          <cell r="K3168">
            <v>0</v>
          </cell>
          <cell r="P3168">
            <v>0</v>
          </cell>
          <cell r="Q3168">
            <v>43267.8</v>
          </cell>
          <cell r="R3168">
            <v>43267.8</v>
          </cell>
          <cell r="S3168">
            <v>43367.8</v>
          </cell>
          <cell r="T3168">
            <v>0</v>
          </cell>
          <cell r="U3168">
            <v>0</v>
          </cell>
          <cell r="V3168">
            <v>0</v>
          </cell>
          <cell r="W3168">
            <v>0</v>
          </cell>
          <cell r="X3168">
            <v>0</v>
          </cell>
          <cell r="Y3168">
            <v>0</v>
          </cell>
          <cell r="Z3168">
            <v>0</v>
          </cell>
          <cell r="AA3168">
            <v>0</v>
          </cell>
          <cell r="AB3168">
            <v>0</v>
          </cell>
        </row>
        <row r="3228">
          <cell r="E3228">
            <v>12067000</v>
          </cell>
          <cell r="H3228">
            <v>1761391.3699999999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P3228">
            <v>0</v>
          </cell>
          <cell r="Q3228">
            <v>482797.92</v>
          </cell>
          <cell r="R3228">
            <v>697526.65999999992</v>
          </cell>
          <cell r="S3228">
            <v>581066.79</v>
          </cell>
          <cell r="T3228">
            <v>0</v>
          </cell>
          <cell r="U3228">
            <v>0</v>
          </cell>
          <cell r="V3228">
            <v>0</v>
          </cell>
          <cell r="W3228">
            <v>0</v>
          </cell>
          <cell r="X3228">
            <v>0</v>
          </cell>
          <cell r="Y3228">
            <v>0</v>
          </cell>
          <cell r="Z3228">
            <v>0</v>
          </cell>
          <cell r="AA3228">
            <v>0</v>
          </cell>
          <cell r="AB3228">
            <v>0</v>
          </cell>
        </row>
        <row r="3304">
          <cell r="E3304">
            <v>29953000</v>
          </cell>
          <cell r="H3304">
            <v>6955025.6100000013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P3304">
            <v>0</v>
          </cell>
          <cell r="Q3304">
            <v>537667.05000000005</v>
          </cell>
          <cell r="R3304">
            <v>4146488.45</v>
          </cell>
          <cell r="S3304">
            <v>2270870.1100000003</v>
          </cell>
          <cell r="T3304">
            <v>0</v>
          </cell>
          <cell r="U3304">
            <v>0</v>
          </cell>
          <cell r="V3304">
            <v>0</v>
          </cell>
          <cell r="W3304">
            <v>0</v>
          </cell>
          <cell r="X3304">
            <v>0</v>
          </cell>
          <cell r="Y3304">
            <v>0</v>
          </cell>
          <cell r="Z3304">
            <v>0</v>
          </cell>
          <cell r="AA3304">
            <v>0</v>
          </cell>
          <cell r="AB3304">
            <v>0</v>
          </cell>
        </row>
        <row r="3310">
          <cell r="E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0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  <cell r="W3310">
            <v>0</v>
          </cell>
          <cell r="X3310">
            <v>0</v>
          </cell>
          <cell r="Y3310">
            <v>0</v>
          </cell>
          <cell r="Z3310">
            <v>0</v>
          </cell>
          <cell r="AA3310">
            <v>0</v>
          </cell>
          <cell r="AB3310">
            <v>0</v>
          </cell>
        </row>
        <row r="3339">
          <cell r="E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P3339">
            <v>0</v>
          </cell>
          <cell r="Q3339">
            <v>0</v>
          </cell>
          <cell r="R3339">
            <v>0</v>
          </cell>
          <cell r="S3339">
            <v>0</v>
          </cell>
          <cell r="T3339">
            <v>0</v>
          </cell>
          <cell r="U3339">
            <v>0</v>
          </cell>
          <cell r="V3339">
            <v>0</v>
          </cell>
          <cell r="W3339">
            <v>0</v>
          </cell>
          <cell r="X3339">
            <v>0</v>
          </cell>
          <cell r="Y3339">
            <v>0</v>
          </cell>
          <cell r="Z3339">
            <v>0</v>
          </cell>
          <cell r="AA3339">
            <v>0</v>
          </cell>
          <cell r="AB3339">
            <v>0</v>
          </cell>
        </row>
        <row r="3343">
          <cell r="E3343">
            <v>902000</v>
          </cell>
          <cell r="H3343">
            <v>121826.16</v>
          </cell>
          <cell r="I3343">
            <v>0</v>
          </cell>
          <cell r="J3343">
            <v>0</v>
          </cell>
          <cell r="K3343">
            <v>0</v>
          </cell>
          <cell r="P3343">
            <v>0</v>
          </cell>
          <cell r="Q3343">
            <v>26726.52</v>
          </cell>
          <cell r="R3343">
            <v>54490.92</v>
          </cell>
          <cell r="S3343">
            <v>40608.720000000001</v>
          </cell>
          <cell r="T3343">
            <v>0</v>
          </cell>
          <cell r="U3343">
            <v>0</v>
          </cell>
          <cell r="V3343">
            <v>0</v>
          </cell>
          <cell r="W3343">
            <v>0</v>
          </cell>
          <cell r="X3343">
            <v>0</v>
          </cell>
          <cell r="Y3343">
            <v>0</v>
          </cell>
          <cell r="Z3343">
            <v>0</v>
          </cell>
          <cell r="AA3343">
            <v>0</v>
          </cell>
          <cell r="AB3343">
            <v>0</v>
          </cell>
        </row>
        <row r="3403">
          <cell r="E3403">
            <v>22329000</v>
          </cell>
          <cell r="H3403">
            <v>5026759.9800000004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P3403">
            <v>0</v>
          </cell>
          <cell r="Q3403">
            <v>1449010</v>
          </cell>
          <cell r="R3403">
            <v>1909719.49</v>
          </cell>
          <cell r="S3403">
            <v>1668030.49</v>
          </cell>
          <cell r="T3403">
            <v>0</v>
          </cell>
          <cell r="U3403">
            <v>0</v>
          </cell>
          <cell r="V3403">
            <v>0</v>
          </cell>
          <cell r="W3403">
            <v>0</v>
          </cell>
          <cell r="X3403">
            <v>0</v>
          </cell>
          <cell r="Y3403">
            <v>0</v>
          </cell>
          <cell r="Z3403">
            <v>0</v>
          </cell>
          <cell r="AA3403">
            <v>0</v>
          </cell>
          <cell r="AB3403">
            <v>0</v>
          </cell>
        </row>
        <row r="3479">
          <cell r="E3479">
            <v>35549000</v>
          </cell>
          <cell r="H3479">
            <v>8469534.9100000001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P3479">
            <v>0</v>
          </cell>
          <cell r="Q3479">
            <v>1467311.5399999998</v>
          </cell>
          <cell r="R3479">
            <v>1384887.2499999998</v>
          </cell>
          <cell r="S3479">
            <v>5617336.1200000001</v>
          </cell>
          <cell r="T3479">
            <v>0</v>
          </cell>
          <cell r="U3479">
            <v>0</v>
          </cell>
          <cell r="V3479">
            <v>0</v>
          </cell>
          <cell r="W3479">
            <v>0</v>
          </cell>
          <cell r="X3479">
            <v>0</v>
          </cell>
          <cell r="Y3479">
            <v>0</v>
          </cell>
          <cell r="Z3479">
            <v>0</v>
          </cell>
          <cell r="AA3479">
            <v>0</v>
          </cell>
          <cell r="AB3479">
            <v>0</v>
          </cell>
        </row>
        <row r="3485">
          <cell r="E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P3485">
            <v>0</v>
          </cell>
          <cell r="Q3485">
            <v>0</v>
          </cell>
          <cell r="R3485">
            <v>0</v>
          </cell>
          <cell r="S3485">
            <v>0</v>
          </cell>
          <cell r="T3485">
            <v>0</v>
          </cell>
          <cell r="U3485">
            <v>0</v>
          </cell>
          <cell r="V3485">
            <v>0</v>
          </cell>
          <cell r="W3485">
            <v>0</v>
          </cell>
          <cell r="X3485">
            <v>0</v>
          </cell>
          <cell r="Y3485">
            <v>0</v>
          </cell>
          <cell r="Z3485">
            <v>0</v>
          </cell>
          <cell r="AA3485">
            <v>0</v>
          </cell>
          <cell r="AB3485">
            <v>0</v>
          </cell>
        </row>
        <row r="3514">
          <cell r="E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P3514">
            <v>0</v>
          </cell>
          <cell r="Q3514">
            <v>0</v>
          </cell>
          <cell r="R3514">
            <v>0</v>
          </cell>
          <cell r="S3514">
            <v>0</v>
          </cell>
          <cell r="T3514">
            <v>0</v>
          </cell>
          <cell r="U3514">
            <v>0</v>
          </cell>
          <cell r="V3514">
            <v>0</v>
          </cell>
          <cell r="W3514">
            <v>0</v>
          </cell>
          <cell r="X3514">
            <v>0</v>
          </cell>
          <cell r="Y3514">
            <v>0</v>
          </cell>
          <cell r="Z3514">
            <v>0</v>
          </cell>
          <cell r="AA3514">
            <v>0</v>
          </cell>
          <cell r="AB3514">
            <v>0</v>
          </cell>
        </row>
        <row r="3518">
          <cell r="E3518">
            <v>1603000</v>
          </cell>
          <cell r="H3518">
            <v>251385.84</v>
          </cell>
          <cell r="I3518">
            <v>0</v>
          </cell>
          <cell r="J3518">
            <v>0</v>
          </cell>
          <cell r="K3518">
            <v>0</v>
          </cell>
          <cell r="P3518">
            <v>0</v>
          </cell>
          <cell r="Q3518">
            <v>0</v>
          </cell>
          <cell r="R3518">
            <v>125692.92</v>
          </cell>
          <cell r="S3518">
            <v>125692.92</v>
          </cell>
          <cell r="T3518">
            <v>0</v>
          </cell>
          <cell r="U3518">
            <v>0</v>
          </cell>
          <cell r="V3518">
            <v>0</v>
          </cell>
          <cell r="W3518">
            <v>0</v>
          </cell>
          <cell r="X3518">
            <v>0</v>
          </cell>
          <cell r="Y3518">
            <v>0</v>
          </cell>
          <cell r="Z3518">
            <v>0</v>
          </cell>
          <cell r="AA3518">
            <v>0</v>
          </cell>
          <cell r="AB3518">
            <v>0</v>
          </cell>
        </row>
        <row r="3578">
          <cell r="E3578">
            <v>21560000</v>
          </cell>
          <cell r="H3578">
            <v>4604753.0999999996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P3578">
            <v>0</v>
          </cell>
          <cell r="Q3578">
            <v>1169373.97</v>
          </cell>
          <cell r="R3578">
            <v>1948004.3399999999</v>
          </cell>
          <cell r="S3578">
            <v>1487374.79</v>
          </cell>
          <cell r="T3578">
            <v>0</v>
          </cell>
          <cell r="U3578">
            <v>0</v>
          </cell>
          <cell r="V3578">
            <v>0</v>
          </cell>
          <cell r="W3578">
            <v>0</v>
          </cell>
          <cell r="X3578">
            <v>0</v>
          </cell>
          <cell r="Y3578">
            <v>0</v>
          </cell>
          <cell r="Z3578">
            <v>0</v>
          </cell>
          <cell r="AA3578">
            <v>0</v>
          </cell>
          <cell r="AB3578">
            <v>0</v>
          </cell>
        </row>
        <row r="3654">
          <cell r="E3654">
            <v>32010000</v>
          </cell>
          <cell r="H3654">
            <v>3132961.55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P3654">
            <v>0</v>
          </cell>
          <cell r="Q3654">
            <v>0</v>
          </cell>
          <cell r="R3654">
            <v>0</v>
          </cell>
          <cell r="S3654">
            <v>3132961.55</v>
          </cell>
          <cell r="T3654">
            <v>0</v>
          </cell>
          <cell r="U3654">
            <v>0</v>
          </cell>
          <cell r="V3654">
            <v>0</v>
          </cell>
          <cell r="W3654">
            <v>0</v>
          </cell>
          <cell r="X3654">
            <v>0</v>
          </cell>
          <cell r="Y3654">
            <v>0</v>
          </cell>
          <cell r="Z3654">
            <v>0</v>
          </cell>
          <cell r="AA3654">
            <v>0</v>
          </cell>
          <cell r="AB3654">
            <v>0</v>
          </cell>
        </row>
        <row r="3660">
          <cell r="E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P3660">
            <v>0</v>
          </cell>
          <cell r="Q3660">
            <v>0</v>
          </cell>
          <cell r="R3660">
            <v>0</v>
          </cell>
          <cell r="S3660">
            <v>0</v>
          </cell>
          <cell r="T3660">
            <v>0</v>
          </cell>
          <cell r="U3660">
            <v>0</v>
          </cell>
          <cell r="V3660">
            <v>0</v>
          </cell>
          <cell r="W3660">
            <v>0</v>
          </cell>
          <cell r="X3660">
            <v>0</v>
          </cell>
          <cell r="Y3660">
            <v>0</v>
          </cell>
          <cell r="Z3660">
            <v>0</v>
          </cell>
          <cell r="AA3660">
            <v>0</v>
          </cell>
          <cell r="AB3660">
            <v>0</v>
          </cell>
        </row>
        <row r="3689">
          <cell r="E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0</v>
          </cell>
          <cell r="P3689">
            <v>0</v>
          </cell>
          <cell r="Q3689">
            <v>0</v>
          </cell>
          <cell r="R3689">
            <v>0</v>
          </cell>
          <cell r="S3689">
            <v>0</v>
          </cell>
          <cell r="T3689">
            <v>0</v>
          </cell>
          <cell r="U3689">
            <v>0</v>
          </cell>
          <cell r="V3689">
            <v>0</v>
          </cell>
          <cell r="W3689">
            <v>0</v>
          </cell>
          <cell r="X3689">
            <v>0</v>
          </cell>
          <cell r="Y3689">
            <v>0</v>
          </cell>
          <cell r="Z3689">
            <v>0</v>
          </cell>
          <cell r="AA3689">
            <v>0</v>
          </cell>
          <cell r="AB3689">
            <v>0</v>
          </cell>
        </row>
        <row r="3693">
          <cell r="E3693">
            <v>1435000</v>
          </cell>
          <cell r="H3693">
            <v>272444.52</v>
          </cell>
          <cell r="I3693">
            <v>0</v>
          </cell>
          <cell r="J3693">
            <v>0</v>
          </cell>
          <cell r="K3693">
            <v>0</v>
          </cell>
          <cell r="P3693">
            <v>0</v>
          </cell>
          <cell r="Q3693">
            <v>0</v>
          </cell>
          <cell r="R3693">
            <v>0</v>
          </cell>
          <cell r="S3693">
            <v>272444.52</v>
          </cell>
          <cell r="T3693">
            <v>0</v>
          </cell>
          <cell r="U3693">
            <v>0</v>
          </cell>
          <cell r="V3693">
            <v>0</v>
          </cell>
          <cell r="W3693">
            <v>0</v>
          </cell>
          <cell r="X3693">
            <v>0</v>
          </cell>
          <cell r="Y3693">
            <v>0</v>
          </cell>
          <cell r="Z3693">
            <v>0</v>
          </cell>
          <cell r="AA3693">
            <v>0</v>
          </cell>
          <cell r="AB3693">
            <v>0</v>
          </cell>
        </row>
        <row r="3753">
          <cell r="E3753">
            <v>22334000</v>
          </cell>
          <cell r="H3753">
            <v>4778183.71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0</v>
          </cell>
          <cell r="P3753">
            <v>0</v>
          </cell>
          <cell r="Q3753">
            <v>1441605</v>
          </cell>
          <cell r="R3753">
            <v>1827600.71</v>
          </cell>
          <cell r="S3753">
            <v>1508978</v>
          </cell>
          <cell r="T3753">
            <v>0</v>
          </cell>
          <cell r="U3753">
            <v>0</v>
          </cell>
          <cell r="V3753">
            <v>0</v>
          </cell>
          <cell r="W3753">
            <v>0</v>
          </cell>
          <cell r="X3753">
            <v>0</v>
          </cell>
          <cell r="Y3753">
            <v>0</v>
          </cell>
          <cell r="Z3753">
            <v>0</v>
          </cell>
          <cell r="AA3753">
            <v>0</v>
          </cell>
          <cell r="AB3753">
            <v>0</v>
          </cell>
        </row>
        <row r="3829">
          <cell r="E3829">
            <v>43411000</v>
          </cell>
          <cell r="H3829">
            <v>6597634.1400000015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  <cell r="M3829">
            <v>0</v>
          </cell>
          <cell r="N3829">
            <v>0</v>
          </cell>
          <cell r="O3829">
            <v>0</v>
          </cell>
          <cell r="P3829">
            <v>0</v>
          </cell>
          <cell r="Q3829">
            <v>1248231.55</v>
          </cell>
          <cell r="R3829">
            <v>2231396.2000000002</v>
          </cell>
          <cell r="S3829">
            <v>3118006.39</v>
          </cell>
          <cell r="T3829">
            <v>0</v>
          </cell>
          <cell r="U3829">
            <v>0</v>
          </cell>
          <cell r="V3829">
            <v>0</v>
          </cell>
          <cell r="W3829">
            <v>0</v>
          </cell>
          <cell r="X3829">
            <v>0</v>
          </cell>
          <cell r="Y3829">
            <v>0</v>
          </cell>
          <cell r="Z3829">
            <v>0</v>
          </cell>
          <cell r="AA3829">
            <v>0</v>
          </cell>
          <cell r="AB3829">
            <v>0</v>
          </cell>
        </row>
        <row r="3835">
          <cell r="E3835">
            <v>0</v>
          </cell>
          <cell r="H3835">
            <v>0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  <cell r="M3835">
            <v>0</v>
          </cell>
          <cell r="N3835">
            <v>0</v>
          </cell>
          <cell r="O3835">
            <v>0</v>
          </cell>
          <cell r="P3835">
            <v>0</v>
          </cell>
          <cell r="Q3835">
            <v>0</v>
          </cell>
          <cell r="R3835">
            <v>0</v>
          </cell>
          <cell r="S3835">
            <v>0</v>
          </cell>
          <cell r="T3835">
            <v>0</v>
          </cell>
          <cell r="U3835">
            <v>0</v>
          </cell>
          <cell r="V3835">
            <v>0</v>
          </cell>
          <cell r="W3835">
            <v>0</v>
          </cell>
          <cell r="X3835">
            <v>0</v>
          </cell>
          <cell r="Y3835">
            <v>0</v>
          </cell>
          <cell r="Z3835">
            <v>0</v>
          </cell>
          <cell r="AA3835">
            <v>0</v>
          </cell>
          <cell r="AB3835">
            <v>0</v>
          </cell>
        </row>
        <row r="3864">
          <cell r="E3864">
            <v>0</v>
          </cell>
          <cell r="H3864">
            <v>0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  <cell r="M3864">
            <v>0</v>
          </cell>
          <cell r="N3864">
            <v>0</v>
          </cell>
          <cell r="O3864">
            <v>0</v>
          </cell>
          <cell r="P3864">
            <v>0</v>
          </cell>
          <cell r="Q3864">
            <v>0</v>
          </cell>
          <cell r="R3864">
            <v>0</v>
          </cell>
          <cell r="S3864">
            <v>0</v>
          </cell>
          <cell r="T3864">
            <v>0</v>
          </cell>
          <cell r="U3864">
            <v>0</v>
          </cell>
          <cell r="V3864">
            <v>0</v>
          </cell>
          <cell r="W3864">
            <v>0</v>
          </cell>
          <cell r="X3864">
            <v>0</v>
          </cell>
          <cell r="Y3864">
            <v>0</v>
          </cell>
          <cell r="Z3864">
            <v>0</v>
          </cell>
          <cell r="AA3864">
            <v>0</v>
          </cell>
          <cell r="AB3864">
            <v>0</v>
          </cell>
        </row>
        <row r="3868">
          <cell r="E3868">
            <v>1598000</v>
          </cell>
          <cell r="H3868">
            <v>232520.88</v>
          </cell>
          <cell r="I3868">
            <v>0</v>
          </cell>
          <cell r="J3868">
            <v>0</v>
          </cell>
          <cell r="K3868">
            <v>0</v>
          </cell>
          <cell r="P3868">
            <v>0</v>
          </cell>
          <cell r="Q3868">
            <v>73071</v>
          </cell>
          <cell r="R3868">
            <v>78949.679999999993</v>
          </cell>
          <cell r="S3868">
            <v>80500.2</v>
          </cell>
          <cell r="T3868">
            <v>0</v>
          </cell>
          <cell r="U3868">
            <v>0</v>
          </cell>
          <cell r="V3868">
            <v>0</v>
          </cell>
          <cell r="W3868">
            <v>0</v>
          </cell>
          <cell r="X3868">
            <v>0</v>
          </cell>
          <cell r="Y3868">
            <v>0</v>
          </cell>
          <cell r="Z3868">
            <v>0</v>
          </cell>
          <cell r="AA3868">
            <v>0</v>
          </cell>
          <cell r="AB3868">
            <v>0</v>
          </cell>
        </row>
        <row r="3928">
          <cell r="E3928">
            <v>13051000</v>
          </cell>
          <cell r="H3928">
            <v>2867020.51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  <cell r="M3928">
            <v>0</v>
          </cell>
          <cell r="N3928">
            <v>0</v>
          </cell>
          <cell r="O3928">
            <v>0</v>
          </cell>
          <cell r="P3928">
            <v>0</v>
          </cell>
          <cell r="Q3928">
            <v>0</v>
          </cell>
          <cell r="R3928">
            <v>1876942.19</v>
          </cell>
          <cell r="S3928">
            <v>990078.32000000007</v>
          </cell>
          <cell r="T3928">
            <v>0</v>
          </cell>
          <cell r="U3928">
            <v>0</v>
          </cell>
          <cell r="V3928">
            <v>0</v>
          </cell>
          <cell r="W3928">
            <v>0</v>
          </cell>
          <cell r="X3928">
            <v>0</v>
          </cell>
          <cell r="Y3928">
            <v>0</v>
          </cell>
          <cell r="Z3928">
            <v>0</v>
          </cell>
          <cell r="AA3928">
            <v>0</v>
          </cell>
          <cell r="AB3928">
            <v>0</v>
          </cell>
        </row>
        <row r="4004">
          <cell r="E4004">
            <v>30106000</v>
          </cell>
          <cell r="H4004">
            <v>4734511.75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  <cell r="N4004">
            <v>0</v>
          </cell>
          <cell r="O4004">
            <v>0</v>
          </cell>
          <cell r="P4004">
            <v>0</v>
          </cell>
          <cell r="Q4004">
            <v>0</v>
          </cell>
          <cell r="R4004">
            <v>3643268.2</v>
          </cell>
          <cell r="S4004">
            <v>1091243.55</v>
          </cell>
          <cell r="T4004">
            <v>0</v>
          </cell>
          <cell r="U4004">
            <v>0</v>
          </cell>
          <cell r="V4004">
            <v>0</v>
          </cell>
          <cell r="W4004">
            <v>0</v>
          </cell>
          <cell r="X4004">
            <v>0</v>
          </cell>
          <cell r="Y4004">
            <v>0</v>
          </cell>
          <cell r="Z4004">
            <v>0</v>
          </cell>
          <cell r="AA4004">
            <v>0</v>
          </cell>
          <cell r="AB4004">
            <v>0</v>
          </cell>
        </row>
        <row r="4010">
          <cell r="E4010">
            <v>0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  <cell r="N4010">
            <v>0</v>
          </cell>
          <cell r="O4010">
            <v>0</v>
          </cell>
          <cell r="P4010">
            <v>0</v>
          </cell>
          <cell r="Q4010">
            <v>0</v>
          </cell>
          <cell r="R4010">
            <v>0</v>
          </cell>
          <cell r="S4010">
            <v>0</v>
          </cell>
          <cell r="T4010">
            <v>0</v>
          </cell>
          <cell r="U4010">
            <v>0</v>
          </cell>
          <cell r="V4010">
            <v>0</v>
          </cell>
          <cell r="W4010">
            <v>0</v>
          </cell>
          <cell r="X4010">
            <v>0</v>
          </cell>
          <cell r="Y4010">
            <v>0</v>
          </cell>
          <cell r="Z4010">
            <v>0</v>
          </cell>
          <cell r="AA4010">
            <v>0</v>
          </cell>
          <cell r="AB4010">
            <v>0</v>
          </cell>
        </row>
        <row r="4039">
          <cell r="E4039">
            <v>0</v>
          </cell>
          <cell r="H4039">
            <v>0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  <cell r="M4039">
            <v>0</v>
          </cell>
          <cell r="N4039">
            <v>0</v>
          </cell>
          <cell r="O4039">
            <v>0</v>
          </cell>
          <cell r="P4039">
            <v>0</v>
          </cell>
          <cell r="Q4039">
            <v>0</v>
          </cell>
          <cell r="R4039">
            <v>0</v>
          </cell>
          <cell r="S4039">
            <v>0</v>
          </cell>
          <cell r="T4039">
            <v>0</v>
          </cell>
          <cell r="U4039">
            <v>0</v>
          </cell>
          <cell r="V4039">
            <v>0</v>
          </cell>
          <cell r="W4039">
            <v>0</v>
          </cell>
          <cell r="X4039">
            <v>0</v>
          </cell>
          <cell r="Y4039">
            <v>0</v>
          </cell>
          <cell r="Z4039">
            <v>0</v>
          </cell>
          <cell r="AA4039">
            <v>0</v>
          </cell>
          <cell r="AB4039">
            <v>0</v>
          </cell>
        </row>
        <row r="4043">
          <cell r="E4043">
            <v>737000</v>
          </cell>
          <cell r="H4043">
            <v>180508.32</v>
          </cell>
          <cell r="I4043">
            <v>0</v>
          </cell>
          <cell r="J4043">
            <v>0</v>
          </cell>
          <cell r="K4043">
            <v>0</v>
          </cell>
          <cell r="P4043">
            <v>0</v>
          </cell>
          <cell r="Q4043">
            <v>0</v>
          </cell>
          <cell r="R4043">
            <v>119886.96</v>
          </cell>
          <cell r="S4043">
            <v>60621.36</v>
          </cell>
          <cell r="T4043">
            <v>0</v>
          </cell>
          <cell r="U4043">
            <v>0</v>
          </cell>
          <cell r="V4043">
            <v>0</v>
          </cell>
          <cell r="W4043">
            <v>0</v>
          </cell>
          <cell r="X4043">
            <v>0</v>
          </cell>
          <cell r="Y4043">
            <v>0</v>
          </cell>
          <cell r="Z4043">
            <v>0</v>
          </cell>
          <cell r="AA4043">
            <v>0</v>
          </cell>
          <cell r="AB4043">
            <v>0</v>
          </cell>
        </row>
        <row r="4103">
          <cell r="E4103">
            <v>22707000</v>
          </cell>
          <cell r="H4103">
            <v>5865473.8399999989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  <cell r="M4103">
            <v>0</v>
          </cell>
          <cell r="N4103">
            <v>0</v>
          </cell>
          <cell r="O4103">
            <v>0</v>
          </cell>
          <cell r="P4103">
            <v>0</v>
          </cell>
          <cell r="Q4103">
            <v>0</v>
          </cell>
          <cell r="R4103">
            <v>3244265.0300000003</v>
          </cell>
          <cell r="S4103">
            <v>2621208.8099999996</v>
          </cell>
          <cell r="T4103">
            <v>0</v>
          </cell>
          <cell r="U4103">
            <v>0</v>
          </cell>
          <cell r="V4103">
            <v>0</v>
          </cell>
          <cell r="W4103">
            <v>0</v>
          </cell>
          <cell r="X4103">
            <v>0</v>
          </cell>
          <cell r="Y4103">
            <v>0</v>
          </cell>
          <cell r="Z4103">
            <v>0</v>
          </cell>
          <cell r="AA4103">
            <v>0</v>
          </cell>
          <cell r="AB4103">
            <v>0</v>
          </cell>
        </row>
        <row r="4179">
          <cell r="E4179">
            <v>61167000</v>
          </cell>
          <cell r="H4179">
            <v>38095994.299999997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  <cell r="M4179">
            <v>0</v>
          </cell>
          <cell r="N4179">
            <v>0</v>
          </cell>
          <cell r="O4179">
            <v>0</v>
          </cell>
          <cell r="P4179">
            <v>0</v>
          </cell>
          <cell r="Q4179">
            <v>0</v>
          </cell>
          <cell r="R4179">
            <v>10665648.369999999</v>
          </cell>
          <cell r="S4179">
            <v>27430345.930000003</v>
          </cell>
          <cell r="T4179">
            <v>0</v>
          </cell>
          <cell r="U4179">
            <v>0</v>
          </cell>
          <cell r="V4179">
            <v>0</v>
          </cell>
          <cell r="W4179">
            <v>0</v>
          </cell>
          <cell r="X4179">
            <v>0</v>
          </cell>
          <cell r="Y4179">
            <v>0</v>
          </cell>
          <cell r="Z4179">
            <v>0</v>
          </cell>
          <cell r="AA4179">
            <v>0</v>
          </cell>
          <cell r="AB4179">
            <v>0</v>
          </cell>
        </row>
        <row r="4185">
          <cell r="E4185">
            <v>0</v>
          </cell>
          <cell r="H4185">
            <v>0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  <cell r="M4185">
            <v>0</v>
          </cell>
          <cell r="N4185">
            <v>0</v>
          </cell>
          <cell r="O4185">
            <v>0</v>
          </cell>
          <cell r="P4185">
            <v>0</v>
          </cell>
          <cell r="Q4185">
            <v>0</v>
          </cell>
          <cell r="R4185">
            <v>0</v>
          </cell>
          <cell r="S4185">
            <v>0</v>
          </cell>
          <cell r="T4185">
            <v>0</v>
          </cell>
          <cell r="U4185">
            <v>0</v>
          </cell>
          <cell r="V4185">
            <v>0</v>
          </cell>
          <cell r="W4185">
            <v>0</v>
          </cell>
          <cell r="X4185">
            <v>0</v>
          </cell>
          <cell r="Y4185">
            <v>0</v>
          </cell>
          <cell r="Z4185">
            <v>0</v>
          </cell>
          <cell r="AA4185">
            <v>0</v>
          </cell>
          <cell r="AB4185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</row>
        <row r="4218">
          <cell r="E4218">
            <v>1352000</v>
          </cell>
          <cell r="H4218">
            <v>338610.36</v>
          </cell>
          <cell r="I4218">
            <v>0</v>
          </cell>
          <cell r="J4218">
            <v>0</v>
          </cell>
          <cell r="K4218">
            <v>0</v>
          </cell>
          <cell r="P4218">
            <v>0</v>
          </cell>
          <cell r="Q4218">
            <v>0</v>
          </cell>
          <cell r="R4218">
            <v>226092.36</v>
          </cell>
          <cell r="S4218">
            <v>112518</v>
          </cell>
          <cell r="T4218">
            <v>0</v>
          </cell>
          <cell r="U4218">
            <v>0</v>
          </cell>
          <cell r="V4218">
            <v>0</v>
          </cell>
          <cell r="W4218">
            <v>0</v>
          </cell>
          <cell r="X4218">
            <v>0</v>
          </cell>
          <cell r="Y4218">
            <v>0</v>
          </cell>
          <cell r="Z4218">
            <v>0</v>
          </cell>
          <cell r="AA4218">
            <v>0</v>
          </cell>
          <cell r="AB4218">
            <v>0</v>
          </cell>
        </row>
        <row r="4278">
          <cell r="E4278">
            <v>8675000</v>
          </cell>
          <cell r="H4278">
            <v>1458509.5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  <cell r="M4278">
            <v>0</v>
          </cell>
          <cell r="N4278">
            <v>0</v>
          </cell>
          <cell r="O4278">
            <v>0</v>
          </cell>
          <cell r="P4278">
            <v>0</v>
          </cell>
          <cell r="Q4278">
            <v>459410.5</v>
          </cell>
          <cell r="R4278">
            <v>557549.5</v>
          </cell>
          <cell r="S4278">
            <v>441549.5</v>
          </cell>
          <cell r="T4278">
            <v>0</v>
          </cell>
          <cell r="U4278">
            <v>0</v>
          </cell>
          <cell r="V4278">
            <v>0</v>
          </cell>
          <cell r="W4278">
            <v>0</v>
          </cell>
          <cell r="X4278">
            <v>0</v>
          </cell>
          <cell r="Y4278">
            <v>0</v>
          </cell>
          <cell r="Z4278">
            <v>0</v>
          </cell>
          <cell r="AA4278">
            <v>0</v>
          </cell>
          <cell r="AB4278">
            <v>0</v>
          </cell>
        </row>
        <row r="4354">
          <cell r="E4354">
            <v>23561000</v>
          </cell>
          <cell r="H4354">
            <v>3560986.9699999997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  <cell r="M4354">
            <v>0</v>
          </cell>
          <cell r="N4354">
            <v>0</v>
          </cell>
          <cell r="O4354">
            <v>0</v>
          </cell>
          <cell r="P4354">
            <v>0</v>
          </cell>
          <cell r="Q4354">
            <v>702483.74</v>
          </cell>
          <cell r="R4354">
            <v>1225912.55</v>
          </cell>
          <cell r="S4354">
            <v>1632590.68</v>
          </cell>
          <cell r="T4354">
            <v>0</v>
          </cell>
          <cell r="U4354">
            <v>0</v>
          </cell>
          <cell r="V4354">
            <v>0</v>
          </cell>
          <cell r="W4354">
            <v>0</v>
          </cell>
          <cell r="X4354">
            <v>0</v>
          </cell>
          <cell r="Y4354">
            <v>0</v>
          </cell>
          <cell r="Z4354">
            <v>0</v>
          </cell>
          <cell r="AA4354">
            <v>0</v>
          </cell>
          <cell r="AB4354">
            <v>0</v>
          </cell>
        </row>
        <row r="4360">
          <cell r="E4360">
            <v>0</v>
          </cell>
          <cell r="H4360">
            <v>0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  <cell r="M4360">
            <v>0</v>
          </cell>
          <cell r="N4360">
            <v>0</v>
          </cell>
          <cell r="O4360">
            <v>0</v>
          </cell>
          <cell r="P4360">
            <v>0</v>
          </cell>
          <cell r="Q4360">
            <v>0</v>
          </cell>
          <cell r="R4360">
            <v>0</v>
          </cell>
          <cell r="S4360">
            <v>0</v>
          </cell>
          <cell r="T4360">
            <v>0</v>
          </cell>
          <cell r="U4360">
            <v>0</v>
          </cell>
          <cell r="V4360">
            <v>0</v>
          </cell>
          <cell r="W4360">
            <v>0</v>
          </cell>
          <cell r="X4360">
            <v>0</v>
          </cell>
          <cell r="Y4360">
            <v>0</v>
          </cell>
          <cell r="Z4360">
            <v>0</v>
          </cell>
          <cell r="AA4360">
            <v>0</v>
          </cell>
          <cell r="AB4360">
            <v>0</v>
          </cell>
        </row>
        <row r="4389">
          <cell r="E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  <cell r="N4389">
            <v>0</v>
          </cell>
          <cell r="O4389">
            <v>0</v>
          </cell>
          <cell r="P4389">
            <v>0</v>
          </cell>
          <cell r="Q4389">
            <v>0</v>
          </cell>
          <cell r="R4389">
            <v>0</v>
          </cell>
          <cell r="S4389">
            <v>0</v>
          </cell>
          <cell r="T4389">
            <v>0</v>
          </cell>
          <cell r="U4389">
            <v>0</v>
          </cell>
          <cell r="V4389">
            <v>0</v>
          </cell>
          <cell r="W4389">
            <v>0</v>
          </cell>
          <cell r="X4389">
            <v>0</v>
          </cell>
          <cell r="Y4389">
            <v>0</v>
          </cell>
          <cell r="Z4389">
            <v>0</v>
          </cell>
          <cell r="AA4389">
            <v>0</v>
          </cell>
          <cell r="AB4389">
            <v>0</v>
          </cell>
        </row>
        <row r="4393">
          <cell r="E4393">
            <v>474000</v>
          </cell>
          <cell r="H4393">
            <v>133837.20000000001</v>
          </cell>
          <cell r="I4393">
            <v>0</v>
          </cell>
          <cell r="J4393">
            <v>0</v>
          </cell>
          <cell r="K4393">
            <v>0</v>
          </cell>
          <cell r="P4393">
            <v>0</v>
          </cell>
          <cell r="Q4393">
            <v>44612.4</v>
          </cell>
          <cell r="R4393">
            <v>44612.4</v>
          </cell>
          <cell r="S4393">
            <v>44612.4</v>
          </cell>
          <cell r="T4393">
            <v>0</v>
          </cell>
          <cell r="U4393">
            <v>0</v>
          </cell>
          <cell r="V4393">
            <v>0</v>
          </cell>
          <cell r="W4393">
            <v>0</v>
          </cell>
          <cell r="X4393">
            <v>0</v>
          </cell>
          <cell r="Y4393">
            <v>0</v>
          </cell>
          <cell r="Z4393">
            <v>0</v>
          </cell>
          <cell r="AA4393">
            <v>0</v>
          </cell>
          <cell r="AB4393">
            <v>0</v>
          </cell>
        </row>
        <row r="4453">
          <cell r="E4453">
            <v>4018000</v>
          </cell>
          <cell r="H4453">
            <v>1040345.02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  <cell r="N4453">
            <v>0</v>
          </cell>
          <cell r="O4453">
            <v>0</v>
          </cell>
          <cell r="P4453">
            <v>0</v>
          </cell>
          <cell r="Q4453">
            <v>0</v>
          </cell>
          <cell r="R4453">
            <v>844611.20000000007</v>
          </cell>
          <cell r="S4453">
            <v>195733.82</v>
          </cell>
          <cell r="T4453">
            <v>0</v>
          </cell>
          <cell r="U4453">
            <v>0</v>
          </cell>
          <cell r="V4453">
            <v>0</v>
          </cell>
          <cell r="W4453">
            <v>0</v>
          </cell>
          <cell r="X4453">
            <v>0</v>
          </cell>
          <cell r="Y4453">
            <v>0</v>
          </cell>
          <cell r="Z4453">
            <v>0</v>
          </cell>
          <cell r="AA4453">
            <v>0</v>
          </cell>
          <cell r="AB4453">
            <v>0</v>
          </cell>
        </row>
        <row r="4529">
          <cell r="E4529">
            <v>16890000</v>
          </cell>
          <cell r="H4529">
            <v>3487146.66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  <cell r="M4529">
            <v>0</v>
          </cell>
          <cell r="N4529">
            <v>0</v>
          </cell>
          <cell r="O4529">
            <v>0</v>
          </cell>
          <cell r="P4529">
            <v>0</v>
          </cell>
          <cell r="Q4529">
            <v>0</v>
          </cell>
          <cell r="R4529">
            <v>1943414.1500000001</v>
          </cell>
          <cell r="S4529">
            <v>1543732.51</v>
          </cell>
          <cell r="T4529">
            <v>0</v>
          </cell>
          <cell r="U4529">
            <v>0</v>
          </cell>
          <cell r="V4529">
            <v>0</v>
          </cell>
          <cell r="W4529">
            <v>0</v>
          </cell>
          <cell r="X4529">
            <v>0</v>
          </cell>
          <cell r="Y4529">
            <v>0</v>
          </cell>
          <cell r="Z4529">
            <v>0</v>
          </cell>
          <cell r="AA4529">
            <v>0</v>
          </cell>
          <cell r="AB4529">
            <v>0</v>
          </cell>
        </row>
        <row r="4535">
          <cell r="E4535">
            <v>0</v>
          </cell>
          <cell r="H4535">
            <v>0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  <cell r="M4535">
            <v>0</v>
          </cell>
          <cell r="N4535">
            <v>0</v>
          </cell>
          <cell r="O4535">
            <v>0</v>
          </cell>
          <cell r="P4535">
            <v>0</v>
          </cell>
          <cell r="Q4535">
            <v>0</v>
          </cell>
          <cell r="R4535">
            <v>0</v>
          </cell>
          <cell r="S4535">
            <v>0</v>
          </cell>
          <cell r="T4535">
            <v>0</v>
          </cell>
          <cell r="U4535">
            <v>0</v>
          </cell>
          <cell r="V4535">
            <v>0</v>
          </cell>
          <cell r="W4535">
            <v>0</v>
          </cell>
          <cell r="X4535">
            <v>0</v>
          </cell>
          <cell r="Y4535">
            <v>0</v>
          </cell>
          <cell r="Z4535">
            <v>0</v>
          </cell>
          <cell r="AA4535">
            <v>0</v>
          </cell>
          <cell r="AB4535">
            <v>0</v>
          </cell>
        </row>
        <row r="4564">
          <cell r="E4564">
            <v>0</v>
          </cell>
          <cell r="H4564">
            <v>0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  <cell r="M4564">
            <v>0</v>
          </cell>
          <cell r="N4564">
            <v>0</v>
          </cell>
          <cell r="O4564">
            <v>0</v>
          </cell>
          <cell r="P4564">
            <v>0</v>
          </cell>
          <cell r="Q4564">
            <v>0</v>
          </cell>
          <cell r="R4564">
            <v>0</v>
          </cell>
          <cell r="S4564">
            <v>0</v>
          </cell>
          <cell r="T4564">
            <v>0</v>
          </cell>
          <cell r="U4564">
            <v>0</v>
          </cell>
          <cell r="V4564">
            <v>0</v>
          </cell>
          <cell r="W4564">
            <v>0</v>
          </cell>
          <cell r="X4564">
            <v>0</v>
          </cell>
          <cell r="Y4564">
            <v>0</v>
          </cell>
          <cell r="Z4564">
            <v>0</v>
          </cell>
          <cell r="AA4564">
            <v>0</v>
          </cell>
          <cell r="AB4564">
            <v>0</v>
          </cell>
        </row>
        <row r="4568">
          <cell r="E4568">
            <v>65000</v>
          </cell>
          <cell r="H4568">
            <v>15013.8</v>
          </cell>
          <cell r="I4568">
            <v>0</v>
          </cell>
          <cell r="J4568">
            <v>0</v>
          </cell>
          <cell r="K4568">
            <v>0</v>
          </cell>
          <cell r="P4568">
            <v>0</v>
          </cell>
          <cell r="Q4568">
            <v>0</v>
          </cell>
          <cell r="R4568">
            <v>9677.56</v>
          </cell>
          <cell r="S4568">
            <v>5336.24</v>
          </cell>
          <cell r="T4568">
            <v>0</v>
          </cell>
          <cell r="U4568">
            <v>0</v>
          </cell>
          <cell r="V4568">
            <v>0</v>
          </cell>
          <cell r="W4568">
            <v>0</v>
          </cell>
          <cell r="X4568">
            <v>0</v>
          </cell>
          <cell r="Y4568">
            <v>0</v>
          </cell>
          <cell r="Z4568">
            <v>0</v>
          </cell>
          <cell r="AA4568">
            <v>0</v>
          </cell>
          <cell r="AB4568">
            <v>0</v>
          </cell>
        </row>
        <row r="4628">
          <cell r="E4628">
            <v>0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  <cell r="M4628">
            <v>0</v>
          </cell>
          <cell r="N4628">
            <v>0</v>
          </cell>
          <cell r="O4628">
            <v>0</v>
          </cell>
          <cell r="P4628">
            <v>0</v>
          </cell>
          <cell r="Q4628">
            <v>0</v>
          </cell>
          <cell r="R4628">
            <v>0</v>
          </cell>
          <cell r="S4628">
            <v>0</v>
          </cell>
          <cell r="T4628">
            <v>0</v>
          </cell>
          <cell r="U4628">
            <v>0</v>
          </cell>
          <cell r="V4628">
            <v>0</v>
          </cell>
          <cell r="W4628">
            <v>0</v>
          </cell>
          <cell r="X4628">
            <v>0</v>
          </cell>
          <cell r="Y4628">
            <v>0</v>
          </cell>
          <cell r="Z4628">
            <v>0</v>
          </cell>
          <cell r="AA4628">
            <v>0</v>
          </cell>
          <cell r="AB4628">
            <v>0</v>
          </cell>
          <cell r="AC4628">
            <v>0</v>
          </cell>
        </row>
        <row r="4704">
          <cell r="E4704">
            <v>11453000</v>
          </cell>
          <cell r="F4704">
            <v>8908720</v>
          </cell>
          <cell r="G4704">
            <v>-2544280</v>
          </cell>
          <cell r="H4704">
            <v>458081.48</v>
          </cell>
          <cell r="I4704">
            <v>0</v>
          </cell>
          <cell r="J4704">
            <v>0</v>
          </cell>
          <cell r="K4704">
            <v>0</v>
          </cell>
          <cell r="L4704">
            <v>423650.98</v>
          </cell>
          <cell r="M4704">
            <v>0</v>
          </cell>
          <cell r="N4704">
            <v>0</v>
          </cell>
          <cell r="O4704">
            <v>0</v>
          </cell>
          <cell r="P4704">
            <v>423650.98</v>
          </cell>
          <cell r="Q4704">
            <v>0</v>
          </cell>
          <cell r="R4704">
            <v>34091</v>
          </cell>
          <cell r="S4704">
            <v>339.5</v>
          </cell>
          <cell r="T4704">
            <v>0</v>
          </cell>
          <cell r="U4704">
            <v>0</v>
          </cell>
          <cell r="V4704">
            <v>0</v>
          </cell>
          <cell r="W4704">
            <v>0</v>
          </cell>
          <cell r="X4704">
            <v>0</v>
          </cell>
          <cell r="Y4704">
            <v>0</v>
          </cell>
          <cell r="Z4704">
            <v>0</v>
          </cell>
          <cell r="AA4704">
            <v>0</v>
          </cell>
          <cell r="AB4704">
            <v>0</v>
          </cell>
        </row>
        <row r="4710">
          <cell r="E4710">
            <v>0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  <cell r="N4710">
            <v>0</v>
          </cell>
          <cell r="O4710">
            <v>0</v>
          </cell>
          <cell r="P4710">
            <v>0</v>
          </cell>
          <cell r="Q4710">
            <v>0</v>
          </cell>
          <cell r="R4710">
            <v>0</v>
          </cell>
          <cell r="S4710">
            <v>0</v>
          </cell>
          <cell r="T4710">
            <v>0</v>
          </cell>
          <cell r="U4710">
            <v>0</v>
          </cell>
          <cell r="V4710">
            <v>0</v>
          </cell>
          <cell r="W4710">
            <v>0</v>
          </cell>
          <cell r="X4710">
            <v>0</v>
          </cell>
          <cell r="Y4710">
            <v>0</v>
          </cell>
          <cell r="Z4710">
            <v>0</v>
          </cell>
          <cell r="AA4710">
            <v>0</v>
          </cell>
          <cell r="AB4710">
            <v>0</v>
          </cell>
        </row>
        <row r="4739">
          <cell r="E4739">
            <v>0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  <cell r="M4739">
            <v>0</v>
          </cell>
          <cell r="N4739">
            <v>0</v>
          </cell>
          <cell r="O4739">
            <v>0</v>
          </cell>
          <cell r="P4739">
            <v>0</v>
          </cell>
          <cell r="Q4739">
            <v>0</v>
          </cell>
          <cell r="R4739">
            <v>0</v>
          </cell>
          <cell r="S4739">
            <v>0</v>
          </cell>
          <cell r="T4739">
            <v>0</v>
          </cell>
          <cell r="U4739">
            <v>0</v>
          </cell>
          <cell r="V4739">
            <v>0</v>
          </cell>
          <cell r="W4739">
            <v>0</v>
          </cell>
          <cell r="X4739">
            <v>0</v>
          </cell>
          <cell r="Y4739">
            <v>0</v>
          </cell>
          <cell r="Z4739">
            <v>0</v>
          </cell>
          <cell r="AA4739">
            <v>0</v>
          </cell>
          <cell r="AB4739">
            <v>0</v>
          </cell>
        </row>
        <row r="4803">
          <cell r="E4803">
            <v>0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  <cell r="M4803">
            <v>0</v>
          </cell>
          <cell r="N4803">
            <v>0</v>
          </cell>
          <cell r="O4803">
            <v>0</v>
          </cell>
          <cell r="P4803">
            <v>0</v>
          </cell>
          <cell r="Q4803">
            <v>0</v>
          </cell>
          <cell r="R4803">
            <v>0</v>
          </cell>
          <cell r="S4803">
            <v>0</v>
          </cell>
          <cell r="T4803">
            <v>0</v>
          </cell>
          <cell r="U4803">
            <v>0</v>
          </cell>
          <cell r="V4803">
            <v>0</v>
          </cell>
          <cell r="W4803">
            <v>0</v>
          </cell>
          <cell r="X4803">
            <v>0</v>
          </cell>
          <cell r="Y4803">
            <v>0</v>
          </cell>
          <cell r="Z4803">
            <v>0</v>
          </cell>
          <cell r="AA4803">
            <v>0</v>
          </cell>
          <cell r="AB4803">
            <v>0</v>
          </cell>
        </row>
        <row r="4879">
          <cell r="E4879">
            <v>705096000</v>
          </cell>
          <cell r="F4879">
            <v>163956763.68000007</v>
          </cell>
          <cell r="G4879">
            <v>-541139236.31999993</v>
          </cell>
          <cell r="H4879">
            <v>391699180.06</v>
          </cell>
          <cell r="I4879">
            <v>0</v>
          </cell>
          <cell r="J4879">
            <v>0</v>
          </cell>
          <cell r="K4879">
            <v>0</v>
          </cell>
          <cell r="L4879">
            <v>380611387.36000001</v>
          </cell>
          <cell r="M4879">
            <v>0</v>
          </cell>
          <cell r="N4879">
            <v>0</v>
          </cell>
          <cell r="O4879">
            <v>0</v>
          </cell>
          <cell r="P4879">
            <v>380611387.36000001</v>
          </cell>
          <cell r="Q4879">
            <v>0</v>
          </cell>
          <cell r="R4879">
            <v>9349226.379999999</v>
          </cell>
          <cell r="S4879">
            <v>1738566.32</v>
          </cell>
          <cell r="T4879">
            <v>0</v>
          </cell>
          <cell r="U4879">
            <v>0</v>
          </cell>
          <cell r="V4879">
            <v>0</v>
          </cell>
          <cell r="W4879">
            <v>0</v>
          </cell>
          <cell r="X4879">
            <v>0</v>
          </cell>
          <cell r="Y4879">
            <v>0</v>
          </cell>
          <cell r="Z4879">
            <v>0</v>
          </cell>
          <cell r="AA4879">
            <v>0</v>
          </cell>
          <cell r="AB4879">
            <v>0</v>
          </cell>
        </row>
        <row r="4885">
          <cell r="E4885">
            <v>0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  <cell r="N4885">
            <v>0</v>
          </cell>
          <cell r="O4885">
            <v>0</v>
          </cell>
          <cell r="P4885">
            <v>0</v>
          </cell>
          <cell r="Q4885">
            <v>0</v>
          </cell>
          <cell r="R4885">
            <v>0</v>
          </cell>
          <cell r="S4885">
            <v>0</v>
          </cell>
          <cell r="T4885">
            <v>0</v>
          </cell>
          <cell r="U4885">
            <v>0</v>
          </cell>
          <cell r="V4885">
            <v>0</v>
          </cell>
          <cell r="W4885">
            <v>0</v>
          </cell>
          <cell r="X4885">
            <v>0</v>
          </cell>
          <cell r="Y4885">
            <v>0</v>
          </cell>
          <cell r="Z4885">
            <v>0</v>
          </cell>
          <cell r="AA4885">
            <v>0</v>
          </cell>
          <cell r="AB4885">
            <v>0</v>
          </cell>
        </row>
        <row r="4914">
          <cell r="E4914">
            <v>9500000</v>
          </cell>
          <cell r="F4914">
            <v>9500000</v>
          </cell>
          <cell r="G4914">
            <v>0</v>
          </cell>
          <cell r="H4914">
            <v>0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  <cell r="M4914">
            <v>0</v>
          </cell>
          <cell r="N4914">
            <v>0</v>
          </cell>
          <cell r="O4914">
            <v>0</v>
          </cell>
          <cell r="P4914">
            <v>0</v>
          </cell>
          <cell r="Q4914">
            <v>0</v>
          </cell>
          <cell r="R4914">
            <v>0</v>
          </cell>
          <cell r="S4914">
            <v>0</v>
          </cell>
          <cell r="T4914">
            <v>0</v>
          </cell>
          <cell r="U4914">
            <v>0</v>
          </cell>
          <cell r="V4914">
            <v>0</v>
          </cell>
          <cell r="W4914">
            <v>0</v>
          </cell>
          <cell r="X4914">
            <v>0</v>
          </cell>
          <cell r="Y4914">
            <v>0</v>
          </cell>
          <cell r="Z4914">
            <v>0</v>
          </cell>
          <cell r="AA4914">
            <v>0</v>
          </cell>
          <cell r="AB4914">
            <v>0</v>
          </cell>
        </row>
        <row r="4978">
          <cell r="E4978">
            <v>0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  <cell r="M4978">
            <v>0</v>
          </cell>
          <cell r="N4978">
            <v>0</v>
          </cell>
          <cell r="O4978">
            <v>0</v>
          </cell>
          <cell r="P4978">
            <v>0</v>
          </cell>
          <cell r="Q4978">
            <v>0</v>
          </cell>
          <cell r="R4978">
            <v>0</v>
          </cell>
          <cell r="S4978">
            <v>0</v>
          </cell>
          <cell r="T4978">
            <v>0</v>
          </cell>
          <cell r="U4978">
            <v>0</v>
          </cell>
          <cell r="V4978">
            <v>0</v>
          </cell>
          <cell r="W4978">
            <v>0</v>
          </cell>
          <cell r="X4978">
            <v>0</v>
          </cell>
          <cell r="Y4978">
            <v>0</v>
          </cell>
          <cell r="Z4978">
            <v>0</v>
          </cell>
          <cell r="AA4978">
            <v>0</v>
          </cell>
          <cell r="AB4978">
            <v>0</v>
          </cell>
        </row>
        <row r="5054">
          <cell r="E5054">
            <v>5539110000</v>
          </cell>
          <cell r="F5054">
            <v>2581573884</v>
          </cell>
          <cell r="G5054">
            <v>-2957536116</v>
          </cell>
          <cell r="H5054">
            <v>87328722.640000001</v>
          </cell>
          <cell r="I5054">
            <v>0</v>
          </cell>
          <cell r="J5054">
            <v>0</v>
          </cell>
          <cell r="K5054">
            <v>0</v>
          </cell>
          <cell r="L5054">
            <v>57591308.679999992</v>
          </cell>
          <cell r="M5054">
            <v>0</v>
          </cell>
          <cell r="N5054">
            <v>0</v>
          </cell>
          <cell r="O5054">
            <v>0</v>
          </cell>
          <cell r="P5054">
            <v>57591308.679999992</v>
          </cell>
          <cell r="Q5054">
            <v>11068291.5</v>
          </cell>
          <cell r="R5054">
            <v>7354202.6699999999</v>
          </cell>
          <cell r="S5054">
            <v>11314919.790000001</v>
          </cell>
          <cell r="T5054">
            <v>0</v>
          </cell>
          <cell r="U5054">
            <v>0</v>
          </cell>
          <cell r="V5054">
            <v>0</v>
          </cell>
          <cell r="W5054">
            <v>0</v>
          </cell>
          <cell r="X5054">
            <v>0</v>
          </cell>
          <cell r="Y5054">
            <v>0</v>
          </cell>
          <cell r="Z5054">
            <v>0</v>
          </cell>
          <cell r="AA5054">
            <v>0</v>
          </cell>
          <cell r="AB5054">
            <v>0</v>
          </cell>
        </row>
        <row r="5060"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  <cell r="U5060">
            <v>0</v>
          </cell>
          <cell r="V5060">
            <v>0</v>
          </cell>
          <cell r="W5060">
            <v>0</v>
          </cell>
          <cell r="X5060">
            <v>0</v>
          </cell>
          <cell r="Y5060">
            <v>0</v>
          </cell>
          <cell r="Z5060">
            <v>0</v>
          </cell>
          <cell r="AA5060">
            <v>0</v>
          </cell>
          <cell r="AB5060">
            <v>0</v>
          </cell>
        </row>
        <row r="5089"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  <cell r="U5089">
            <v>0</v>
          </cell>
          <cell r="V5089">
            <v>0</v>
          </cell>
          <cell r="W5089">
            <v>0</v>
          </cell>
          <cell r="X5089">
            <v>0</v>
          </cell>
          <cell r="Y5089">
            <v>0</v>
          </cell>
          <cell r="Z5089">
            <v>0</v>
          </cell>
          <cell r="AA5089">
            <v>0</v>
          </cell>
          <cell r="AB5089">
            <v>0</v>
          </cell>
        </row>
        <row r="5153">
          <cell r="E5153">
            <v>27190000</v>
          </cell>
          <cell r="F5153">
            <v>27190000</v>
          </cell>
          <cell r="G5153">
            <v>0</v>
          </cell>
          <cell r="H5153">
            <v>7649775.0700000003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5584067.1499999994</v>
          </cell>
          <cell r="S5153">
            <v>2065707.9200000002</v>
          </cell>
          <cell r="T5153">
            <v>0</v>
          </cell>
          <cell r="U5153">
            <v>0</v>
          </cell>
          <cell r="V5153">
            <v>0</v>
          </cell>
          <cell r="W5153">
            <v>0</v>
          </cell>
          <cell r="X5153">
            <v>0</v>
          </cell>
          <cell r="Y5153">
            <v>0</v>
          </cell>
          <cell r="Z5153">
            <v>0</v>
          </cell>
          <cell r="AA5153">
            <v>0</v>
          </cell>
          <cell r="AB5153">
            <v>0</v>
          </cell>
        </row>
        <row r="5229">
          <cell r="E5229">
            <v>5626000</v>
          </cell>
          <cell r="F5229">
            <v>5626000</v>
          </cell>
          <cell r="G5229">
            <v>0</v>
          </cell>
          <cell r="H5229">
            <v>1027904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  <cell r="M5229">
            <v>0</v>
          </cell>
          <cell r="N5229">
            <v>0</v>
          </cell>
          <cell r="O5229">
            <v>0</v>
          </cell>
          <cell r="P5229">
            <v>0</v>
          </cell>
          <cell r="Q5229">
            <v>0</v>
          </cell>
          <cell r="R5229">
            <v>1027904</v>
          </cell>
          <cell r="S5229">
            <v>0</v>
          </cell>
          <cell r="T5229">
            <v>0</v>
          </cell>
          <cell r="U5229">
            <v>0</v>
          </cell>
          <cell r="V5229">
            <v>0</v>
          </cell>
          <cell r="W5229">
            <v>0</v>
          </cell>
          <cell r="X5229">
            <v>0</v>
          </cell>
          <cell r="Y5229">
            <v>0</v>
          </cell>
          <cell r="Z5229">
            <v>0</v>
          </cell>
          <cell r="AA5229">
            <v>0</v>
          </cell>
          <cell r="AB5229">
            <v>0</v>
          </cell>
        </row>
        <row r="5235">
          <cell r="E5235">
            <v>0</v>
          </cell>
          <cell r="F5235">
            <v>0</v>
          </cell>
          <cell r="G5235">
            <v>0</v>
          </cell>
          <cell r="H5235">
            <v>0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  <cell r="M5235">
            <v>0</v>
          </cell>
          <cell r="N5235">
            <v>0</v>
          </cell>
          <cell r="O5235">
            <v>0</v>
          </cell>
          <cell r="P5235">
            <v>0</v>
          </cell>
          <cell r="Q5235">
            <v>0</v>
          </cell>
          <cell r="R5235">
            <v>0</v>
          </cell>
          <cell r="S5235">
            <v>0</v>
          </cell>
          <cell r="T5235">
            <v>0</v>
          </cell>
          <cell r="U5235">
            <v>0</v>
          </cell>
          <cell r="V5235">
            <v>0</v>
          </cell>
          <cell r="W5235">
            <v>0</v>
          </cell>
          <cell r="X5235">
            <v>0</v>
          </cell>
          <cell r="Y5235">
            <v>0</v>
          </cell>
          <cell r="Z5235">
            <v>0</v>
          </cell>
          <cell r="AA5235">
            <v>0</v>
          </cell>
          <cell r="AB5235">
            <v>0</v>
          </cell>
        </row>
        <row r="5264">
          <cell r="E5264">
            <v>0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  <cell r="M5264">
            <v>0</v>
          </cell>
          <cell r="N5264">
            <v>0</v>
          </cell>
          <cell r="O5264">
            <v>0</v>
          </cell>
          <cell r="P5264">
            <v>0</v>
          </cell>
          <cell r="Q5264">
            <v>0</v>
          </cell>
          <cell r="R5264">
            <v>0</v>
          </cell>
          <cell r="S5264">
            <v>0</v>
          </cell>
          <cell r="T5264">
            <v>0</v>
          </cell>
          <cell r="U5264">
            <v>0</v>
          </cell>
          <cell r="V5264">
            <v>0</v>
          </cell>
          <cell r="W5264">
            <v>0</v>
          </cell>
          <cell r="X5264">
            <v>0</v>
          </cell>
          <cell r="Y5264">
            <v>0</v>
          </cell>
          <cell r="Z5264">
            <v>0</v>
          </cell>
          <cell r="AA5264">
            <v>0</v>
          </cell>
          <cell r="AB5264">
            <v>0</v>
          </cell>
        </row>
        <row r="5268">
          <cell r="E5268">
            <v>1952000</v>
          </cell>
          <cell r="F5268">
            <v>1952000</v>
          </cell>
          <cell r="G5268">
            <v>0</v>
          </cell>
          <cell r="H5268">
            <v>522413.41</v>
          </cell>
          <cell r="I5268">
            <v>0</v>
          </cell>
          <cell r="J5268">
            <v>0</v>
          </cell>
          <cell r="K5268">
            <v>0</v>
          </cell>
          <cell r="P5268">
            <v>0</v>
          </cell>
          <cell r="Q5268">
            <v>0</v>
          </cell>
          <cell r="R5268">
            <v>340568.29</v>
          </cell>
          <cell r="S5268">
            <v>181845.12</v>
          </cell>
          <cell r="T5268">
            <v>0</v>
          </cell>
          <cell r="U5268">
            <v>0</v>
          </cell>
          <cell r="V5268">
            <v>0</v>
          </cell>
          <cell r="W5268">
            <v>0</v>
          </cell>
          <cell r="X5268">
            <v>0</v>
          </cell>
          <cell r="Y5268">
            <v>0</v>
          </cell>
          <cell r="Z5268">
            <v>0</v>
          </cell>
          <cell r="AA5268">
            <v>0</v>
          </cell>
          <cell r="AB5268">
            <v>0</v>
          </cell>
        </row>
        <row r="5328">
          <cell r="E5328">
            <v>3351376000</v>
          </cell>
          <cell r="F5328">
            <v>3351376000</v>
          </cell>
          <cell r="G5328">
            <v>0</v>
          </cell>
          <cell r="H5328">
            <v>0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  <cell r="M5328">
            <v>0</v>
          </cell>
          <cell r="N5328">
            <v>0</v>
          </cell>
          <cell r="O5328">
            <v>0</v>
          </cell>
          <cell r="P5328">
            <v>0</v>
          </cell>
          <cell r="Q5328">
            <v>0</v>
          </cell>
          <cell r="R5328">
            <v>0</v>
          </cell>
          <cell r="S5328">
            <v>0</v>
          </cell>
          <cell r="T5328">
            <v>0</v>
          </cell>
          <cell r="U5328">
            <v>0</v>
          </cell>
          <cell r="V5328">
            <v>0</v>
          </cell>
          <cell r="W5328">
            <v>0</v>
          </cell>
          <cell r="X5328">
            <v>0</v>
          </cell>
          <cell r="Y5328">
            <v>0</v>
          </cell>
          <cell r="Z5328">
            <v>0</v>
          </cell>
          <cell r="AA5328">
            <v>0</v>
          </cell>
          <cell r="AB5328">
            <v>0</v>
          </cell>
        </row>
        <row r="5404">
          <cell r="E5404">
            <v>58632871000</v>
          </cell>
          <cell r="F5404">
            <v>57914077015.330002</v>
          </cell>
          <cell r="G5404">
            <v>-718793984.67000008</v>
          </cell>
          <cell r="H5404">
            <v>8331464790.8300018</v>
          </cell>
          <cell r="I5404">
            <v>0</v>
          </cell>
          <cell r="J5404">
            <v>0</v>
          </cell>
          <cell r="K5404">
            <v>0</v>
          </cell>
          <cell r="L5404">
            <v>643611059.69999993</v>
          </cell>
          <cell r="M5404">
            <v>0</v>
          </cell>
          <cell r="N5404">
            <v>0</v>
          </cell>
          <cell r="O5404">
            <v>0</v>
          </cell>
          <cell r="P5404">
            <v>643611059.69999993</v>
          </cell>
          <cell r="Q5404">
            <v>0</v>
          </cell>
          <cell r="R5404">
            <v>53415082.25</v>
          </cell>
          <cell r="S5404">
            <v>7634438648.8800001</v>
          </cell>
          <cell r="T5404">
            <v>0</v>
          </cell>
          <cell r="U5404">
            <v>0</v>
          </cell>
          <cell r="V5404">
            <v>0</v>
          </cell>
          <cell r="W5404">
            <v>0</v>
          </cell>
          <cell r="X5404">
            <v>0</v>
          </cell>
          <cell r="Y5404">
            <v>0</v>
          </cell>
          <cell r="Z5404">
            <v>0</v>
          </cell>
          <cell r="AA5404">
            <v>0</v>
          </cell>
          <cell r="AB5404">
            <v>0</v>
          </cell>
        </row>
        <row r="5410">
          <cell r="E5410">
            <v>550000000</v>
          </cell>
          <cell r="F5410">
            <v>550000000</v>
          </cell>
          <cell r="G5410">
            <v>0</v>
          </cell>
          <cell r="H5410">
            <v>0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  <cell r="M5410">
            <v>0</v>
          </cell>
          <cell r="N5410">
            <v>0</v>
          </cell>
          <cell r="O5410">
            <v>0</v>
          </cell>
          <cell r="P5410">
            <v>0</v>
          </cell>
          <cell r="Q5410">
            <v>0</v>
          </cell>
          <cell r="R5410">
            <v>0</v>
          </cell>
          <cell r="S5410">
            <v>0</v>
          </cell>
          <cell r="T5410">
            <v>0</v>
          </cell>
          <cell r="U5410">
            <v>0</v>
          </cell>
          <cell r="V5410">
            <v>0</v>
          </cell>
          <cell r="W5410">
            <v>0</v>
          </cell>
          <cell r="X5410">
            <v>0</v>
          </cell>
          <cell r="Y5410">
            <v>0</v>
          </cell>
          <cell r="Z5410">
            <v>0</v>
          </cell>
          <cell r="AA5410">
            <v>0</v>
          </cell>
          <cell r="AB5410">
            <v>0</v>
          </cell>
        </row>
        <row r="5439">
          <cell r="E5439">
            <v>80000000</v>
          </cell>
          <cell r="F5439">
            <v>80000000</v>
          </cell>
          <cell r="G5439">
            <v>0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  <cell r="N5439">
            <v>0</v>
          </cell>
          <cell r="O5439">
            <v>0</v>
          </cell>
          <cell r="P5439">
            <v>0</v>
          </cell>
          <cell r="Q5439">
            <v>0</v>
          </cell>
          <cell r="R5439">
            <v>0</v>
          </cell>
          <cell r="S5439">
            <v>0</v>
          </cell>
          <cell r="T5439">
            <v>0</v>
          </cell>
          <cell r="U5439">
            <v>0</v>
          </cell>
          <cell r="V5439">
            <v>0</v>
          </cell>
          <cell r="W5439">
            <v>0</v>
          </cell>
          <cell r="X5439">
            <v>0</v>
          </cell>
          <cell r="Y5439">
            <v>0</v>
          </cell>
          <cell r="Z5439">
            <v>0</v>
          </cell>
          <cell r="AA5439">
            <v>0</v>
          </cell>
          <cell r="AB5439">
            <v>0</v>
          </cell>
        </row>
        <row r="8653">
          <cell r="E8653">
            <v>0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  <cell r="J8653">
            <v>0</v>
          </cell>
          <cell r="K8653">
            <v>0</v>
          </cell>
          <cell r="L8653">
            <v>0</v>
          </cell>
          <cell r="M8653">
            <v>0</v>
          </cell>
          <cell r="N8653">
            <v>0</v>
          </cell>
          <cell r="O8653">
            <v>0</v>
          </cell>
          <cell r="P8653">
            <v>0</v>
          </cell>
          <cell r="Q8653">
            <v>0</v>
          </cell>
          <cell r="R8653">
            <v>0</v>
          </cell>
          <cell r="S8653">
            <v>0</v>
          </cell>
          <cell r="T8653">
            <v>0</v>
          </cell>
          <cell r="U8653">
            <v>0</v>
          </cell>
          <cell r="V8653">
            <v>0</v>
          </cell>
          <cell r="W8653">
            <v>0</v>
          </cell>
          <cell r="X8653">
            <v>0</v>
          </cell>
          <cell r="Y8653">
            <v>0</v>
          </cell>
          <cell r="Z8653">
            <v>0</v>
          </cell>
          <cell r="AA8653">
            <v>0</v>
          </cell>
          <cell r="AB8653">
            <v>0</v>
          </cell>
        </row>
        <row r="8729">
          <cell r="E8729">
            <v>326070000</v>
          </cell>
          <cell r="F8729">
            <v>324943600</v>
          </cell>
          <cell r="G8729">
            <v>-1126400</v>
          </cell>
          <cell r="H8729">
            <v>2281247.2599999998</v>
          </cell>
          <cell r="I8729">
            <v>0</v>
          </cell>
          <cell r="J8729">
            <v>0</v>
          </cell>
          <cell r="K8729">
            <v>0</v>
          </cell>
          <cell r="L8729">
            <v>962947.4</v>
          </cell>
          <cell r="M8729">
            <v>0</v>
          </cell>
          <cell r="N8729">
            <v>0</v>
          </cell>
          <cell r="O8729">
            <v>0</v>
          </cell>
          <cell r="P8729">
            <v>962947.4</v>
          </cell>
          <cell r="Q8729">
            <v>0</v>
          </cell>
          <cell r="R8729">
            <v>1177791.5</v>
          </cell>
          <cell r="S8729">
            <v>140508.35999999999</v>
          </cell>
          <cell r="T8729">
            <v>0</v>
          </cell>
          <cell r="U8729">
            <v>0</v>
          </cell>
          <cell r="V8729">
            <v>0</v>
          </cell>
          <cell r="W8729">
            <v>0</v>
          </cell>
          <cell r="X8729">
            <v>0</v>
          </cell>
          <cell r="Y8729">
            <v>0</v>
          </cell>
          <cell r="Z8729">
            <v>0</v>
          </cell>
          <cell r="AA8729">
            <v>0</v>
          </cell>
          <cell r="AB8729">
            <v>0</v>
          </cell>
        </row>
        <row r="8735">
          <cell r="E8735">
            <v>0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  <cell r="J8735">
            <v>0</v>
          </cell>
          <cell r="K8735">
            <v>0</v>
          </cell>
          <cell r="L8735">
            <v>0</v>
          </cell>
          <cell r="M8735">
            <v>0</v>
          </cell>
          <cell r="N8735">
            <v>0</v>
          </cell>
          <cell r="O8735">
            <v>0</v>
          </cell>
          <cell r="P8735">
            <v>0</v>
          </cell>
          <cell r="Q8735">
            <v>0</v>
          </cell>
          <cell r="R8735">
            <v>0</v>
          </cell>
          <cell r="S8735">
            <v>0</v>
          </cell>
          <cell r="T8735">
            <v>0</v>
          </cell>
          <cell r="U8735">
            <v>0</v>
          </cell>
          <cell r="V8735">
            <v>0</v>
          </cell>
          <cell r="W8735">
            <v>0</v>
          </cell>
          <cell r="X8735">
            <v>0</v>
          </cell>
          <cell r="Y8735">
            <v>0</v>
          </cell>
          <cell r="Z8735">
            <v>0</v>
          </cell>
          <cell r="AA8735">
            <v>0</v>
          </cell>
          <cell r="AB8735">
            <v>0</v>
          </cell>
        </row>
        <row r="8764">
          <cell r="E8764">
            <v>0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  <cell r="J8764">
            <v>0</v>
          </cell>
          <cell r="K8764">
            <v>0</v>
          </cell>
          <cell r="L8764">
            <v>0</v>
          </cell>
          <cell r="M8764">
            <v>0</v>
          </cell>
          <cell r="N8764">
            <v>0</v>
          </cell>
          <cell r="O8764">
            <v>0</v>
          </cell>
          <cell r="P8764">
            <v>0</v>
          </cell>
          <cell r="Q8764">
            <v>0</v>
          </cell>
          <cell r="R8764">
            <v>0</v>
          </cell>
          <cell r="S8764">
            <v>0</v>
          </cell>
          <cell r="T8764">
            <v>0</v>
          </cell>
          <cell r="U8764">
            <v>0</v>
          </cell>
          <cell r="V8764">
            <v>0</v>
          </cell>
          <cell r="W8764">
            <v>0</v>
          </cell>
          <cell r="X8764">
            <v>0</v>
          </cell>
          <cell r="Y8764">
            <v>0</v>
          </cell>
          <cell r="Z8764">
            <v>0</v>
          </cell>
          <cell r="AA8764">
            <v>0</v>
          </cell>
          <cell r="AB8764">
            <v>0</v>
          </cell>
        </row>
        <row r="8768">
          <cell r="E8768">
            <v>0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  <cell r="J8768">
            <v>0</v>
          </cell>
          <cell r="K8768">
            <v>0</v>
          </cell>
          <cell r="P8768">
            <v>0</v>
          </cell>
          <cell r="Q8768">
            <v>0</v>
          </cell>
          <cell r="R8768">
            <v>0</v>
          </cell>
          <cell r="S8768">
            <v>0</v>
          </cell>
          <cell r="T8768">
            <v>0</v>
          </cell>
          <cell r="U8768">
            <v>0</v>
          </cell>
          <cell r="V8768">
            <v>0</v>
          </cell>
          <cell r="W8768">
            <v>0</v>
          </cell>
          <cell r="X8768">
            <v>0</v>
          </cell>
          <cell r="Y8768">
            <v>0</v>
          </cell>
          <cell r="Z8768">
            <v>0</v>
          </cell>
          <cell r="AA8768">
            <v>0</v>
          </cell>
          <cell r="AB8768">
            <v>0</v>
          </cell>
        </row>
        <row r="8828">
          <cell r="E8828">
            <v>0</v>
          </cell>
          <cell r="H8828">
            <v>0</v>
          </cell>
          <cell r="I8828">
            <v>0</v>
          </cell>
          <cell r="J8828">
            <v>0</v>
          </cell>
          <cell r="K8828">
            <v>0</v>
          </cell>
          <cell r="L8828">
            <v>0</v>
          </cell>
          <cell r="M8828">
            <v>0</v>
          </cell>
          <cell r="N8828">
            <v>0</v>
          </cell>
          <cell r="O8828">
            <v>0</v>
          </cell>
          <cell r="P8828">
            <v>0</v>
          </cell>
          <cell r="Q8828">
            <v>0</v>
          </cell>
          <cell r="R8828">
            <v>0</v>
          </cell>
          <cell r="S8828">
            <v>0</v>
          </cell>
          <cell r="T8828">
            <v>0</v>
          </cell>
          <cell r="U8828">
            <v>0</v>
          </cell>
          <cell r="V8828">
            <v>0</v>
          </cell>
          <cell r="W8828">
            <v>0</v>
          </cell>
          <cell r="X8828">
            <v>0</v>
          </cell>
          <cell r="Y8828">
            <v>0</v>
          </cell>
          <cell r="Z8828">
            <v>0</v>
          </cell>
          <cell r="AA8828">
            <v>0</v>
          </cell>
          <cell r="AB8828">
            <v>0</v>
          </cell>
        </row>
        <row r="8904">
          <cell r="E8904">
            <v>292442000</v>
          </cell>
          <cell r="H8904">
            <v>139838.18</v>
          </cell>
          <cell r="I8904">
            <v>0</v>
          </cell>
          <cell r="J8904">
            <v>0</v>
          </cell>
          <cell r="K8904">
            <v>0</v>
          </cell>
          <cell r="L8904">
            <v>0</v>
          </cell>
          <cell r="M8904">
            <v>0</v>
          </cell>
          <cell r="N8904">
            <v>0</v>
          </cell>
          <cell r="O8904">
            <v>0</v>
          </cell>
          <cell r="P8904">
            <v>0</v>
          </cell>
          <cell r="Q8904">
            <v>0</v>
          </cell>
          <cell r="R8904">
            <v>59008.639999999999</v>
          </cell>
          <cell r="S8904">
            <v>80829.540000000008</v>
          </cell>
          <cell r="T8904">
            <v>0</v>
          </cell>
          <cell r="U8904">
            <v>0</v>
          </cell>
          <cell r="V8904">
            <v>0</v>
          </cell>
          <cell r="W8904">
            <v>0</v>
          </cell>
          <cell r="X8904">
            <v>0</v>
          </cell>
          <cell r="Y8904">
            <v>0</v>
          </cell>
          <cell r="Z8904">
            <v>0</v>
          </cell>
          <cell r="AA8904">
            <v>0</v>
          </cell>
          <cell r="AB8904">
            <v>0</v>
          </cell>
        </row>
        <row r="8910">
          <cell r="E8910">
            <v>0</v>
          </cell>
          <cell r="H8910">
            <v>0</v>
          </cell>
          <cell r="I8910">
            <v>0</v>
          </cell>
          <cell r="J8910">
            <v>0</v>
          </cell>
          <cell r="K8910">
            <v>0</v>
          </cell>
          <cell r="L8910">
            <v>0</v>
          </cell>
          <cell r="M8910">
            <v>0</v>
          </cell>
          <cell r="N8910">
            <v>0</v>
          </cell>
          <cell r="O8910">
            <v>0</v>
          </cell>
          <cell r="P8910">
            <v>0</v>
          </cell>
          <cell r="Q8910">
            <v>0</v>
          </cell>
          <cell r="R8910">
            <v>0</v>
          </cell>
          <cell r="S8910">
            <v>0</v>
          </cell>
          <cell r="T8910">
            <v>0</v>
          </cell>
          <cell r="U8910">
            <v>0</v>
          </cell>
          <cell r="V8910">
            <v>0</v>
          </cell>
          <cell r="W8910">
            <v>0</v>
          </cell>
          <cell r="X8910">
            <v>0</v>
          </cell>
          <cell r="Y8910">
            <v>0</v>
          </cell>
          <cell r="Z8910">
            <v>0</v>
          </cell>
          <cell r="AA8910">
            <v>0</v>
          </cell>
          <cell r="AB8910">
            <v>0</v>
          </cell>
        </row>
        <row r="8939">
          <cell r="E8939">
            <v>0</v>
          </cell>
          <cell r="H8939">
            <v>0</v>
          </cell>
          <cell r="I8939">
            <v>0</v>
          </cell>
          <cell r="J8939">
            <v>0</v>
          </cell>
          <cell r="K8939">
            <v>0</v>
          </cell>
          <cell r="L8939">
            <v>0</v>
          </cell>
          <cell r="M8939">
            <v>0</v>
          </cell>
          <cell r="N8939">
            <v>0</v>
          </cell>
          <cell r="O8939">
            <v>0</v>
          </cell>
          <cell r="P8939">
            <v>0</v>
          </cell>
          <cell r="Q8939">
            <v>0</v>
          </cell>
          <cell r="R8939">
            <v>0</v>
          </cell>
          <cell r="S8939">
            <v>0</v>
          </cell>
          <cell r="T8939">
            <v>0</v>
          </cell>
          <cell r="U8939">
            <v>0</v>
          </cell>
          <cell r="V8939">
            <v>0</v>
          </cell>
          <cell r="W8939">
            <v>0</v>
          </cell>
          <cell r="X8939">
            <v>0</v>
          </cell>
          <cell r="Y8939">
            <v>0</v>
          </cell>
          <cell r="Z8939">
            <v>0</v>
          </cell>
          <cell r="AA8939">
            <v>0</v>
          </cell>
          <cell r="AB8939">
            <v>0</v>
          </cell>
        </row>
        <row r="8943">
          <cell r="E8943">
            <v>0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P8943">
            <v>0</v>
          </cell>
          <cell r="Q8943">
            <v>0</v>
          </cell>
          <cell r="R8943">
            <v>0</v>
          </cell>
          <cell r="S8943">
            <v>0</v>
          </cell>
          <cell r="T8943">
            <v>0</v>
          </cell>
          <cell r="U8943">
            <v>0</v>
          </cell>
          <cell r="V8943">
            <v>0</v>
          </cell>
          <cell r="W8943">
            <v>0</v>
          </cell>
          <cell r="X8943">
            <v>0</v>
          </cell>
          <cell r="Y8943">
            <v>0</v>
          </cell>
          <cell r="Z8943">
            <v>0</v>
          </cell>
          <cell r="AA8943">
            <v>0</v>
          </cell>
          <cell r="AB8943">
            <v>0</v>
          </cell>
        </row>
        <row r="9003">
          <cell r="E9003">
            <v>0</v>
          </cell>
          <cell r="H9003">
            <v>0</v>
          </cell>
          <cell r="I9003">
            <v>0</v>
          </cell>
          <cell r="J9003">
            <v>0</v>
          </cell>
          <cell r="K9003">
            <v>0</v>
          </cell>
          <cell r="L9003">
            <v>0</v>
          </cell>
          <cell r="M9003">
            <v>0</v>
          </cell>
          <cell r="N9003">
            <v>0</v>
          </cell>
          <cell r="O9003">
            <v>0</v>
          </cell>
          <cell r="P9003">
            <v>0</v>
          </cell>
          <cell r="Q9003">
            <v>0</v>
          </cell>
          <cell r="R9003">
            <v>0</v>
          </cell>
          <cell r="S9003">
            <v>0</v>
          </cell>
          <cell r="T9003">
            <v>0</v>
          </cell>
          <cell r="U9003">
            <v>0</v>
          </cell>
          <cell r="V9003">
            <v>0</v>
          </cell>
          <cell r="W9003">
            <v>0</v>
          </cell>
          <cell r="X9003">
            <v>0</v>
          </cell>
          <cell r="Y9003">
            <v>0</v>
          </cell>
          <cell r="Z9003">
            <v>0</v>
          </cell>
          <cell r="AA9003">
            <v>0</v>
          </cell>
          <cell r="AB9003">
            <v>0</v>
          </cell>
        </row>
        <row r="9079">
          <cell r="E9079">
            <v>210726000</v>
          </cell>
          <cell r="H9079">
            <v>6813543.4400000004</v>
          </cell>
          <cell r="I9079">
            <v>0</v>
          </cell>
          <cell r="J9079">
            <v>0</v>
          </cell>
          <cell r="K9079">
            <v>0</v>
          </cell>
          <cell r="L9079">
            <v>0</v>
          </cell>
          <cell r="M9079">
            <v>0</v>
          </cell>
          <cell r="N9079">
            <v>0</v>
          </cell>
          <cell r="O9079">
            <v>0</v>
          </cell>
          <cell r="P9079">
            <v>0</v>
          </cell>
          <cell r="Q9079">
            <v>0</v>
          </cell>
          <cell r="R9079">
            <v>66358.709999999992</v>
          </cell>
          <cell r="S9079">
            <v>6747184.7300000004</v>
          </cell>
          <cell r="T9079">
            <v>0</v>
          </cell>
          <cell r="U9079">
            <v>0</v>
          </cell>
          <cell r="V9079">
            <v>0</v>
          </cell>
          <cell r="W9079">
            <v>0</v>
          </cell>
          <cell r="X9079">
            <v>0</v>
          </cell>
          <cell r="Y9079">
            <v>0</v>
          </cell>
          <cell r="Z9079">
            <v>0</v>
          </cell>
          <cell r="AA9079">
            <v>0</v>
          </cell>
          <cell r="AB9079">
            <v>0</v>
          </cell>
        </row>
        <row r="9085">
          <cell r="E9085">
            <v>0</v>
          </cell>
          <cell r="H9085">
            <v>0</v>
          </cell>
          <cell r="I9085">
            <v>0</v>
          </cell>
          <cell r="J9085">
            <v>0</v>
          </cell>
          <cell r="K9085">
            <v>0</v>
          </cell>
          <cell r="L9085">
            <v>0</v>
          </cell>
          <cell r="M9085">
            <v>0</v>
          </cell>
          <cell r="N9085">
            <v>0</v>
          </cell>
          <cell r="O9085">
            <v>0</v>
          </cell>
          <cell r="P9085">
            <v>0</v>
          </cell>
          <cell r="Q9085">
            <v>0</v>
          </cell>
          <cell r="R9085">
            <v>0</v>
          </cell>
          <cell r="S9085">
            <v>0</v>
          </cell>
          <cell r="T9085">
            <v>0</v>
          </cell>
          <cell r="U9085">
            <v>0</v>
          </cell>
          <cell r="V9085">
            <v>0</v>
          </cell>
          <cell r="W9085">
            <v>0</v>
          </cell>
          <cell r="X9085">
            <v>0</v>
          </cell>
          <cell r="Y9085">
            <v>0</v>
          </cell>
          <cell r="Z9085">
            <v>0</v>
          </cell>
          <cell r="AA9085">
            <v>0</v>
          </cell>
          <cell r="AB9085">
            <v>0</v>
          </cell>
        </row>
        <row r="9114">
          <cell r="E9114">
            <v>0</v>
          </cell>
          <cell r="H9114">
            <v>0</v>
          </cell>
          <cell r="I9114">
            <v>0</v>
          </cell>
          <cell r="J9114">
            <v>0</v>
          </cell>
          <cell r="K9114">
            <v>0</v>
          </cell>
          <cell r="L9114">
            <v>0</v>
          </cell>
          <cell r="M9114">
            <v>0</v>
          </cell>
          <cell r="N9114">
            <v>0</v>
          </cell>
          <cell r="O9114">
            <v>0</v>
          </cell>
          <cell r="P9114">
            <v>0</v>
          </cell>
          <cell r="Q9114">
            <v>0</v>
          </cell>
          <cell r="R9114">
            <v>0</v>
          </cell>
          <cell r="S9114">
            <v>0</v>
          </cell>
          <cell r="T9114">
            <v>0</v>
          </cell>
          <cell r="U9114">
            <v>0</v>
          </cell>
          <cell r="V9114">
            <v>0</v>
          </cell>
          <cell r="W9114">
            <v>0</v>
          </cell>
          <cell r="X9114">
            <v>0</v>
          </cell>
          <cell r="Y9114">
            <v>0</v>
          </cell>
          <cell r="Z9114">
            <v>0</v>
          </cell>
          <cell r="AA9114">
            <v>0</v>
          </cell>
          <cell r="AB9114">
            <v>0</v>
          </cell>
        </row>
        <row r="9118">
          <cell r="E9118">
            <v>0</v>
          </cell>
          <cell r="H9118">
            <v>0</v>
          </cell>
          <cell r="I9118">
            <v>0</v>
          </cell>
          <cell r="J9118">
            <v>0</v>
          </cell>
          <cell r="K9118">
            <v>0</v>
          </cell>
          <cell r="P9118">
            <v>0</v>
          </cell>
          <cell r="Q9118">
            <v>0</v>
          </cell>
          <cell r="R9118">
            <v>0</v>
          </cell>
          <cell r="S9118">
            <v>0</v>
          </cell>
          <cell r="T9118">
            <v>0</v>
          </cell>
          <cell r="U9118">
            <v>0</v>
          </cell>
          <cell r="V9118">
            <v>0</v>
          </cell>
          <cell r="W9118">
            <v>0</v>
          </cell>
          <cell r="X9118">
            <v>0</v>
          </cell>
          <cell r="Y9118">
            <v>0</v>
          </cell>
          <cell r="Z9118">
            <v>0</v>
          </cell>
          <cell r="AA9118">
            <v>0</v>
          </cell>
          <cell r="AB9118">
            <v>0</v>
          </cell>
        </row>
        <row r="9178">
          <cell r="E9178">
            <v>0</v>
          </cell>
          <cell r="H9178">
            <v>0</v>
          </cell>
          <cell r="I9178">
            <v>0</v>
          </cell>
          <cell r="J9178">
            <v>0</v>
          </cell>
          <cell r="K9178">
            <v>0</v>
          </cell>
          <cell r="L9178">
            <v>0</v>
          </cell>
          <cell r="M9178">
            <v>0</v>
          </cell>
          <cell r="N9178">
            <v>0</v>
          </cell>
          <cell r="O9178">
            <v>0</v>
          </cell>
          <cell r="P9178">
            <v>0</v>
          </cell>
          <cell r="Q9178">
            <v>0</v>
          </cell>
          <cell r="R9178">
            <v>0</v>
          </cell>
          <cell r="S9178">
            <v>0</v>
          </cell>
          <cell r="T9178">
            <v>0</v>
          </cell>
          <cell r="U9178">
            <v>0</v>
          </cell>
          <cell r="V9178">
            <v>0</v>
          </cell>
          <cell r="W9178">
            <v>0</v>
          </cell>
          <cell r="X9178">
            <v>0</v>
          </cell>
          <cell r="Y9178">
            <v>0</v>
          </cell>
          <cell r="Z9178">
            <v>0</v>
          </cell>
          <cell r="AA9178">
            <v>0</v>
          </cell>
          <cell r="AB9178">
            <v>0</v>
          </cell>
        </row>
        <row r="9254">
          <cell r="E9254">
            <v>142481000</v>
          </cell>
          <cell r="H9254">
            <v>70005413</v>
          </cell>
          <cell r="I9254">
            <v>0</v>
          </cell>
          <cell r="J9254">
            <v>0</v>
          </cell>
          <cell r="K9254">
            <v>0</v>
          </cell>
          <cell r="L9254">
            <v>0</v>
          </cell>
          <cell r="M9254">
            <v>0</v>
          </cell>
          <cell r="N9254">
            <v>0</v>
          </cell>
          <cell r="O9254">
            <v>0</v>
          </cell>
          <cell r="P9254">
            <v>0</v>
          </cell>
          <cell r="Q9254">
            <v>0</v>
          </cell>
          <cell r="R9254">
            <v>446670</v>
          </cell>
          <cell r="S9254">
            <v>69558743</v>
          </cell>
          <cell r="T9254">
            <v>0</v>
          </cell>
          <cell r="U9254">
            <v>0</v>
          </cell>
          <cell r="V9254">
            <v>0</v>
          </cell>
          <cell r="W9254">
            <v>0</v>
          </cell>
          <cell r="X9254">
            <v>0</v>
          </cell>
          <cell r="Y9254">
            <v>0</v>
          </cell>
          <cell r="Z9254">
            <v>0</v>
          </cell>
          <cell r="AA9254">
            <v>0</v>
          </cell>
          <cell r="AB9254">
            <v>0</v>
          </cell>
        </row>
        <row r="9260">
          <cell r="E9260">
            <v>0</v>
          </cell>
          <cell r="H9260">
            <v>0</v>
          </cell>
          <cell r="I9260">
            <v>0</v>
          </cell>
          <cell r="J9260">
            <v>0</v>
          </cell>
          <cell r="K9260">
            <v>0</v>
          </cell>
          <cell r="L9260">
            <v>0</v>
          </cell>
          <cell r="M9260">
            <v>0</v>
          </cell>
          <cell r="N9260">
            <v>0</v>
          </cell>
          <cell r="O9260">
            <v>0</v>
          </cell>
          <cell r="P9260">
            <v>0</v>
          </cell>
          <cell r="Q9260">
            <v>0</v>
          </cell>
          <cell r="R9260">
            <v>0</v>
          </cell>
          <cell r="S9260">
            <v>0</v>
          </cell>
          <cell r="T9260">
            <v>0</v>
          </cell>
          <cell r="U9260">
            <v>0</v>
          </cell>
          <cell r="V9260">
            <v>0</v>
          </cell>
          <cell r="W9260">
            <v>0</v>
          </cell>
          <cell r="X9260">
            <v>0</v>
          </cell>
          <cell r="Y9260">
            <v>0</v>
          </cell>
          <cell r="Z9260">
            <v>0</v>
          </cell>
          <cell r="AA9260">
            <v>0</v>
          </cell>
          <cell r="AB9260">
            <v>0</v>
          </cell>
        </row>
        <row r="9289">
          <cell r="E9289">
            <v>0</v>
          </cell>
          <cell r="H9289">
            <v>0</v>
          </cell>
          <cell r="I9289">
            <v>0</v>
          </cell>
          <cell r="J9289">
            <v>0</v>
          </cell>
          <cell r="K9289">
            <v>0</v>
          </cell>
          <cell r="L9289">
            <v>0</v>
          </cell>
          <cell r="M9289">
            <v>0</v>
          </cell>
          <cell r="N9289">
            <v>0</v>
          </cell>
          <cell r="O9289">
            <v>0</v>
          </cell>
          <cell r="P9289">
            <v>0</v>
          </cell>
          <cell r="Q9289">
            <v>0</v>
          </cell>
          <cell r="R9289">
            <v>0</v>
          </cell>
          <cell r="S9289">
            <v>0</v>
          </cell>
          <cell r="T9289">
            <v>0</v>
          </cell>
          <cell r="U9289">
            <v>0</v>
          </cell>
          <cell r="V9289">
            <v>0</v>
          </cell>
          <cell r="W9289">
            <v>0</v>
          </cell>
          <cell r="X9289">
            <v>0</v>
          </cell>
          <cell r="Y9289">
            <v>0</v>
          </cell>
          <cell r="Z9289">
            <v>0</v>
          </cell>
          <cell r="AA9289">
            <v>0</v>
          </cell>
          <cell r="AB9289">
            <v>0</v>
          </cell>
        </row>
        <row r="9293">
          <cell r="E9293">
            <v>0</v>
          </cell>
          <cell r="H9293">
            <v>0</v>
          </cell>
          <cell r="I9293">
            <v>0</v>
          </cell>
          <cell r="J9293">
            <v>0</v>
          </cell>
          <cell r="K9293">
            <v>0</v>
          </cell>
          <cell r="P9293">
            <v>0</v>
          </cell>
          <cell r="Q9293">
            <v>0</v>
          </cell>
          <cell r="R9293">
            <v>0</v>
          </cell>
          <cell r="S9293">
            <v>0</v>
          </cell>
          <cell r="T9293">
            <v>0</v>
          </cell>
          <cell r="U9293">
            <v>0</v>
          </cell>
          <cell r="V9293">
            <v>0</v>
          </cell>
          <cell r="W9293">
            <v>0</v>
          </cell>
          <cell r="X9293">
            <v>0</v>
          </cell>
          <cell r="Y9293">
            <v>0</v>
          </cell>
          <cell r="Z9293">
            <v>0</v>
          </cell>
          <cell r="AA9293">
            <v>0</v>
          </cell>
          <cell r="AB9293">
            <v>0</v>
          </cell>
        </row>
        <row r="9353">
          <cell r="E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429">
          <cell r="E9429">
            <v>78687000</v>
          </cell>
          <cell r="H9429">
            <v>8342949.0800000001</v>
          </cell>
          <cell r="I9429">
            <v>0</v>
          </cell>
          <cell r="J9429">
            <v>0</v>
          </cell>
          <cell r="K9429">
            <v>0</v>
          </cell>
          <cell r="L9429">
            <v>0</v>
          </cell>
          <cell r="M9429">
            <v>0</v>
          </cell>
          <cell r="N9429">
            <v>0</v>
          </cell>
          <cell r="O9429">
            <v>0</v>
          </cell>
          <cell r="P9429">
            <v>0</v>
          </cell>
          <cell r="Q9429">
            <v>0</v>
          </cell>
          <cell r="R9429">
            <v>179575.83</v>
          </cell>
          <cell r="S9429">
            <v>8163373.25</v>
          </cell>
          <cell r="T9429">
            <v>0</v>
          </cell>
          <cell r="U9429">
            <v>0</v>
          </cell>
          <cell r="V9429">
            <v>0</v>
          </cell>
          <cell r="W9429">
            <v>0</v>
          </cell>
          <cell r="X9429">
            <v>0</v>
          </cell>
          <cell r="Y9429">
            <v>0</v>
          </cell>
          <cell r="Z9429">
            <v>0</v>
          </cell>
          <cell r="AA9429">
            <v>0</v>
          </cell>
          <cell r="AB9429">
            <v>0</v>
          </cell>
        </row>
        <row r="9435">
          <cell r="E9435">
            <v>0</v>
          </cell>
          <cell r="H9435">
            <v>0</v>
          </cell>
          <cell r="I9435">
            <v>0</v>
          </cell>
          <cell r="J9435">
            <v>0</v>
          </cell>
          <cell r="K9435">
            <v>0</v>
          </cell>
          <cell r="L9435">
            <v>0</v>
          </cell>
          <cell r="M9435">
            <v>0</v>
          </cell>
          <cell r="N9435">
            <v>0</v>
          </cell>
          <cell r="O9435">
            <v>0</v>
          </cell>
          <cell r="P9435">
            <v>0</v>
          </cell>
          <cell r="Q9435">
            <v>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  <cell r="W9435">
            <v>0</v>
          </cell>
          <cell r="X9435">
            <v>0</v>
          </cell>
          <cell r="Y9435">
            <v>0</v>
          </cell>
          <cell r="Z9435">
            <v>0</v>
          </cell>
          <cell r="AA9435">
            <v>0</v>
          </cell>
          <cell r="AB9435">
            <v>0</v>
          </cell>
        </row>
        <row r="9464">
          <cell r="E9464">
            <v>0</v>
          </cell>
          <cell r="H9464">
            <v>0</v>
          </cell>
          <cell r="I9464">
            <v>0</v>
          </cell>
          <cell r="J9464">
            <v>0</v>
          </cell>
          <cell r="K9464">
            <v>0</v>
          </cell>
          <cell r="L9464">
            <v>0</v>
          </cell>
          <cell r="M9464">
            <v>0</v>
          </cell>
          <cell r="N9464">
            <v>0</v>
          </cell>
          <cell r="O9464">
            <v>0</v>
          </cell>
          <cell r="P9464">
            <v>0</v>
          </cell>
          <cell r="Q9464">
            <v>0</v>
          </cell>
          <cell r="R9464">
            <v>0</v>
          </cell>
          <cell r="S9464">
            <v>0</v>
          </cell>
          <cell r="T9464">
            <v>0</v>
          </cell>
          <cell r="U9464">
            <v>0</v>
          </cell>
          <cell r="V9464">
            <v>0</v>
          </cell>
          <cell r="W9464">
            <v>0</v>
          </cell>
          <cell r="X9464">
            <v>0</v>
          </cell>
          <cell r="Y9464">
            <v>0</v>
          </cell>
          <cell r="Z9464">
            <v>0</v>
          </cell>
          <cell r="AA9464">
            <v>0</v>
          </cell>
          <cell r="AB9464">
            <v>0</v>
          </cell>
        </row>
        <row r="9468">
          <cell r="E9468">
            <v>0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P9468">
            <v>0</v>
          </cell>
          <cell r="Q9468">
            <v>0</v>
          </cell>
          <cell r="R9468">
            <v>0</v>
          </cell>
          <cell r="S9468">
            <v>0</v>
          </cell>
          <cell r="T9468">
            <v>0</v>
          </cell>
          <cell r="U9468">
            <v>0</v>
          </cell>
          <cell r="V9468">
            <v>0</v>
          </cell>
          <cell r="W9468">
            <v>0</v>
          </cell>
          <cell r="X9468">
            <v>0</v>
          </cell>
          <cell r="Y9468">
            <v>0</v>
          </cell>
          <cell r="Z9468">
            <v>0</v>
          </cell>
          <cell r="AA9468">
            <v>0</v>
          </cell>
          <cell r="AB9468">
            <v>0</v>
          </cell>
        </row>
        <row r="9528">
          <cell r="E9528">
            <v>0</v>
          </cell>
          <cell r="H9528">
            <v>0</v>
          </cell>
          <cell r="I9528">
            <v>0</v>
          </cell>
          <cell r="J9528">
            <v>0</v>
          </cell>
          <cell r="K9528">
            <v>0</v>
          </cell>
          <cell r="L9528">
            <v>0</v>
          </cell>
          <cell r="M9528">
            <v>0</v>
          </cell>
          <cell r="N9528">
            <v>0</v>
          </cell>
          <cell r="O9528">
            <v>0</v>
          </cell>
          <cell r="P9528">
            <v>0</v>
          </cell>
          <cell r="Q9528">
            <v>0</v>
          </cell>
          <cell r="R9528">
            <v>0</v>
          </cell>
          <cell r="S9528">
            <v>0</v>
          </cell>
          <cell r="T9528">
            <v>0</v>
          </cell>
          <cell r="U9528">
            <v>0</v>
          </cell>
          <cell r="V9528">
            <v>0</v>
          </cell>
          <cell r="W9528">
            <v>0</v>
          </cell>
          <cell r="X9528">
            <v>0</v>
          </cell>
          <cell r="Y9528">
            <v>0</v>
          </cell>
          <cell r="Z9528">
            <v>0</v>
          </cell>
          <cell r="AA9528">
            <v>0</v>
          </cell>
          <cell r="AB9528">
            <v>0</v>
          </cell>
        </row>
        <row r="9604">
          <cell r="E9604">
            <v>421146000</v>
          </cell>
          <cell r="H9604">
            <v>53197230.859999999</v>
          </cell>
          <cell r="I9604">
            <v>0</v>
          </cell>
          <cell r="J9604">
            <v>0</v>
          </cell>
          <cell r="K9604">
            <v>0</v>
          </cell>
          <cell r="L9604">
            <v>0</v>
          </cell>
          <cell r="M9604">
            <v>0</v>
          </cell>
          <cell r="N9604">
            <v>0</v>
          </cell>
          <cell r="O9604">
            <v>0</v>
          </cell>
          <cell r="P9604">
            <v>0</v>
          </cell>
          <cell r="Q9604">
            <v>0</v>
          </cell>
          <cell r="R9604">
            <v>152732.44</v>
          </cell>
          <cell r="S9604">
            <v>53044498.420000002</v>
          </cell>
          <cell r="T9604">
            <v>0</v>
          </cell>
          <cell r="U9604">
            <v>0</v>
          </cell>
          <cell r="V9604">
            <v>0</v>
          </cell>
          <cell r="W9604">
            <v>0</v>
          </cell>
          <cell r="X9604">
            <v>0</v>
          </cell>
          <cell r="Y9604">
            <v>0</v>
          </cell>
          <cell r="Z9604">
            <v>0</v>
          </cell>
          <cell r="AA9604">
            <v>0</v>
          </cell>
          <cell r="AB9604">
            <v>0</v>
          </cell>
        </row>
        <row r="9610">
          <cell r="E9610">
            <v>0</v>
          </cell>
          <cell r="H9610">
            <v>0</v>
          </cell>
          <cell r="I9610">
            <v>0</v>
          </cell>
          <cell r="J9610">
            <v>0</v>
          </cell>
          <cell r="K9610">
            <v>0</v>
          </cell>
          <cell r="L9610">
            <v>0</v>
          </cell>
          <cell r="M9610">
            <v>0</v>
          </cell>
          <cell r="N9610">
            <v>0</v>
          </cell>
          <cell r="O9610">
            <v>0</v>
          </cell>
          <cell r="P9610">
            <v>0</v>
          </cell>
          <cell r="Q9610">
            <v>0</v>
          </cell>
          <cell r="R9610">
            <v>0</v>
          </cell>
          <cell r="S9610">
            <v>0</v>
          </cell>
          <cell r="T9610">
            <v>0</v>
          </cell>
          <cell r="U9610">
            <v>0</v>
          </cell>
          <cell r="V9610">
            <v>0</v>
          </cell>
          <cell r="W9610">
            <v>0</v>
          </cell>
          <cell r="X9610">
            <v>0</v>
          </cell>
          <cell r="Y9610">
            <v>0</v>
          </cell>
          <cell r="Z9610">
            <v>0</v>
          </cell>
          <cell r="AA9610">
            <v>0</v>
          </cell>
          <cell r="AB9610">
            <v>0</v>
          </cell>
        </row>
        <row r="9639">
          <cell r="E9639">
            <v>0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  <cell r="N9639">
            <v>0</v>
          </cell>
          <cell r="O9639">
            <v>0</v>
          </cell>
          <cell r="P9639">
            <v>0</v>
          </cell>
          <cell r="Q9639">
            <v>0</v>
          </cell>
          <cell r="R9639">
            <v>0</v>
          </cell>
          <cell r="S9639">
            <v>0</v>
          </cell>
          <cell r="T9639">
            <v>0</v>
          </cell>
          <cell r="U9639">
            <v>0</v>
          </cell>
          <cell r="V9639">
            <v>0</v>
          </cell>
          <cell r="W9639">
            <v>0</v>
          </cell>
          <cell r="X9639">
            <v>0</v>
          </cell>
          <cell r="Y9639">
            <v>0</v>
          </cell>
          <cell r="Z9639">
            <v>0</v>
          </cell>
          <cell r="AA9639">
            <v>0</v>
          </cell>
          <cell r="AB9639">
            <v>0</v>
          </cell>
        </row>
        <row r="9643">
          <cell r="E9643">
            <v>0</v>
          </cell>
          <cell r="H9643">
            <v>0</v>
          </cell>
          <cell r="I9643">
            <v>0</v>
          </cell>
          <cell r="J9643">
            <v>0</v>
          </cell>
          <cell r="K9643">
            <v>0</v>
          </cell>
          <cell r="P9643">
            <v>0</v>
          </cell>
          <cell r="Q9643">
            <v>0</v>
          </cell>
          <cell r="R9643">
            <v>0</v>
          </cell>
          <cell r="S9643">
            <v>0</v>
          </cell>
          <cell r="T9643">
            <v>0</v>
          </cell>
          <cell r="U9643">
            <v>0</v>
          </cell>
          <cell r="V9643">
            <v>0</v>
          </cell>
          <cell r="W9643">
            <v>0</v>
          </cell>
          <cell r="X9643">
            <v>0</v>
          </cell>
          <cell r="Y9643">
            <v>0</v>
          </cell>
          <cell r="Z9643">
            <v>0</v>
          </cell>
          <cell r="AA9643">
            <v>0</v>
          </cell>
          <cell r="AB9643">
            <v>0</v>
          </cell>
        </row>
        <row r="9703">
          <cell r="E9703">
            <v>0</v>
          </cell>
          <cell r="H9703">
            <v>0</v>
          </cell>
          <cell r="I9703">
            <v>0</v>
          </cell>
          <cell r="J9703">
            <v>0</v>
          </cell>
          <cell r="K9703">
            <v>0</v>
          </cell>
          <cell r="L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  <cell r="Q9703">
            <v>0</v>
          </cell>
          <cell r="R9703">
            <v>0</v>
          </cell>
          <cell r="S9703">
            <v>0</v>
          </cell>
          <cell r="T9703">
            <v>0</v>
          </cell>
          <cell r="U9703">
            <v>0</v>
          </cell>
          <cell r="V9703">
            <v>0</v>
          </cell>
          <cell r="W9703">
            <v>0</v>
          </cell>
          <cell r="X9703">
            <v>0</v>
          </cell>
          <cell r="Y9703">
            <v>0</v>
          </cell>
          <cell r="Z9703">
            <v>0</v>
          </cell>
          <cell r="AA9703">
            <v>0</v>
          </cell>
          <cell r="AB9703">
            <v>0</v>
          </cell>
        </row>
        <row r="9779">
          <cell r="E9779">
            <v>484995000</v>
          </cell>
          <cell r="H9779">
            <v>8062661.2599999998</v>
          </cell>
          <cell r="I9779">
            <v>0</v>
          </cell>
          <cell r="J9779">
            <v>0</v>
          </cell>
          <cell r="K9779">
            <v>0</v>
          </cell>
          <cell r="L9779">
            <v>0</v>
          </cell>
          <cell r="M9779">
            <v>0</v>
          </cell>
          <cell r="N9779">
            <v>0</v>
          </cell>
          <cell r="O9779">
            <v>0</v>
          </cell>
          <cell r="P9779">
            <v>0</v>
          </cell>
          <cell r="Q9779">
            <v>0</v>
          </cell>
          <cell r="R9779">
            <v>39521.94</v>
          </cell>
          <cell r="S9779">
            <v>8023139.3200000003</v>
          </cell>
          <cell r="T9779">
            <v>0</v>
          </cell>
          <cell r="U9779">
            <v>0</v>
          </cell>
          <cell r="V9779">
            <v>0</v>
          </cell>
          <cell r="W9779">
            <v>0</v>
          </cell>
          <cell r="X9779">
            <v>0</v>
          </cell>
          <cell r="Y9779">
            <v>0</v>
          </cell>
          <cell r="Z9779">
            <v>0</v>
          </cell>
          <cell r="AA9779">
            <v>0</v>
          </cell>
          <cell r="AB9779">
            <v>0</v>
          </cell>
        </row>
        <row r="9785">
          <cell r="E9785">
            <v>0</v>
          </cell>
          <cell r="H9785">
            <v>0</v>
          </cell>
          <cell r="I9785">
            <v>0</v>
          </cell>
          <cell r="J9785">
            <v>0</v>
          </cell>
          <cell r="K9785">
            <v>0</v>
          </cell>
          <cell r="L9785">
            <v>0</v>
          </cell>
          <cell r="M9785">
            <v>0</v>
          </cell>
          <cell r="N9785">
            <v>0</v>
          </cell>
          <cell r="O9785">
            <v>0</v>
          </cell>
          <cell r="P9785">
            <v>0</v>
          </cell>
          <cell r="Q9785">
            <v>0</v>
          </cell>
          <cell r="R9785">
            <v>0</v>
          </cell>
          <cell r="S9785">
            <v>0</v>
          </cell>
          <cell r="T9785">
            <v>0</v>
          </cell>
          <cell r="U9785">
            <v>0</v>
          </cell>
          <cell r="V9785">
            <v>0</v>
          </cell>
          <cell r="W9785">
            <v>0</v>
          </cell>
          <cell r="X9785">
            <v>0</v>
          </cell>
          <cell r="Y9785">
            <v>0</v>
          </cell>
          <cell r="Z9785">
            <v>0</v>
          </cell>
          <cell r="AA9785">
            <v>0</v>
          </cell>
          <cell r="AB9785">
            <v>0</v>
          </cell>
        </row>
        <row r="9814">
          <cell r="E9814">
            <v>0</v>
          </cell>
          <cell r="H9814">
            <v>0</v>
          </cell>
          <cell r="I9814">
            <v>0</v>
          </cell>
          <cell r="J9814">
            <v>0</v>
          </cell>
          <cell r="K9814">
            <v>0</v>
          </cell>
          <cell r="L9814">
            <v>0</v>
          </cell>
          <cell r="M9814">
            <v>0</v>
          </cell>
          <cell r="N9814">
            <v>0</v>
          </cell>
          <cell r="O9814">
            <v>0</v>
          </cell>
          <cell r="P9814">
            <v>0</v>
          </cell>
          <cell r="Q9814">
            <v>0</v>
          </cell>
          <cell r="R9814">
            <v>0</v>
          </cell>
          <cell r="S9814">
            <v>0</v>
          </cell>
          <cell r="T9814">
            <v>0</v>
          </cell>
          <cell r="U9814">
            <v>0</v>
          </cell>
          <cell r="V9814">
            <v>0</v>
          </cell>
          <cell r="W9814">
            <v>0</v>
          </cell>
          <cell r="X9814">
            <v>0</v>
          </cell>
          <cell r="Y9814">
            <v>0</v>
          </cell>
          <cell r="Z9814">
            <v>0</v>
          </cell>
          <cell r="AA9814">
            <v>0</v>
          </cell>
          <cell r="AB9814">
            <v>0</v>
          </cell>
        </row>
        <row r="9818">
          <cell r="E9818">
            <v>0</v>
          </cell>
          <cell r="H9818">
            <v>0</v>
          </cell>
          <cell r="I9818">
            <v>0</v>
          </cell>
          <cell r="J9818">
            <v>0</v>
          </cell>
          <cell r="K9818">
            <v>0</v>
          </cell>
          <cell r="P9818">
            <v>0</v>
          </cell>
          <cell r="Q9818">
            <v>0</v>
          </cell>
          <cell r="R9818">
            <v>0</v>
          </cell>
          <cell r="S9818">
            <v>0</v>
          </cell>
          <cell r="T9818">
            <v>0</v>
          </cell>
          <cell r="U9818">
            <v>0</v>
          </cell>
          <cell r="V9818">
            <v>0</v>
          </cell>
          <cell r="W9818">
            <v>0</v>
          </cell>
          <cell r="X9818">
            <v>0</v>
          </cell>
          <cell r="Y9818">
            <v>0</v>
          </cell>
          <cell r="Z9818">
            <v>0</v>
          </cell>
          <cell r="AA9818">
            <v>0</v>
          </cell>
          <cell r="AB9818">
            <v>0</v>
          </cell>
        </row>
        <row r="9878">
          <cell r="E9878">
            <v>0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  <cell r="N9878">
            <v>0</v>
          </cell>
          <cell r="O9878">
            <v>0</v>
          </cell>
          <cell r="P9878">
            <v>0</v>
          </cell>
          <cell r="Q9878">
            <v>0</v>
          </cell>
          <cell r="R9878">
            <v>0</v>
          </cell>
          <cell r="S9878">
            <v>0</v>
          </cell>
          <cell r="T9878">
            <v>0</v>
          </cell>
          <cell r="U9878">
            <v>0</v>
          </cell>
          <cell r="V9878">
            <v>0</v>
          </cell>
          <cell r="W9878">
            <v>0</v>
          </cell>
          <cell r="X9878">
            <v>0</v>
          </cell>
          <cell r="Y9878">
            <v>0</v>
          </cell>
          <cell r="Z9878">
            <v>0</v>
          </cell>
          <cell r="AA9878">
            <v>0</v>
          </cell>
          <cell r="AB9878">
            <v>0</v>
          </cell>
        </row>
        <row r="9954">
          <cell r="E9954">
            <v>234263000</v>
          </cell>
          <cell r="H9954">
            <v>1916988.58</v>
          </cell>
          <cell r="I9954">
            <v>0</v>
          </cell>
          <cell r="J9954">
            <v>0</v>
          </cell>
          <cell r="K9954">
            <v>0</v>
          </cell>
          <cell r="L9954">
            <v>0</v>
          </cell>
          <cell r="M9954">
            <v>0</v>
          </cell>
          <cell r="N9954">
            <v>0</v>
          </cell>
          <cell r="O9954">
            <v>0</v>
          </cell>
          <cell r="P9954">
            <v>0</v>
          </cell>
          <cell r="Q9954">
            <v>0</v>
          </cell>
          <cell r="R9954">
            <v>1898178.08</v>
          </cell>
          <cell r="S9954">
            <v>18810.5</v>
          </cell>
          <cell r="T9954">
            <v>0</v>
          </cell>
          <cell r="U9954">
            <v>0</v>
          </cell>
          <cell r="V9954">
            <v>0</v>
          </cell>
          <cell r="W9954">
            <v>0</v>
          </cell>
          <cell r="X9954">
            <v>0</v>
          </cell>
          <cell r="Y9954">
            <v>0</v>
          </cell>
          <cell r="Z9954">
            <v>0</v>
          </cell>
          <cell r="AA9954">
            <v>0</v>
          </cell>
          <cell r="AB9954">
            <v>0</v>
          </cell>
        </row>
        <row r="9960">
          <cell r="E9960">
            <v>0</v>
          </cell>
          <cell r="H9960">
            <v>0</v>
          </cell>
          <cell r="I9960">
            <v>0</v>
          </cell>
          <cell r="J9960">
            <v>0</v>
          </cell>
          <cell r="K9960">
            <v>0</v>
          </cell>
          <cell r="L9960">
            <v>0</v>
          </cell>
          <cell r="M9960">
            <v>0</v>
          </cell>
          <cell r="N9960">
            <v>0</v>
          </cell>
          <cell r="O9960">
            <v>0</v>
          </cell>
          <cell r="P9960">
            <v>0</v>
          </cell>
          <cell r="Q9960">
            <v>0</v>
          </cell>
          <cell r="R9960">
            <v>0</v>
          </cell>
          <cell r="S9960">
            <v>0</v>
          </cell>
          <cell r="T9960">
            <v>0</v>
          </cell>
          <cell r="U9960">
            <v>0</v>
          </cell>
          <cell r="V9960">
            <v>0</v>
          </cell>
          <cell r="W9960">
            <v>0</v>
          </cell>
          <cell r="X9960">
            <v>0</v>
          </cell>
          <cell r="Y9960">
            <v>0</v>
          </cell>
          <cell r="Z9960">
            <v>0</v>
          </cell>
          <cell r="AA9960">
            <v>0</v>
          </cell>
          <cell r="AB9960">
            <v>0</v>
          </cell>
        </row>
        <row r="9989">
          <cell r="E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>
            <v>0</v>
          </cell>
          <cell r="S9989">
            <v>0</v>
          </cell>
          <cell r="T9989">
            <v>0</v>
          </cell>
          <cell r="U9989">
            <v>0</v>
          </cell>
          <cell r="V9989">
            <v>0</v>
          </cell>
          <cell r="W9989">
            <v>0</v>
          </cell>
          <cell r="X9989">
            <v>0</v>
          </cell>
          <cell r="Y9989">
            <v>0</v>
          </cell>
          <cell r="Z9989">
            <v>0</v>
          </cell>
          <cell r="AA9989">
            <v>0</v>
          </cell>
          <cell r="AB9989">
            <v>0</v>
          </cell>
        </row>
        <row r="9993">
          <cell r="E9993">
            <v>0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P9993">
            <v>0</v>
          </cell>
          <cell r="Q9993">
            <v>0</v>
          </cell>
          <cell r="R9993">
            <v>0</v>
          </cell>
          <cell r="S9993">
            <v>0</v>
          </cell>
          <cell r="T9993">
            <v>0</v>
          </cell>
          <cell r="U9993">
            <v>0</v>
          </cell>
          <cell r="V9993">
            <v>0</v>
          </cell>
          <cell r="W9993">
            <v>0</v>
          </cell>
          <cell r="X9993">
            <v>0</v>
          </cell>
          <cell r="Y9993">
            <v>0</v>
          </cell>
          <cell r="Z9993">
            <v>0</v>
          </cell>
          <cell r="AA9993">
            <v>0</v>
          </cell>
          <cell r="AB9993">
            <v>0</v>
          </cell>
        </row>
        <row r="10053">
          <cell r="E10053">
            <v>0</v>
          </cell>
          <cell r="H10053">
            <v>0</v>
          </cell>
          <cell r="I10053">
            <v>0</v>
          </cell>
          <cell r="J10053">
            <v>0</v>
          </cell>
          <cell r="K10053">
            <v>0</v>
          </cell>
          <cell r="L10053">
            <v>0</v>
          </cell>
          <cell r="M10053">
            <v>0</v>
          </cell>
          <cell r="N10053">
            <v>0</v>
          </cell>
          <cell r="O10053">
            <v>0</v>
          </cell>
          <cell r="P10053">
            <v>0</v>
          </cell>
          <cell r="Q10053">
            <v>0</v>
          </cell>
          <cell r="R10053">
            <v>0</v>
          </cell>
          <cell r="S10053">
            <v>0</v>
          </cell>
          <cell r="T10053">
            <v>0</v>
          </cell>
          <cell r="U10053">
            <v>0</v>
          </cell>
          <cell r="V10053">
            <v>0</v>
          </cell>
          <cell r="W10053">
            <v>0</v>
          </cell>
          <cell r="X10053">
            <v>0</v>
          </cell>
          <cell r="Y10053">
            <v>0</v>
          </cell>
          <cell r="Z10053">
            <v>0</v>
          </cell>
          <cell r="AA10053">
            <v>0</v>
          </cell>
          <cell r="AB10053">
            <v>0</v>
          </cell>
        </row>
        <row r="10129">
          <cell r="E10129">
            <v>328857000</v>
          </cell>
          <cell r="H10129">
            <v>224186.87</v>
          </cell>
          <cell r="I10129">
            <v>0</v>
          </cell>
          <cell r="J10129">
            <v>0</v>
          </cell>
          <cell r="K10129">
            <v>0</v>
          </cell>
          <cell r="L10129">
            <v>0</v>
          </cell>
          <cell r="M10129">
            <v>0</v>
          </cell>
          <cell r="N10129">
            <v>0</v>
          </cell>
          <cell r="O10129">
            <v>0</v>
          </cell>
          <cell r="P10129">
            <v>0</v>
          </cell>
          <cell r="Q10129">
            <v>0</v>
          </cell>
          <cell r="R10129">
            <v>86904.84</v>
          </cell>
          <cell r="S10129">
            <v>137282.03</v>
          </cell>
          <cell r="T10129">
            <v>0</v>
          </cell>
          <cell r="U10129">
            <v>0</v>
          </cell>
          <cell r="V10129">
            <v>0</v>
          </cell>
          <cell r="W10129">
            <v>0</v>
          </cell>
          <cell r="X10129">
            <v>0</v>
          </cell>
          <cell r="Y10129">
            <v>0</v>
          </cell>
          <cell r="Z10129">
            <v>0</v>
          </cell>
          <cell r="AA10129">
            <v>0</v>
          </cell>
          <cell r="AB10129">
            <v>0</v>
          </cell>
        </row>
        <row r="10135">
          <cell r="E10135">
            <v>0</v>
          </cell>
          <cell r="H10135">
            <v>0</v>
          </cell>
          <cell r="I10135">
            <v>0</v>
          </cell>
          <cell r="J10135">
            <v>0</v>
          </cell>
          <cell r="K10135">
            <v>0</v>
          </cell>
          <cell r="L10135">
            <v>0</v>
          </cell>
          <cell r="M10135">
            <v>0</v>
          </cell>
          <cell r="N10135">
            <v>0</v>
          </cell>
          <cell r="O10135">
            <v>0</v>
          </cell>
          <cell r="P10135">
            <v>0</v>
          </cell>
          <cell r="Q10135">
            <v>0</v>
          </cell>
          <cell r="R10135">
            <v>0</v>
          </cell>
          <cell r="S10135">
            <v>0</v>
          </cell>
          <cell r="T10135">
            <v>0</v>
          </cell>
          <cell r="U10135">
            <v>0</v>
          </cell>
          <cell r="V10135">
            <v>0</v>
          </cell>
          <cell r="W10135">
            <v>0</v>
          </cell>
          <cell r="X10135">
            <v>0</v>
          </cell>
          <cell r="Y10135">
            <v>0</v>
          </cell>
          <cell r="Z10135">
            <v>0</v>
          </cell>
          <cell r="AA10135">
            <v>0</v>
          </cell>
          <cell r="AB10135">
            <v>0</v>
          </cell>
        </row>
        <row r="10164">
          <cell r="E10164">
            <v>0</v>
          </cell>
          <cell r="H10164">
            <v>0</v>
          </cell>
          <cell r="I10164">
            <v>0</v>
          </cell>
          <cell r="J10164">
            <v>0</v>
          </cell>
          <cell r="K10164">
            <v>0</v>
          </cell>
          <cell r="L10164">
            <v>0</v>
          </cell>
          <cell r="M10164">
            <v>0</v>
          </cell>
          <cell r="N10164">
            <v>0</v>
          </cell>
          <cell r="O10164">
            <v>0</v>
          </cell>
          <cell r="P10164">
            <v>0</v>
          </cell>
          <cell r="Q10164">
            <v>0</v>
          </cell>
          <cell r="R10164">
            <v>0</v>
          </cell>
          <cell r="S10164">
            <v>0</v>
          </cell>
          <cell r="T10164">
            <v>0</v>
          </cell>
          <cell r="U10164">
            <v>0</v>
          </cell>
          <cell r="V10164">
            <v>0</v>
          </cell>
          <cell r="W10164">
            <v>0</v>
          </cell>
          <cell r="X10164">
            <v>0</v>
          </cell>
          <cell r="Y10164">
            <v>0</v>
          </cell>
          <cell r="Z10164">
            <v>0</v>
          </cell>
          <cell r="AA10164">
            <v>0</v>
          </cell>
          <cell r="AB10164">
            <v>0</v>
          </cell>
        </row>
        <row r="10168">
          <cell r="E10168">
            <v>0</v>
          </cell>
          <cell r="H10168">
            <v>0</v>
          </cell>
          <cell r="I10168">
            <v>0</v>
          </cell>
          <cell r="J10168">
            <v>0</v>
          </cell>
          <cell r="K10168">
            <v>0</v>
          </cell>
          <cell r="P10168">
            <v>0</v>
          </cell>
          <cell r="Q10168">
            <v>0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  <cell r="W10168">
            <v>0</v>
          </cell>
          <cell r="X10168">
            <v>0</v>
          </cell>
          <cell r="Y10168">
            <v>0</v>
          </cell>
          <cell r="Z10168">
            <v>0</v>
          </cell>
          <cell r="AA10168">
            <v>0</v>
          </cell>
          <cell r="AB10168">
            <v>0</v>
          </cell>
        </row>
        <row r="10228">
          <cell r="E10228">
            <v>0</v>
          </cell>
          <cell r="H10228">
            <v>0</v>
          </cell>
          <cell r="I10228">
            <v>0</v>
          </cell>
          <cell r="J10228">
            <v>0</v>
          </cell>
          <cell r="K10228">
            <v>0</v>
          </cell>
          <cell r="L10228">
            <v>0</v>
          </cell>
          <cell r="M10228">
            <v>0</v>
          </cell>
          <cell r="N10228">
            <v>0</v>
          </cell>
          <cell r="O10228">
            <v>0</v>
          </cell>
          <cell r="P10228">
            <v>0</v>
          </cell>
          <cell r="Q10228">
            <v>0</v>
          </cell>
          <cell r="R10228">
            <v>0</v>
          </cell>
          <cell r="S10228">
            <v>0</v>
          </cell>
          <cell r="T10228">
            <v>0</v>
          </cell>
          <cell r="U10228">
            <v>0</v>
          </cell>
          <cell r="V10228">
            <v>0</v>
          </cell>
          <cell r="W10228">
            <v>0</v>
          </cell>
          <cell r="X10228">
            <v>0</v>
          </cell>
          <cell r="Y10228">
            <v>0</v>
          </cell>
          <cell r="Z10228">
            <v>0</v>
          </cell>
          <cell r="AA10228">
            <v>0</v>
          </cell>
          <cell r="AB10228">
            <v>0</v>
          </cell>
        </row>
        <row r="10304">
          <cell r="E10304">
            <v>396040000</v>
          </cell>
          <cell r="H10304">
            <v>232157455.19</v>
          </cell>
          <cell r="I10304">
            <v>0</v>
          </cell>
          <cell r="J10304">
            <v>0</v>
          </cell>
          <cell r="K10304">
            <v>0</v>
          </cell>
          <cell r="L10304">
            <v>0</v>
          </cell>
          <cell r="M10304">
            <v>0</v>
          </cell>
          <cell r="N10304">
            <v>0</v>
          </cell>
          <cell r="O10304">
            <v>0</v>
          </cell>
          <cell r="P10304">
            <v>0</v>
          </cell>
          <cell r="Q10304">
            <v>0</v>
          </cell>
          <cell r="R10304">
            <v>98971.69</v>
          </cell>
          <cell r="S10304">
            <v>232058483.5</v>
          </cell>
          <cell r="T10304">
            <v>0</v>
          </cell>
          <cell r="U10304">
            <v>0</v>
          </cell>
          <cell r="V10304">
            <v>0</v>
          </cell>
          <cell r="W10304">
            <v>0</v>
          </cell>
          <cell r="X10304">
            <v>0</v>
          </cell>
          <cell r="Y10304">
            <v>0</v>
          </cell>
          <cell r="Z10304">
            <v>0</v>
          </cell>
          <cell r="AA10304">
            <v>0</v>
          </cell>
          <cell r="AB10304">
            <v>0</v>
          </cell>
        </row>
        <row r="10310">
          <cell r="E10310">
            <v>0</v>
          </cell>
          <cell r="H10310">
            <v>0</v>
          </cell>
          <cell r="I10310">
            <v>0</v>
          </cell>
          <cell r="J10310">
            <v>0</v>
          </cell>
          <cell r="K10310">
            <v>0</v>
          </cell>
          <cell r="L10310">
            <v>0</v>
          </cell>
          <cell r="M10310">
            <v>0</v>
          </cell>
          <cell r="N10310">
            <v>0</v>
          </cell>
          <cell r="O10310">
            <v>0</v>
          </cell>
          <cell r="P10310">
            <v>0</v>
          </cell>
          <cell r="Q10310">
            <v>0</v>
          </cell>
          <cell r="R10310">
            <v>0</v>
          </cell>
          <cell r="S10310">
            <v>0</v>
          </cell>
          <cell r="T10310">
            <v>0</v>
          </cell>
          <cell r="U10310">
            <v>0</v>
          </cell>
          <cell r="V10310">
            <v>0</v>
          </cell>
          <cell r="W10310">
            <v>0</v>
          </cell>
          <cell r="X10310">
            <v>0</v>
          </cell>
          <cell r="Y10310">
            <v>0</v>
          </cell>
          <cell r="Z10310">
            <v>0</v>
          </cell>
          <cell r="AA10310">
            <v>0</v>
          </cell>
          <cell r="AB10310">
            <v>0</v>
          </cell>
        </row>
        <row r="10339">
          <cell r="E10339">
            <v>0</v>
          </cell>
          <cell r="H10339">
            <v>0</v>
          </cell>
          <cell r="I10339">
            <v>0</v>
          </cell>
          <cell r="J10339">
            <v>0</v>
          </cell>
          <cell r="K10339">
            <v>0</v>
          </cell>
          <cell r="L10339">
            <v>0</v>
          </cell>
          <cell r="M10339">
            <v>0</v>
          </cell>
          <cell r="N10339">
            <v>0</v>
          </cell>
          <cell r="O10339">
            <v>0</v>
          </cell>
          <cell r="P10339">
            <v>0</v>
          </cell>
          <cell r="Q10339">
            <v>0</v>
          </cell>
          <cell r="R10339">
            <v>0</v>
          </cell>
          <cell r="S10339">
            <v>0</v>
          </cell>
          <cell r="T10339">
            <v>0</v>
          </cell>
          <cell r="U10339">
            <v>0</v>
          </cell>
          <cell r="V10339">
            <v>0</v>
          </cell>
          <cell r="W10339">
            <v>0</v>
          </cell>
          <cell r="X10339">
            <v>0</v>
          </cell>
          <cell r="Y10339">
            <v>0</v>
          </cell>
          <cell r="Z10339">
            <v>0</v>
          </cell>
          <cell r="AA10339">
            <v>0</v>
          </cell>
          <cell r="AB10339">
            <v>0</v>
          </cell>
        </row>
        <row r="10343">
          <cell r="E10343">
            <v>0</v>
          </cell>
          <cell r="H10343">
            <v>0</v>
          </cell>
          <cell r="I10343">
            <v>0</v>
          </cell>
          <cell r="J10343">
            <v>0</v>
          </cell>
          <cell r="K10343">
            <v>0</v>
          </cell>
          <cell r="P10343">
            <v>0</v>
          </cell>
          <cell r="Q10343">
            <v>0</v>
          </cell>
          <cell r="R10343">
            <v>0</v>
          </cell>
          <cell r="S10343">
            <v>0</v>
          </cell>
          <cell r="T10343">
            <v>0</v>
          </cell>
          <cell r="U10343">
            <v>0</v>
          </cell>
          <cell r="V10343">
            <v>0</v>
          </cell>
          <cell r="W10343">
            <v>0</v>
          </cell>
          <cell r="X10343">
            <v>0</v>
          </cell>
          <cell r="Y10343">
            <v>0</v>
          </cell>
          <cell r="Z10343">
            <v>0</v>
          </cell>
          <cell r="AA10343">
            <v>0</v>
          </cell>
          <cell r="AB10343">
            <v>0</v>
          </cell>
        </row>
        <row r="10403">
          <cell r="E10403">
            <v>0</v>
          </cell>
          <cell r="H10403">
            <v>0</v>
          </cell>
          <cell r="I10403">
            <v>0</v>
          </cell>
          <cell r="J10403">
            <v>0</v>
          </cell>
          <cell r="K10403">
            <v>0</v>
          </cell>
          <cell r="L10403">
            <v>0</v>
          </cell>
          <cell r="M10403">
            <v>0</v>
          </cell>
          <cell r="N10403">
            <v>0</v>
          </cell>
          <cell r="O10403">
            <v>0</v>
          </cell>
          <cell r="P10403">
            <v>0</v>
          </cell>
          <cell r="Q10403">
            <v>0</v>
          </cell>
          <cell r="R10403">
            <v>0</v>
          </cell>
          <cell r="S10403">
            <v>0</v>
          </cell>
          <cell r="T10403">
            <v>0</v>
          </cell>
          <cell r="U10403">
            <v>0</v>
          </cell>
          <cell r="V10403">
            <v>0</v>
          </cell>
          <cell r="W10403">
            <v>0</v>
          </cell>
          <cell r="X10403">
            <v>0</v>
          </cell>
          <cell r="Y10403">
            <v>0</v>
          </cell>
          <cell r="Z10403">
            <v>0</v>
          </cell>
          <cell r="AA10403">
            <v>0</v>
          </cell>
          <cell r="AB10403">
            <v>0</v>
          </cell>
        </row>
        <row r="10479">
          <cell r="E10479">
            <v>316005000</v>
          </cell>
          <cell r="H10479">
            <v>316712.14</v>
          </cell>
          <cell r="I10479">
            <v>0</v>
          </cell>
          <cell r="J10479">
            <v>0</v>
          </cell>
          <cell r="K10479">
            <v>0</v>
          </cell>
          <cell r="L10479">
            <v>0</v>
          </cell>
          <cell r="M10479">
            <v>0</v>
          </cell>
          <cell r="N10479">
            <v>0</v>
          </cell>
          <cell r="O10479">
            <v>0</v>
          </cell>
          <cell r="P10479">
            <v>0</v>
          </cell>
          <cell r="Q10479">
            <v>0</v>
          </cell>
          <cell r="R10479">
            <v>67552.5</v>
          </cell>
          <cell r="S10479">
            <v>249159.64</v>
          </cell>
          <cell r="T10479">
            <v>0</v>
          </cell>
          <cell r="U10479">
            <v>0</v>
          </cell>
          <cell r="V10479">
            <v>0</v>
          </cell>
          <cell r="W10479">
            <v>0</v>
          </cell>
          <cell r="X10479">
            <v>0</v>
          </cell>
          <cell r="Y10479">
            <v>0</v>
          </cell>
          <cell r="Z10479">
            <v>0</v>
          </cell>
          <cell r="AA10479">
            <v>0</v>
          </cell>
          <cell r="AB10479">
            <v>0</v>
          </cell>
        </row>
        <row r="10485">
          <cell r="E10485">
            <v>0</v>
          </cell>
          <cell r="H10485">
            <v>0</v>
          </cell>
          <cell r="I10485">
            <v>0</v>
          </cell>
          <cell r="J10485">
            <v>0</v>
          </cell>
          <cell r="K10485">
            <v>0</v>
          </cell>
          <cell r="L10485">
            <v>0</v>
          </cell>
          <cell r="M10485">
            <v>0</v>
          </cell>
          <cell r="N10485">
            <v>0</v>
          </cell>
          <cell r="O10485">
            <v>0</v>
          </cell>
          <cell r="P10485">
            <v>0</v>
          </cell>
          <cell r="Q10485">
            <v>0</v>
          </cell>
          <cell r="R10485">
            <v>0</v>
          </cell>
          <cell r="S10485">
            <v>0</v>
          </cell>
          <cell r="T10485">
            <v>0</v>
          </cell>
          <cell r="U10485">
            <v>0</v>
          </cell>
          <cell r="V10485">
            <v>0</v>
          </cell>
          <cell r="W10485">
            <v>0</v>
          </cell>
          <cell r="X10485">
            <v>0</v>
          </cell>
          <cell r="Y10485">
            <v>0</v>
          </cell>
          <cell r="Z10485">
            <v>0</v>
          </cell>
          <cell r="AA10485">
            <v>0</v>
          </cell>
          <cell r="AB10485">
            <v>0</v>
          </cell>
        </row>
        <row r="10514">
          <cell r="E10514">
            <v>0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  <cell r="N10514">
            <v>0</v>
          </cell>
          <cell r="O10514">
            <v>0</v>
          </cell>
          <cell r="P10514">
            <v>0</v>
          </cell>
          <cell r="Q10514">
            <v>0</v>
          </cell>
          <cell r="R10514">
            <v>0</v>
          </cell>
          <cell r="S10514">
            <v>0</v>
          </cell>
          <cell r="T10514">
            <v>0</v>
          </cell>
          <cell r="U10514">
            <v>0</v>
          </cell>
          <cell r="V10514">
            <v>0</v>
          </cell>
          <cell r="W10514">
            <v>0</v>
          </cell>
          <cell r="X10514">
            <v>0</v>
          </cell>
          <cell r="Y10514">
            <v>0</v>
          </cell>
          <cell r="Z10514">
            <v>0</v>
          </cell>
          <cell r="AA10514">
            <v>0</v>
          </cell>
          <cell r="AB10514">
            <v>0</v>
          </cell>
        </row>
        <row r="10518">
          <cell r="E10518">
            <v>0</v>
          </cell>
          <cell r="H10518">
            <v>0</v>
          </cell>
          <cell r="I10518">
            <v>0</v>
          </cell>
          <cell r="J10518">
            <v>0</v>
          </cell>
          <cell r="K10518">
            <v>0</v>
          </cell>
          <cell r="P10518">
            <v>0</v>
          </cell>
          <cell r="Q10518">
            <v>0</v>
          </cell>
          <cell r="R10518">
            <v>0</v>
          </cell>
          <cell r="S10518">
            <v>0</v>
          </cell>
          <cell r="T10518">
            <v>0</v>
          </cell>
          <cell r="U10518">
            <v>0</v>
          </cell>
          <cell r="V10518">
            <v>0</v>
          </cell>
          <cell r="W10518">
            <v>0</v>
          </cell>
          <cell r="X10518">
            <v>0</v>
          </cell>
          <cell r="Y10518">
            <v>0</v>
          </cell>
          <cell r="Z10518">
            <v>0</v>
          </cell>
          <cell r="AA10518">
            <v>0</v>
          </cell>
          <cell r="AB10518">
            <v>0</v>
          </cell>
        </row>
        <row r="10578">
          <cell r="E10578">
            <v>0</v>
          </cell>
          <cell r="H10578">
            <v>0</v>
          </cell>
          <cell r="I10578">
            <v>0</v>
          </cell>
          <cell r="J10578">
            <v>0</v>
          </cell>
          <cell r="K10578">
            <v>0</v>
          </cell>
          <cell r="L10578">
            <v>0</v>
          </cell>
          <cell r="M10578">
            <v>0</v>
          </cell>
          <cell r="N10578">
            <v>0</v>
          </cell>
          <cell r="O10578">
            <v>0</v>
          </cell>
          <cell r="P10578">
            <v>0</v>
          </cell>
          <cell r="Q10578">
            <v>0</v>
          </cell>
          <cell r="R10578">
            <v>0</v>
          </cell>
          <cell r="S10578">
            <v>0</v>
          </cell>
          <cell r="T10578">
            <v>0</v>
          </cell>
          <cell r="U10578">
            <v>0</v>
          </cell>
          <cell r="V10578">
            <v>0</v>
          </cell>
          <cell r="W10578">
            <v>0</v>
          </cell>
          <cell r="X10578">
            <v>0</v>
          </cell>
          <cell r="Y10578">
            <v>0</v>
          </cell>
          <cell r="Z10578">
            <v>0</v>
          </cell>
          <cell r="AA10578">
            <v>0</v>
          </cell>
          <cell r="AB10578">
            <v>0</v>
          </cell>
        </row>
        <row r="10654">
          <cell r="E10654">
            <v>182817000</v>
          </cell>
          <cell r="H10654">
            <v>79733.45</v>
          </cell>
          <cell r="I10654">
            <v>0</v>
          </cell>
          <cell r="J10654">
            <v>0</v>
          </cell>
          <cell r="K10654">
            <v>0</v>
          </cell>
          <cell r="L10654">
            <v>0</v>
          </cell>
          <cell r="M10654">
            <v>0</v>
          </cell>
          <cell r="N10654">
            <v>0</v>
          </cell>
          <cell r="O10654">
            <v>0</v>
          </cell>
          <cell r="P10654">
            <v>0</v>
          </cell>
          <cell r="Q10654">
            <v>0</v>
          </cell>
          <cell r="R10654">
            <v>0</v>
          </cell>
          <cell r="S10654">
            <v>79733.45</v>
          </cell>
          <cell r="T10654">
            <v>0</v>
          </cell>
          <cell r="U10654">
            <v>0</v>
          </cell>
          <cell r="V10654">
            <v>0</v>
          </cell>
          <cell r="W10654">
            <v>0</v>
          </cell>
          <cell r="X10654">
            <v>0</v>
          </cell>
          <cell r="Y10654">
            <v>0</v>
          </cell>
          <cell r="Z10654">
            <v>0</v>
          </cell>
          <cell r="AA10654">
            <v>0</v>
          </cell>
          <cell r="AB10654">
            <v>0</v>
          </cell>
        </row>
        <row r="10660">
          <cell r="E10660">
            <v>0</v>
          </cell>
          <cell r="H10660">
            <v>0</v>
          </cell>
          <cell r="I10660">
            <v>0</v>
          </cell>
          <cell r="J10660">
            <v>0</v>
          </cell>
          <cell r="K10660">
            <v>0</v>
          </cell>
          <cell r="L10660">
            <v>0</v>
          </cell>
          <cell r="M10660">
            <v>0</v>
          </cell>
          <cell r="N10660">
            <v>0</v>
          </cell>
          <cell r="O10660">
            <v>0</v>
          </cell>
          <cell r="P10660">
            <v>0</v>
          </cell>
          <cell r="Q10660">
            <v>0</v>
          </cell>
          <cell r="R10660">
            <v>0</v>
          </cell>
          <cell r="S10660">
            <v>0</v>
          </cell>
          <cell r="T10660">
            <v>0</v>
          </cell>
          <cell r="U10660">
            <v>0</v>
          </cell>
          <cell r="V10660">
            <v>0</v>
          </cell>
          <cell r="W10660">
            <v>0</v>
          </cell>
          <cell r="X10660">
            <v>0</v>
          </cell>
          <cell r="Y10660">
            <v>0</v>
          </cell>
          <cell r="Z10660">
            <v>0</v>
          </cell>
          <cell r="AA10660">
            <v>0</v>
          </cell>
          <cell r="AB10660">
            <v>0</v>
          </cell>
        </row>
        <row r="10689">
          <cell r="E10689">
            <v>0</v>
          </cell>
          <cell r="H10689">
            <v>0</v>
          </cell>
          <cell r="I10689">
            <v>0</v>
          </cell>
          <cell r="J10689">
            <v>0</v>
          </cell>
          <cell r="K10689">
            <v>0</v>
          </cell>
          <cell r="L10689">
            <v>0</v>
          </cell>
          <cell r="M10689">
            <v>0</v>
          </cell>
          <cell r="N10689">
            <v>0</v>
          </cell>
          <cell r="O10689">
            <v>0</v>
          </cell>
          <cell r="P10689">
            <v>0</v>
          </cell>
          <cell r="Q10689">
            <v>0</v>
          </cell>
          <cell r="R10689">
            <v>0</v>
          </cell>
          <cell r="S10689">
            <v>0</v>
          </cell>
          <cell r="T10689">
            <v>0</v>
          </cell>
          <cell r="U10689">
            <v>0</v>
          </cell>
          <cell r="V10689">
            <v>0</v>
          </cell>
          <cell r="W10689">
            <v>0</v>
          </cell>
          <cell r="X10689">
            <v>0</v>
          </cell>
          <cell r="Y10689">
            <v>0</v>
          </cell>
          <cell r="Z10689">
            <v>0</v>
          </cell>
          <cell r="AA10689">
            <v>0</v>
          </cell>
          <cell r="AB10689">
            <v>0</v>
          </cell>
        </row>
        <row r="10693">
          <cell r="E10693">
            <v>0</v>
          </cell>
          <cell r="H10693">
            <v>0</v>
          </cell>
          <cell r="I10693">
            <v>0</v>
          </cell>
          <cell r="J10693">
            <v>0</v>
          </cell>
          <cell r="K10693">
            <v>0</v>
          </cell>
          <cell r="P10693">
            <v>0</v>
          </cell>
          <cell r="Q10693">
            <v>0</v>
          </cell>
          <cell r="R10693">
            <v>0</v>
          </cell>
          <cell r="S10693">
            <v>0</v>
          </cell>
          <cell r="T10693">
            <v>0</v>
          </cell>
          <cell r="U10693">
            <v>0</v>
          </cell>
          <cell r="V10693">
            <v>0</v>
          </cell>
          <cell r="W10693">
            <v>0</v>
          </cell>
          <cell r="X10693">
            <v>0</v>
          </cell>
          <cell r="Y10693">
            <v>0</v>
          </cell>
          <cell r="Z10693">
            <v>0</v>
          </cell>
          <cell r="AA10693">
            <v>0</v>
          </cell>
          <cell r="AB10693">
            <v>0</v>
          </cell>
        </row>
        <row r="10753">
          <cell r="E10753">
            <v>0</v>
          </cell>
          <cell r="H10753">
            <v>0</v>
          </cell>
          <cell r="I10753">
            <v>0</v>
          </cell>
          <cell r="J10753">
            <v>0</v>
          </cell>
          <cell r="K10753">
            <v>0</v>
          </cell>
          <cell r="L10753">
            <v>0</v>
          </cell>
          <cell r="M10753">
            <v>0</v>
          </cell>
          <cell r="N10753">
            <v>0</v>
          </cell>
          <cell r="O10753">
            <v>0</v>
          </cell>
          <cell r="P10753">
            <v>0</v>
          </cell>
          <cell r="Q10753">
            <v>0</v>
          </cell>
          <cell r="R10753">
            <v>0</v>
          </cell>
          <cell r="S10753">
            <v>0</v>
          </cell>
          <cell r="T10753">
            <v>0</v>
          </cell>
          <cell r="U10753">
            <v>0</v>
          </cell>
          <cell r="V10753">
            <v>0</v>
          </cell>
          <cell r="W10753">
            <v>0</v>
          </cell>
          <cell r="X10753">
            <v>0</v>
          </cell>
          <cell r="Y10753">
            <v>0</v>
          </cell>
          <cell r="Z10753">
            <v>0</v>
          </cell>
          <cell r="AA10753">
            <v>0</v>
          </cell>
          <cell r="AB10753">
            <v>0</v>
          </cell>
        </row>
        <row r="10829">
          <cell r="E10829">
            <v>209118000</v>
          </cell>
          <cell r="H10829">
            <v>91880740.049999997</v>
          </cell>
          <cell r="I10829">
            <v>0</v>
          </cell>
          <cell r="J10829">
            <v>0</v>
          </cell>
          <cell r="K10829">
            <v>0</v>
          </cell>
          <cell r="L10829">
            <v>0</v>
          </cell>
          <cell r="M10829">
            <v>0</v>
          </cell>
          <cell r="N10829">
            <v>0</v>
          </cell>
          <cell r="O10829">
            <v>0</v>
          </cell>
          <cell r="P10829">
            <v>0</v>
          </cell>
          <cell r="Q10829">
            <v>0</v>
          </cell>
          <cell r="R10829">
            <v>68175.05</v>
          </cell>
          <cell r="S10829">
            <v>91812565</v>
          </cell>
          <cell r="T10829">
            <v>0</v>
          </cell>
          <cell r="U10829">
            <v>0</v>
          </cell>
          <cell r="V10829">
            <v>0</v>
          </cell>
          <cell r="W10829">
            <v>0</v>
          </cell>
          <cell r="X10829">
            <v>0</v>
          </cell>
          <cell r="Y10829">
            <v>0</v>
          </cell>
          <cell r="Z10829">
            <v>0</v>
          </cell>
          <cell r="AA10829">
            <v>0</v>
          </cell>
          <cell r="AB10829">
            <v>0</v>
          </cell>
        </row>
        <row r="10835">
          <cell r="E10835">
            <v>0</v>
          </cell>
          <cell r="H10835">
            <v>0</v>
          </cell>
          <cell r="I10835">
            <v>0</v>
          </cell>
          <cell r="J10835">
            <v>0</v>
          </cell>
          <cell r="K10835">
            <v>0</v>
          </cell>
          <cell r="L10835">
            <v>0</v>
          </cell>
          <cell r="M10835">
            <v>0</v>
          </cell>
          <cell r="N10835">
            <v>0</v>
          </cell>
          <cell r="O10835">
            <v>0</v>
          </cell>
          <cell r="P10835">
            <v>0</v>
          </cell>
          <cell r="Q10835">
            <v>0</v>
          </cell>
          <cell r="R10835">
            <v>0</v>
          </cell>
          <cell r="S10835">
            <v>0</v>
          </cell>
          <cell r="T10835">
            <v>0</v>
          </cell>
          <cell r="U10835">
            <v>0</v>
          </cell>
          <cell r="V10835">
            <v>0</v>
          </cell>
          <cell r="W10835">
            <v>0</v>
          </cell>
          <cell r="X10835">
            <v>0</v>
          </cell>
          <cell r="Y10835">
            <v>0</v>
          </cell>
          <cell r="Z10835">
            <v>0</v>
          </cell>
          <cell r="AA10835">
            <v>0</v>
          </cell>
          <cell r="AB10835">
            <v>0</v>
          </cell>
        </row>
        <row r="10864">
          <cell r="E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L10864">
            <v>0</v>
          </cell>
          <cell r="M10864">
            <v>0</v>
          </cell>
          <cell r="N10864">
            <v>0</v>
          </cell>
          <cell r="O10864">
            <v>0</v>
          </cell>
          <cell r="P10864">
            <v>0</v>
          </cell>
          <cell r="Q10864">
            <v>0</v>
          </cell>
          <cell r="R10864">
            <v>0</v>
          </cell>
          <cell r="S10864">
            <v>0</v>
          </cell>
          <cell r="T10864">
            <v>0</v>
          </cell>
          <cell r="U10864">
            <v>0</v>
          </cell>
          <cell r="V10864">
            <v>0</v>
          </cell>
          <cell r="W10864">
            <v>0</v>
          </cell>
          <cell r="X10864">
            <v>0</v>
          </cell>
          <cell r="Y10864">
            <v>0</v>
          </cell>
          <cell r="Z10864">
            <v>0</v>
          </cell>
          <cell r="AA10864">
            <v>0</v>
          </cell>
          <cell r="AB10864">
            <v>0</v>
          </cell>
        </row>
        <row r="10868">
          <cell r="E10868">
            <v>0</v>
          </cell>
          <cell r="H10868">
            <v>0</v>
          </cell>
          <cell r="I10868">
            <v>0</v>
          </cell>
          <cell r="J10868">
            <v>0</v>
          </cell>
          <cell r="K10868">
            <v>0</v>
          </cell>
          <cell r="P10868">
            <v>0</v>
          </cell>
          <cell r="Q10868">
            <v>0</v>
          </cell>
          <cell r="R10868">
            <v>0</v>
          </cell>
          <cell r="S10868">
            <v>0</v>
          </cell>
          <cell r="T10868">
            <v>0</v>
          </cell>
          <cell r="U10868">
            <v>0</v>
          </cell>
          <cell r="V10868">
            <v>0</v>
          </cell>
          <cell r="W10868">
            <v>0</v>
          </cell>
          <cell r="X10868">
            <v>0</v>
          </cell>
          <cell r="Y10868">
            <v>0</v>
          </cell>
          <cell r="Z10868">
            <v>0</v>
          </cell>
          <cell r="AA10868">
            <v>0</v>
          </cell>
          <cell r="AB10868">
            <v>0</v>
          </cell>
        </row>
        <row r="10928">
          <cell r="E10928">
            <v>0</v>
          </cell>
          <cell r="H10928">
            <v>0</v>
          </cell>
          <cell r="I10928">
            <v>0</v>
          </cell>
          <cell r="J10928">
            <v>0</v>
          </cell>
          <cell r="K10928">
            <v>0</v>
          </cell>
          <cell r="L10928">
            <v>0</v>
          </cell>
          <cell r="M10928">
            <v>0</v>
          </cell>
          <cell r="N10928">
            <v>0</v>
          </cell>
          <cell r="O10928">
            <v>0</v>
          </cell>
          <cell r="P10928">
            <v>0</v>
          </cell>
          <cell r="Q10928">
            <v>0</v>
          </cell>
          <cell r="R10928">
            <v>0</v>
          </cell>
          <cell r="S10928">
            <v>0</v>
          </cell>
          <cell r="T10928">
            <v>0</v>
          </cell>
          <cell r="U10928">
            <v>0</v>
          </cell>
          <cell r="V10928">
            <v>0</v>
          </cell>
          <cell r="W10928">
            <v>0</v>
          </cell>
          <cell r="X10928">
            <v>0</v>
          </cell>
          <cell r="Y10928">
            <v>0</v>
          </cell>
          <cell r="Z10928">
            <v>0</v>
          </cell>
          <cell r="AA10928">
            <v>0</v>
          </cell>
          <cell r="AB10928">
            <v>0</v>
          </cell>
        </row>
        <row r="11004">
          <cell r="E11004">
            <v>213301000</v>
          </cell>
          <cell r="H11004">
            <v>45654146.259999998</v>
          </cell>
          <cell r="I11004">
            <v>0</v>
          </cell>
          <cell r="J11004">
            <v>0</v>
          </cell>
          <cell r="K11004">
            <v>0</v>
          </cell>
          <cell r="L11004">
            <v>0</v>
          </cell>
          <cell r="M11004">
            <v>0</v>
          </cell>
          <cell r="N11004">
            <v>0</v>
          </cell>
          <cell r="O11004">
            <v>0</v>
          </cell>
          <cell r="P11004">
            <v>0</v>
          </cell>
          <cell r="Q11004">
            <v>0</v>
          </cell>
          <cell r="R11004">
            <v>34294460.049999997</v>
          </cell>
          <cell r="S11004">
            <v>11359686.210000001</v>
          </cell>
          <cell r="T11004">
            <v>0</v>
          </cell>
          <cell r="U11004">
            <v>0</v>
          </cell>
          <cell r="V11004">
            <v>0</v>
          </cell>
          <cell r="W11004">
            <v>0</v>
          </cell>
          <cell r="X11004">
            <v>0</v>
          </cell>
          <cell r="Y11004">
            <v>0</v>
          </cell>
          <cell r="Z11004">
            <v>0</v>
          </cell>
          <cell r="AA11004">
            <v>0</v>
          </cell>
          <cell r="AB11004">
            <v>0</v>
          </cell>
        </row>
        <row r="11010">
          <cell r="E11010">
            <v>0</v>
          </cell>
          <cell r="H11010">
            <v>0</v>
          </cell>
          <cell r="I11010">
            <v>0</v>
          </cell>
          <cell r="J11010">
            <v>0</v>
          </cell>
          <cell r="K11010">
            <v>0</v>
          </cell>
          <cell r="L11010">
            <v>0</v>
          </cell>
          <cell r="M11010">
            <v>0</v>
          </cell>
          <cell r="N11010">
            <v>0</v>
          </cell>
          <cell r="O11010">
            <v>0</v>
          </cell>
          <cell r="P11010">
            <v>0</v>
          </cell>
          <cell r="Q11010">
            <v>0</v>
          </cell>
          <cell r="R11010">
            <v>0</v>
          </cell>
          <cell r="S11010">
            <v>0</v>
          </cell>
          <cell r="T11010">
            <v>0</v>
          </cell>
          <cell r="U11010">
            <v>0</v>
          </cell>
          <cell r="V11010">
            <v>0</v>
          </cell>
          <cell r="W11010">
            <v>0</v>
          </cell>
          <cell r="X11010">
            <v>0</v>
          </cell>
          <cell r="Y11010">
            <v>0</v>
          </cell>
          <cell r="Z11010">
            <v>0</v>
          </cell>
          <cell r="AA11010">
            <v>0</v>
          </cell>
          <cell r="AB11010">
            <v>0</v>
          </cell>
        </row>
        <row r="11039">
          <cell r="E11039">
            <v>0</v>
          </cell>
          <cell r="H11039">
            <v>0</v>
          </cell>
          <cell r="I11039">
            <v>0</v>
          </cell>
          <cell r="J11039">
            <v>0</v>
          </cell>
          <cell r="K11039">
            <v>0</v>
          </cell>
          <cell r="L11039">
            <v>0</v>
          </cell>
          <cell r="M11039">
            <v>0</v>
          </cell>
          <cell r="N11039">
            <v>0</v>
          </cell>
          <cell r="O11039">
            <v>0</v>
          </cell>
          <cell r="P11039">
            <v>0</v>
          </cell>
          <cell r="Q11039">
            <v>0</v>
          </cell>
          <cell r="R11039">
            <v>0</v>
          </cell>
          <cell r="S11039">
            <v>0</v>
          </cell>
          <cell r="T11039">
            <v>0</v>
          </cell>
          <cell r="U11039">
            <v>0</v>
          </cell>
          <cell r="V11039">
            <v>0</v>
          </cell>
          <cell r="W11039">
            <v>0</v>
          </cell>
          <cell r="X11039">
            <v>0</v>
          </cell>
          <cell r="Y11039">
            <v>0</v>
          </cell>
          <cell r="Z11039">
            <v>0</v>
          </cell>
          <cell r="AA11039">
            <v>0</v>
          </cell>
          <cell r="AB11039">
            <v>0</v>
          </cell>
        </row>
        <row r="11043">
          <cell r="E11043">
            <v>0</v>
          </cell>
          <cell r="H11043">
            <v>0</v>
          </cell>
          <cell r="I11043">
            <v>0</v>
          </cell>
          <cell r="J11043">
            <v>0</v>
          </cell>
          <cell r="K11043">
            <v>0</v>
          </cell>
          <cell r="P11043">
            <v>0</v>
          </cell>
          <cell r="Q11043">
            <v>0</v>
          </cell>
          <cell r="R11043">
            <v>0</v>
          </cell>
          <cell r="S11043">
            <v>0</v>
          </cell>
          <cell r="T11043">
            <v>0</v>
          </cell>
          <cell r="U11043">
            <v>0</v>
          </cell>
          <cell r="V11043">
            <v>0</v>
          </cell>
          <cell r="W11043">
            <v>0</v>
          </cell>
          <cell r="X11043">
            <v>0</v>
          </cell>
          <cell r="Y11043">
            <v>0</v>
          </cell>
          <cell r="Z11043">
            <v>0</v>
          </cell>
          <cell r="AA11043">
            <v>0</v>
          </cell>
          <cell r="AB11043">
            <v>0</v>
          </cell>
        </row>
        <row r="11103">
          <cell r="E11103">
            <v>0</v>
          </cell>
          <cell r="H11103">
            <v>0</v>
          </cell>
          <cell r="I11103">
            <v>0</v>
          </cell>
          <cell r="J11103">
            <v>0</v>
          </cell>
          <cell r="K11103">
            <v>0</v>
          </cell>
          <cell r="L11103">
            <v>0</v>
          </cell>
          <cell r="M11103">
            <v>0</v>
          </cell>
          <cell r="N11103">
            <v>0</v>
          </cell>
          <cell r="O11103">
            <v>0</v>
          </cell>
          <cell r="P11103">
            <v>0</v>
          </cell>
          <cell r="Q11103">
            <v>0</v>
          </cell>
          <cell r="R11103">
            <v>0</v>
          </cell>
          <cell r="S11103">
            <v>0</v>
          </cell>
          <cell r="T11103">
            <v>0</v>
          </cell>
          <cell r="U11103">
            <v>0</v>
          </cell>
          <cell r="V11103">
            <v>0</v>
          </cell>
          <cell r="W11103">
            <v>0</v>
          </cell>
          <cell r="X11103">
            <v>0</v>
          </cell>
          <cell r="Y11103">
            <v>0</v>
          </cell>
          <cell r="Z11103">
            <v>0</v>
          </cell>
          <cell r="AA11103">
            <v>0</v>
          </cell>
          <cell r="AB11103">
            <v>0</v>
          </cell>
        </row>
        <row r="11179">
          <cell r="E11179">
            <v>177655000</v>
          </cell>
          <cell r="H11179">
            <v>27412920.399999999</v>
          </cell>
          <cell r="I11179">
            <v>0</v>
          </cell>
          <cell r="J11179">
            <v>0</v>
          </cell>
          <cell r="K11179">
            <v>0</v>
          </cell>
          <cell r="L11179">
            <v>0</v>
          </cell>
          <cell r="M11179">
            <v>0</v>
          </cell>
          <cell r="N11179">
            <v>0</v>
          </cell>
          <cell r="O11179">
            <v>0</v>
          </cell>
          <cell r="P11179">
            <v>0</v>
          </cell>
          <cell r="Q11179">
            <v>0</v>
          </cell>
          <cell r="R11179">
            <v>377670</v>
          </cell>
          <cell r="S11179">
            <v>27035250.399999999</v>
          </cell>
          <cell r="T11179">
            <v>0</v>
          </cell>
          <cell r="U11179">
            <v>0</v>
          </cell>
          <cell r="V11179">
            <v>0</v>
          </cell>
          <cell r="W11179">
            <v>0</v>
          </cell>
          <cell r="X11179">
            <v>0</v>
          </cell>
          <cell r="Y11179">
            <v>0</v>
          </cell>
          <cell r="Z11179">
            <v>0</v>
          </cell>
          <cell r="AA11179">
            <v>0</v>
          </cell>
          <cell r="AB11179">
            <v>0</v>
          </cell>
        </row>
        <row r="11185">
          <cell r="E11185">
            <v>0</v>
          </cell>
          <cell r="H11185">
            <v>0</v>
          </cell>
          <cell r="I11185">
            <v>0</v>
          </cell>
          <cell r="J11185">
            <v>0</v>
          </cell>
          <cell r="K11185">
            <v>0</v>
          </cell>
          <cell r="L11185">
            <v>0</v>
          </cell>
          <cell r="M11185">
            <v>0</v>
          </cell>
          <cell r="N11185">
            <v>0</v>
          </cell>
          <cell r="O11185">
            <v>0</v>
          </cell>
          <cell r="P11185">
            <v>0</v>
          </cell>
          <cell r="Q11185">
            <v>0</v>
          </cell>
          <cell r="R11185">
            <v>0</v>
          </cell>
          <cell r="S11185">
            <v>0</v>
          </cell>
          <cell r="T11185">
            <v>0</v>
          </cell>
          <cell r="U11185">
            <v>0</v>
          </cell>
          <cell r="V11185">
            <v>0</v>
          </cell>
          <cell r="W11185">
            <v>0</v>
          </cell>
          <cell r="X11185">
            <v>0</v>
          </cell>
          <cell r="Y11185">
            <v>0</v>
          </cell>
          <cell r="Z11185">
            <v>0</v>
          </cell>
          <cell r="AA11185">
            <v>0</v>
          </cell>
          <cell r="AB11185">
            <v>0</v>
          </cell>
        </row>
        <row r="11214">
          <cell r="E11214">
            <v>0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  <cell r="N11214">
            <v>0</v>
          </cell>
          <cell r="O11214">
            <v>0</v>
          </cell>
          <cell r="P11214">
            <v>0</v>
          </cell>
          <cell r="Q11214">
            <v>0</v>
          </cell>
          <cell r="R11214">
            <v>0</v>
          </cell>
          <cell r="S11214">
            <v>0</v>
          </cell>
          <cell r="T11214">
            <v>0</v>
          </cell>
          <cell r="U11214">
            <v>0</v>
          </cell>
          <cell r="V11214">
            <v>0</v>
          </cell>
          <cell r="W11214">
            <v>0</v>
          </cell>
          <cell r="X11214">
            <v>0</v>
          </cell>
          <cell r="Y11214">
            <v>0</v>
          </cell>
          <cell r="Z11214">
            <v>0</v>
          </cell>
          <cell r="AA11214">
            <v>0</v>
          </cell>
          <cell r="AB11214">
            <v>0</v>
          </cell>
        </row>
        <row r="11218">
          <cell r="E11218">
            <v>0</v>
          </cell>
          <cell r="H11218">
            <v>0</v>
          </cell>
          <cell r="I11218">
            <v>0</v>
          </cell>
          <cell r="J11218">
            <v>0</v>
          </cell>
          <cell r="K11218">
            <v>0</v>
          </cell>
          <cell r="P11218">
            <v>0</v>
          </cell>
          <cell r="Q11218">
            <v>0</v>
          </cell>
          <cell r="R11218">
            <v>0</v>
          </cell>
          <cell r="S11218">
            <v>0</v>
          </cell>
          <cell r="T11218">
            <v>0</v>
          </cell>
          <cell r="U11218">
            <v>0</v>
          </cell>
          <cell r="V11218">
            <v>0</v>
          </cell>
          <cell r="W11218">
            <v>0</v>
          </cell>
          <cell r="X11218">
            <v>0</v>
          </cell>
          <cell r="Y11218">
            <v>0</v>
          </cell>
          <cell r="Z11218">
            <v>0</v>
          </cell>
          <cell r="AA11218">
            <v>0</v>
          </cell>
          <cell r="AB11218">
            <v>0</v>
          </cell>
        </row>
        <row r="11278">
          <cell r="E11278">
            <v>0</v>
          </cell>
          <cell r="H11278">
            <v>0</v>
          </cell>
          <cell r="I11278">
            <v>0</v>
          </cell>
          <cell r="J11278">
            <v>0</v>
          </cell>
          <cell r="K11278">
            <v>0</v>
          </cell>
          <cell r="L11278">
            <v>0</v>
          </cell>
          <cell r="M11278">
            <v>0</v>
          </cell>
          <cell r="N11278">
            <v>0</v>
          </cell>
          <cell r="O11278">
            <v>0</v>
          </cell>
          <cell r="P11278">
            <v>0</v>
          </cell>
          <cell r="Q11278">
            <v>0</v>
          </cell>
          <cell r="R11278">
            <v>0</v>
          </cell>
          <cell r="S11278">
            <v>0</v>
          </cell>
          <cell r="T11278">
            <v>0</v>
          </cell>
          <cell r="U11278">
            <v>0</v>
          </cell>
          <cell r="V11278">
            <v>0</v>
          </cell>
          <cell r="W11278">
            <v>0</v>
          </cell>
          <cell r="X11278">
            <v>0</v>
          </cell>
          <cell r="Y11278">
            <v>0</v>
          </cell>
          <cell r="Z11278">
            <v>0</v>
          </cell>
          <cell r="AA11278">
            <v>0</v>
          </cell>
          <cell r="AB11278">
            <v>0</v>
          </cell>
        </row>
        <row r="11354">
          <cell r="E11354">
            <v>177005000</v>
          </cell>
          <cell r="H11354">
            <v>110330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  <cell r="N11354">
            <v>0</v>
          </cell>
          <cell r="O11354">
            <v>0</v>
          </cell>
          <cell r="P11354">
            <v>0</v>
          </cell>
          <cell r="Q11354">
            <v>0</v>
          </cell>
          <cell r="R11354">
            <v>59540</v>
          </cell>
          <cell r="S11354">
            <v>50790</v>
          </cell>
          <cell r="T11354">
            <v>0</v>
          </cell>
          <cell r="U11354">
            <v>0</v>
          </cell>
          <cell r="V11354">
            <v>0</v>
          </cell>
          <cell r="W11354">
            <v>0</v>
          </cell>
          <cell r="X11354">
            <v>0</v>
          </cell>
          <cell r="Y11354">
            <v>0</v>
          </cell>
          <cell r="Z11354">
            <v>0</v>
          </cell>
          <cell r="AA11354">
            <v>0</v>
          </cell>
          <cell r="AB11354">
            <v>0</v>
          </cell>
        </row>
        <row r="11360">
          <cell r="E11360">
            <v>0</v>
          </cell>
          <cell r="H11360">
            <v>0</v>
          </cell>
          <cell r="I11360">
            <v>0</v>
          </cell>
          <cell r="J11360">
            <v>0</v>
          </cell>
          <cell r="K11360">
            <v>0</v>
          </cell>
          <cell r="L11360">
            <v>0</v>
          </cell>
          <cell r="M11360">
            <v>0</v>
          </cell>
          <cell r="N11360">
            <v>0</v>
          </cell>
          <cell r="O11360">
            <v>0</v>
          </cell>
          <cell r="P11360">
            <v>0</v>
          </cell>
          <cell r="Q11360">
            <v>0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  <cell r="W11360">
            <v>0</v>
          </cell>
          <cell r="X11360">
            <v>0</v>
          </cell>
          <cell r="Y11360">
            <v>0</v>
          </cell>
          <cell r="Z11360">
            <v>0</v>
          </cell>
          <cell r="AA11360">
            <v>0</v>
          </cell>
          <cell r="AB11360">
            <v>0</v>
          </cell>
        </row>
        <row r="11389">
          <cell r="E11389">
            <v>0</v>
          </cell>
          <cell r="H11389">
            <v>0</v>
          </cell>
          <cell r="I11389">
            <v>0</v>
          </cell>
          <cell r="J11389">
            <v>0</v>
          </cell>
          <cell r="K11389">
            <v>0</v>
          </cell>
          <cell r="L11389">
            <v>0</v>
          </cell>
          <cell r="M11389">
            <v>0</v>
          </cell>
          <cell r="N11389">
            <v>0</v>
          </cell>
          <cell r="O11389">
            <v>0</v>
          </cell>
          <cell r="P11389">
            <v>0</v>
          </cell>
          <cell r="Q11389">
            <v>0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  <cell r="W11389">
            <v>0</v>
          </cell>
          <cell r="X11389">
            <v>0</v>
          </cell>
          <cell r="Y11389">
            <v>0</v>
          </cell>
          <cell r="Z11389">
            <v>0</v>
          </cell>
          <cell r="AA11389">
            <v>0</v>
          </cell>
          <cell r="AB11389">
            <v>0</v>
          </cell>
        </row>
        <row r="11393">
          <cell r="E11393">
            <v>0</v>
          </cell>
          <cell r="H11393">
            <v>0</v>
          </cell>
          <cell r="I11393">
            <v>0</v>
          </cell>
          <cell r="J11393">
            <v>0</v>
          </cell>
          <cell r="K11393">
            <v>0</v>
          </cell>
          <cell r="P11393">
            <v>0</v>
          </cell>
          <cell r="Q11393">
            <v>0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  <cell r="W11393">
            <v>0</v>
          </cell>
          <cell r="X11393">
            <v>0</v>
          </cell>
          <cell r="Y11393">
            <v>0</v>
          </cell>
          <cell r="Z11393">
            <v>0</v>
          </cell>
          <cell r="AA11393">
            <v>0</v>
          </cell>
          <cell r="AB11393">
            <v>0</v>
          </cell>
        </row>
        <row r="11453">
          <cell r="E11453">
            <v>0</v>
          </cell>
          <cell r="H11453">
            <v>0</v>
          </cell>
          <cell r="I11453">
            <v>0</v>
          </cell>
          <cell r="J11453">
            <v>0</v>
          </cell>
          <cell r="K11453">
            <v>0</v>
          </cell>
          <cell r="L11453">
            <v>0</v>
          </cell>
          <cell r="M11453">
            <v>0</v>
          </cell>
          <cell r="N11453">
            <v>0</v>
          </cell>
          <cell r="O11453">
            <v>0</v>
          </cell>
          <cell r="P11453">
            <v>0</v>
          </cell>
          <cell r="Q11453">
            <v>0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  <cell r="W11453">
            <v>0</v>
          </cell>
          <cell r="X11453">
            <v>0</v>
          </cell>
          <cell r="Y11453">
            <v>0</v>
          </cell>
          <cell r="Z11453">
            <v>0</v>
          </cell>
          <cell r="AA11453">
            <v>0</v>
          </cell>
          <cell r="AB11453">
            <v>0</v>
          </cell>
        </row>
        <row r="11529">
          <cell r="E11529">
            <v>129964000</v>
          </cell>
          <cell r="H11529">
            <v>569134.65</v>
          </cell>
          <cell r="I11529">
            <v>0</v>
          </cell>
          <cell r="J11529">
            <v>0</v>
          </cell>
          <cell r="K11529">
            <v>0</v>
          </cell>
          <cell r="L11529">
            <v>0</v>
          </cell>
          <cell r="M11529">
            <v>0</v>
          </cell>
          <cell r="N11529">
            <v>0</v>
          </cell>
          <cell r="O11529">
            <v>0</v>
          </cell>
          <cell r="P11529">
            <v>0</v>
          </cell>
          <cell r="Q11529">
            <v>0</v>
          </cell>
          <cell r="R11529">
            <v>159812.77000000002</v>
          </cell>
          <cell r="S11529">
            <v>409321.88</v>
          </cell>
          <cell r="T11529">
            <v>0</v>
          </cell>
          <cell r="U11529">
            <v>0</v>
          </cell>
          <cell r="V11529">
            <v>0</v>
          </cell>
          <cell r="W11529">
            <v>0</v>
          </cell>
          <cell r="X11529">
            <v>0</v>
          </cell>
          <cell r="Y11529">
            <v>0</v>
          </cell>
          <cell r="Z11529">
            <v>0</v>
          </cell>
          <cell r="AA11529">
            <v>0</v>
          </cell>
          <cell r="AB11529">
            <v>0</v>
          </cell>
        </row>
        <row r="11535">
          <cell r="E11535">
            <v>0</v>
          </cell>
          <cell r="H11535">
            <v>0</v>
          </cell>
          <cell r="I11535">
            <v>0</v>
          </cell>
          <cell r="J11535">
            <v>0</v>
          </cell>
          <cell r="K11535">
            <v>0</v>
          </cell>
          <cell r="L11535">
            <v>0</v>
          </cell>
          <cell r="M11535">
            <v>0</v>
          </cell>
          <cell r="N11535">
            <v>0</v>
          </cell>
          <cell r="O11535">
            <v>0</v>
          </cell>
          <cell r="P11535">
            <v>0</v>
          </cell>
          <cell r="Q11535">
            <v>0</v>
          </cell>
          <cell r="R11535">
            <v>0</v>
          </cell>
          <cell r="S11535">
            <v>0</v>
          </cell>
          <cell r="T11535">
            <v>0</v>
          </cell>
          <cell r="U11535">
            <v>0</v>
          </cell>
          <cell r="V11535">
            <v>0</v>
          </cell>
          <cell r="W11535">
            <v>0</v>
          </cell>
          <cell r="X11535">
            <v>0</v>
          </cell>
          <cell r="Y11535">
            <v>0</v>
          </cell>
          <cell r="Z11535">
            <v>0</v>
          </cell>
          <cell r="AA11535">
            <v>0</v>
          </cell>
          <cell r="AB11535">
            <v>0</v>
          </cell>
        </row>
        <row r="11564">
          <cell r="E11564">
            <v>0</v>
          </cell>
          <cell r="H11564">
            <v>0</v>
          </cell>
          <cell r="I11564">
            <v>0</v>
          </cell>
          <cell r="J11564">
            <v>0</v>
          </cell>
          <cell r="K11564">
            <v>0</v>
          </cell>
          <cell r="L11564">
            <v>0</v>
          </cell>
          <cell r="M11564">
            <v>0</v>
          </cell>
          <cell r="N11564">
            <v>0</v>
          </cell>
          <cell r="O11564">
            <v>0</v>
          </cell>
          <cell r="P11564">
            <v>0</v>
          </cell>
          <cell r="Q11564">
            <v>0</v>
          </cell>
          <cell r="R11564">
            <v>0</v>
          </cell>
          <cell r="S11564">
            <v>0</v>
          </cell>
          <cell r="T11564">
            <v>0</v>
          </cell>
          <cell r="U11564">
            <v>0</v>
          </cell>
          <cell r="V11564">
            <v>0</v>
          </cell>
          <cell r="W11564">
            <v>0</v>
          </cell>
          <cell r="X11564">
            <v>0</v>
          </cell>
          <cell r="Y11564">
            <v>0</v>
          </cell>
          <cell r="Z11564">
            <v>0</v>
          </cell>
          <cell r="AA11564">
            <v>0</v>
          </cell>
          <cell r="AB11564">
            <v>0</v>
          </cell>
        </row>
        <row r="11568">
          <cell r="E11568">
            <v>0</v>
          </cell>
          <cell r="H11568">
            <v>0</v>
          </cell>
          <cell r="I11568">
            <v>0</v>
          </cell>
          <cell r="J11568">
            <v>0</v>
          </cell>
          <cell r="K11568">
            <v>0</v>
          </cell>
          <cell r="P11568">
            <v>0</v>
          </cell>
          <cell r="Q11568">
            <v>0</v>
          </cell>
          <cell r="R11568">
            <v>0</v>
          </cell>
          <cell r="S11568">
            <v>0</v>
          </cell>
          <cell r="T11568">
            <v>0</v>
          </cell>
          <cell r="U11568">
            <v>0</v>
          </cell>
          <cell r="V11568">
            <v>0</v>
          </cell>
          <cell r="W11568">
            <v>0</v>
          </cell>
          <cell r="X11568">
            <v>0</v>
          </cell>
          <cell r="Y11568">
            <v>0</v>
          </cell>
          <cell r="Z11568">
            <v>0</v>
          </cell>
          <cell r="AA11568">
            <v>0</v>
          </cell>
          <cell r="AB11568">
            <v>0</v>
          </cell>
        </row>
        <row r="11803">
          <cell r="E11803">
            <v>0</v>
          </cell>
          <cell r="F11803">
            <v>0</v>
          </cell>
          <cell r="G11803">
            <v>0</v>
          </cell>
          <cell r="H11803">
            <v>0</v>
          </cell>
          <cell r="I11803">
            <v>0</v>
          </cell>
          <cell r="J11803">
            <v>0</v>
          </cell>
          <cell r="K11803">
            <v>0</v>
          </cell>
          <cell r="L11803">
            <v>0</v>
          </cell>
          <cell r="M11803">
            <v>0</v>
          </cell>
          <cell r="N11803">
            <v>0</v>
          </cell>
          <cell r="O11803">
            <v>0</v>
          </cell>
          <cell r="P11803">
            <v>0</v>
          </cell>
          <cell r="Q11803">
            <v>0</v>
          </cell>
          <cell r="R11803">
            <v>0</v>
          </cell>
          <cell r="S11803">
            <v>0</v>
          </cell>
          <cell r="T11803">
            <v>0</v>
          </cell>
          <cell r="U11803">
            <v>0</v>
          </cell>
          <cell r="V11803">
            <v>0</v>
          </cell>
          <cell r="W11803">
            <v>0</v>
          </cell>
          <cell r="X11803">
            <v>0</v>
          </cell>
          <cell r="Y11803">
            <v>0</v>
          </cell>
          <cell r="Z11803">
            <v>0</v>
          </cell>
          <cell r="AA11803">
            <v>0</v>
          </cell>
          <cell r="AB11803">
            <v>0</v>
          </cell>
        </row>
        <row r="11879">
          <cell r="E11879">
            <v>10372000</v>
          </cell>
          <cell r="F11879">
            <v>8827748</v>
          </cell>
          <cell r="G11879">
            <v>-1544252</v>
          </cell>
          <cell r="H11879">
            <v>953714.03</v>
          </cell>
          <cell r="I11879">
            <v>0</v>
          </cell>
          <cell r="J11879">
            <v>0</v>
          </cell>
          <cell r="K11879">
            <v>0</v>
          </cell>
          <cell r="L11879">
            <v>614899.03</v>
          </cell>
          <cell r="M11879">
            <v>0</v>
          </cell>
          <cell r="N11879">
            <v>0</v>
          </cell>
          <cell r="O11879">
            <v>0</v>
          </cell>
          <cell r="P11879">
            <v>614899.03</v>
          </cell>
          <cell r="Q11879">
            <v>0</v>
          </cell>
          <cell r="R11879">
            <v>337995</v>
          </cell>
          <cell r="S11879">
            <v>820</v>
          </cell>
          <cell r="T11879">
            <v>0</v>
          </cell>
          <cell r="U11879">
            <v>0</v>
          </cell>
          <cell r="V11879">
            <v>0</v>
          </cell>
          <cell r="W11879">
            <v>0</v>
          </cell>
          <cell r="X11879">
            <v>0</v>
          </cell>
          <cell r="Y11879">
            <v>0</v>
          </cell>
          <cell r="Z11879">
            <v>0</v>
          </cell>
          <cell r="AA11879">
            <v>0</v>
          </cell>
          <cell r="AB11879">
            <v>0</v>
          </cell>
        </row>
        <row r="11885">
          <cell r="E11885">
            <v>0</v>
          </cell>
          <cell r="F11885">
            <v>0</v>
          </cell>
          <cell r="G11885">
            <v>0</v>
          </cell>
          <cell r="H11885">
            <v>0</v>
          </cell>
          <cell r="I11885">
            <v>0</v>
          </cell>
          <cell r="J11885">
            <v>0</v>
          </cell>
          <cell r="K11885">
            <v>0</v>
          </cell>
          <cell r="L11885">
            <v>0</v>
          </cell>
          <cell r="M11885">
            <v>0</v>
          </cell>
          <cell r="N11885">
            <v>0</v>
          </cell>
          <cell r="O11885">
            <v>0</v>
          </cell>
          <cell r="P11885">
            <v>0</v>
          </cell>
          <cell r="Q11885">
            <v>0</v>
          </cell>
          <cell r="R11885">
            <v>0</v>
          </cell>
          <cell r="S11885">
            <v>0</v>
          </cell>
          <cell r="T11885">
            <v>0</v>
          </cell>
          <cell r="U11885">
            <v>0</v>
          </cell>
          <cell r="V11885">
            <v>0</v>
          </cell>
          <cell r="W11885">
            <v>0</v>
          </cell>
          <cell r="X11885">
            <v>0</v>
          </cell>
          <cell r="Y11885">
            <v>0</v>
          </cell>
          <cell r="Z11885">
            <v>0</v>
          </cell>
          <cell r="AA11885">
            <v>0</v>
          </cell>
          <cell r="AB11885">
            <v>0</v>
          </cell>
        </row>
        <row r="11914">
          <cell r="E11914">
            <v>0</v>
          </cell>
          <cell r="F11914">
            <v>0</v>
          </cell>
          <cell r="G11914">
            <v>0</v>
          </cell>
          <cell r="H11914">
            <v>0</v>
          </cell>
          <cell r="I11914">
            <v>0</v>
          </cell>
          <cell r="J11914">
            <v>0</v>
          </cell>
          <cell r="K11914">
            <v>0</v>
          </cell>
          <cell r="L11914">
            <v>0</v>
          </cell>
          <cell r="M11914">
            <v>0</v>
          </cell>
          <cell r="N11914">
            <v>0</v>
          </cell>
          <cell r="O11914">
            <v>0</v>
          </cell>
          <cell r="P11914">
            <v>0</v>
          </cell>
          <cell r="Q11914">
            <v>0</v>
          </cell>
          <cell r="R11914">
            <v>0</v>
          </cell>
          <cell r="S11914">
            <v>0</v>
          </cell>
          <cell r="T11914">
            <v>0</v>
          </cell>
          <cell r="U11914">
            <v>0</v>
          </cell>
          <cell r="V11914">
            <v>0</v>
          </cell>
          <cell r="W11914">
            <v>0</v>
          </cell>
          <cell r="X11914">
            <v>0</v>
          </cell>
          <cell r="Y11914">
            <v>0</v>
          </cell>
          <cell r="Z11914">
            <v>0</v>
          </cell>
          <cell r="AA11914">
            <v>0</v>
          </cell>
          <cell r="AB11914">
            <v>0</v>
          </cell>
        </row>
        <row r="11918">
          <cell r="E11918">
            <v>0</v>
          </cell>
          <cell r="F11918">
            <v>0</v>
          </cell>
          <cell r="G11918">
            <v>0</v>
          </cell>
          <cell r="H11918">
            <v>0</v>
          </cell>
          <cell r="I11918">
            <v>0</v>
          </cell>
          <cell r="J11918">
            <v>0</v>
          </cell>
          <cell r="K11918">
            <v>0</v>
          </cell>
          <cell r="P11918">
            <v>0</v>
          </cell>
          <cell r="Q11918">
            <v>0</v>
          </cell>
          <cell r="R11918">
            <v>0</v>
          </cell>
          <cell r="S11918">
            <v>0</v>
          </cell>
          <cell r="T11918">
            <v>0</v>
          </cell>
          <cell r="U11918">
            <v>0</v>
          </cell>
          <cell r="V11918">
            <v>0</v>
          </cell>
          <cell r="W11918">
            <v>0</v>
          </cell>
          <cell r="X11918">
            <v>0</v>
          </cell>
          <cell r="Y11918">
            <v>0</v>
          </cell>
          <cell r="Z11918">
            <v>0</v>
          </cell>
          <cell r="AA11918">
            <v>0</v>
          </cell>
          <cell r="AB11918">
            <v>0</v>
          </cell>
        </row>
        <row r="11978">
          <cell r="E11978">
            <v>0</v>
          </cell>
          <cell r="H11978">
            <v>0</v>
          </cell>
          <cell r="I11978">
            <v>0</v>
          </cell>
          <cell r="J11978">
            <v>0</v>
          </cell>
          <cell r="K11978">
            <v>0</v>
          </cell>
          <cell r="L11978">
            <v>0</v>
          </cell>
          <cell r="M11978">
            <v>0</v>
          </cell>
          <cell r="N11978">
            <v>0</v>
          </cell>
          <cell r="O11978">
            <v>0</v>
          </cell>
          <cell r="P11978">
            <v>0</v>
          </cell>
          <cell r="Q11978">
            <v>0</v>
          </cell>
          <cell r="R11978">
            <v>0</v>
          </cell>
          <cell r="S11978">
            <v>0</v>
          </cell>
          <cell r="T11978">
            <v>0</v>
          </cell>
          <cell r="U11978">
            <v>0</v>
          </cell>
          <cell r="V11978">
            <v>0</v>
          </cell>
          <cell r="W11978">
            <v>0</v>
          </cell>
          <cell r="X11978">
            <v>0</v>
          </cell>
          <cell r="Y11978">
            <v>0</v>
          </cell>
          <cell r="Z11978">
            <v>0</v>
          </cell>
          <cell r="AA11978">
            <v>0</v>
          </cell>
          <cell r="AB11978">
            <v>0</v>
          </cell>
        </row>
        <row r="12054">
          <cell r="E12054">
            <v>1456000</v>
          </cell>
          <cell r="H12054">
            <v>467436.36</v>
          </cell>
          <cell r="I12054">
            <v>0</v>
          </cell>
          <cell r="J12054">
            <v>0</v>
          </cell>
          <cell r="K12054">
            <v>0</v>
          </cell>
          <cell r="L12054">
            <v>0</v>
          </cell>
          <cell r="M12054">
            <v>0</v>
          </cell>
          <cell r="N12054">
            <v>0</v>
          </cell>
          <cell r="O12054">
            <v>0</v>
          </cell>
          <cell r="P12054">
            <v>0</v>
          </cell>
          <cell r="Q12054">
            <v>0</v>
          </cell>
          <cell r="R12054">
            <v>241359.58000000002</v>
          </cell>
          <cell r="S12054">
            <v>226076.78</v>
          </cell>
          <cell r="T12054">
            <v>0</v>
          </cell>
          <cell r="U12054">
            <v>0</v>
          </cell>
          <cell r="V12054">
            <v>0</v>
          </cell>
          <cell r="W12054">
            <v>0</v>
          </cell>
          <cell r="X12054">
            <v>0</v>
          </cell>
          <cell r="Y12054">
            <v>0</v>
          </cell>
          <cell r="Z12054">
            <v>0</v>
          </cell>
          <cell r="AA12054">
            <v>0</v>
          </cell>
          <cell r="AB12054">
            <v>0</v>
          </cell>
        </row>
        <row r="12060">
          <cell r="E12060">
            <v>0</v>
          </cell>
          <cell r="H12060">
            <v>0</v>
          </cell>
          <cell r="I12060">
            <v>0</v>
          </cell>
          <cell r="J12060">
            <v>0</v>
          </cell>
          <cell r="K12060">
            <v>0</v>
          </cell>
          <cell r="L12060">
            <v>0</v>
          </cell>
          <cell r="M12060">
            <v>0</v>
          </cell>
          <cell r="N12060">
            <v>0</v>
          </cell>
          <cell r="O12060">
            <v>0</v>
          </cell>
          <cell r="P12060">
            <v>0</v>
          </cell>
          <cell r="Q12060">
            <v>0</v>
          </cell>
          <cell r="R12060">
            <v>0</v>
          </cell>
          <cell r="S12060">
            <v>0</v>
          </cell>
          <cell r="T12060">
            <v>0</v>
          </cell>
          <cell r="U12060">
            <v>0</v>
          </cell>
          <cell r="V12060">
            <v>0</v>
          </cell>
          <cell r="W12060">
            <v>0</v>
          </cell>
          <cell r="X12060">
            <v>0</v>
          </cell>
          <cell r="Y12060">
            <v>0</v>
          </cell>
          <cell r="Z12060">
            <v>0</v>
          </cell>
          <cell r="AA12060">
            <v>0</v>
          </cell>
          <cell r="AB12060">
            <v>0</v>
          </cell>
        </row>
        <row r="12089">
          <cell r="E12089">
            <v>0</v>
          </cell>
          <cell r="H12089">
            <v>0</v>
          </cell>
          <cell r="I12089">
            <v>0</v>
          </cell>
          <cell r="J12089">
            <v>0</v>
          </cell>
          <cell r="K12089">
            <v>0</v>
          </cell>
          <cell r="L12089">
            <v>0</v>
          </cell>
          <cell r="M12089">
            <v>0</v>
          </cell>
          <cell r="N12089">
            <v>0</v>
          </cell>
          <cell r="O12089">
            <v>0</v>
          </cell>
          <cell r="P12089">
            <v>0</v>
          </cell>
          <cell r="Q12089">
            <v>0</v>
          </cell>
          <cell r="R12089">
            <v>0</v>
          </cell>
          <cell r="S12089">
            <v>0</v>
          </cell>
          <cell r="T12089">
            <v>0</v>
          </cell>
          <cell r="U12089">
            <v>0</v>
          </cell>
          <cell r="V12089">
            <v>0</v>
          </cell>
          <cell r="W12089">
            <v>0</v>
          </cell>
          <cell r="X12089">
            <v>0</v>
          </cell>
          <cell r="Y12089">
            <v>0</v>
          </cell>
          <cell r="Z12089">
            <v>0</v>
          </cell>
          <cell r="AA12089">
            <v>0</v>
          </cell>
          <cell r="AB12089">
            <v>0</v>
          </cell>
        </row>
        <row r="12093">
          <cell r="E12093">
            <v>0</v>
          </cell>
          <cell r="H12093">
            <v>0</v>
          </cell>
          <cell r="I12093">
            <v>0</v>
          </cell>
          <cell r="J12093">
            <v>0</v>
          </cell>
          <cell r="K12093">
            <v>0</v>
          </cell>
          <cell r="P12093">
            <v>0</v>
          </cell>
          <cell r="Q12093">
            <v>0</v>
          </cell>
          <cell r="R12093">
            <v>0</v>
          </cell>
          <cell r="S12093">
            <v>0</v>
          </cell>
          <cell r="T12093">
            <v>0</v>
          </cell>
          <cell r="U12093">
            <v>0</v>
          </cell>
          <cell r="V12093">
            <v>0</v>
          </cell>
          <cell r="W12093">
            <v>0</v>
          </cell>
          <cell r="X12093">
            <v>0</v>
          </cell>
          <cell r="Y12093">
            <v>0</v>
          </cell>
          <cell r="Z12093">
            <v>0</v>
          </cell>
          <cell r="AA12093">
            <v>0</v>
          </cell>
          <cell r="AB12093">
            <v>0</v>
          </cell>
        </row>
        <row r="12153">
          <cell r="E12153">
            <v>0</v>
          </cell>
          <cell r="H12153">
            <v>0</v>
          </cell>
          <cell r="I12153">
            <v>0</v>
          </cell>
          <cell r="J12153">
            <v>0</v>
          </cell>
          <cell r="K12153">
            <v>0</v>
          </cell>
          <cell r="L12153">
            <v>0</v>
          </cell>
          <cell r="M12153">
            <v>0</v>
          </cell>
          <cell r="N12153">
            <v>0</v>
          </cell>
          <cell r="O12153">
            <v>0</v>
          </cell>
          <cell r="P12153">
            <v>0</v>
          </cell>
          <cell r="Q12153">
            <v>0</v>
          </cell>
          <cell r="R12153">
            <v>0</v>
          </cell>
          <cell r="S12153">
            <v>0</v>
          </cell>
          <cell r="T12153">
            <v>0</v>
          </cell>
          <cell r="U12153">
            <v>0</v>
          </cell>
          <cell r="V12153">
            <v>0</v>
          </cell>
          <cell r="W12153">
            <v>0</v>
          </cell>
          <cell r="X12153">
            <v>0</v>
          </cell>
          <cell r="Y12153">
            <v>0</v>
          </cell>
          <cell r="Z12153">
            <v>0</v>
          </cell>
          <cell r="AA12153">
            <v>0</v>
          </cell>
          <cell r="AB12153">
            <v>0</v>
          </cell>
        </row>
        <row r="12229">
          <cell r="E12229">
            <v>622000</v>
          </cell>
          <cell r="H12229">
            <v>71651.87</v>
          </cell>
          <cell r="I12229">
            <v>0</v>
          </cell>
          <cell r="J12229">
            <v>0</v>
          </cell>
          <cell r="K12229">
            <v>0</v>
          </cell>
          <cell r="L12229">
            <v>0</v>
          </cell>
          <cell r="M12229">
            <v>0</v>
          </cell>
          <cell r="N12229">
            <v>0</v>
          </cell>
          <cell r="O12229">
            <v>0</v>
          </cell>
          <cell r="P12229">
            <v>0</v>
          </cell>
          <cell r="Q12229">
            <v>0</v>
          </cell>
          <cell r="R12229">
            <v>38262.21</v>
          </cell>
          <cell r="S12229">
            <v>33389.660000000003</v>
          </cell>
          <cell r="T12229">
            <v>0</v>
          </cell>
          <cell r="U12229">
            <v>0</v>
          </cell>
          <cell r="V12229">
            <v>0</v>
          </cell>
          <cell r="W12229">
            <v>0</v>
          </cell>
          <cell r="X12229">
            <v>0</v>
          </cell>
          <cell r="Y12229">
            <v>0</v>
          </cell>
          <cell r="Z12229">
            <v>0</v>
          </cell>
          <cell r="AA12229">
            <v>0</v>
          </cell>
          <cell r="AB12229">
            <v>0</v>
          </cell>
        </row>
        <row r="12235">
          <cell r="E12235">
            <v>0</v>
          </cell>
          <cell r="H12235">
            <v>0</v>
          </cell>
          <cell r="I12235">
            <v>0</v>
          </cell>
          <cell r="J12235">
            <v>0</v>
          </cell>
          <cell r="K12235">
            <v>0</v>
          </cell>
          <cell r="L12235">
            <v>0</v>
          </cell>
          <cell r="M12235">
            <v>0</v>
          </cell>
          <cell r="N12235">
            <v>0</v>
          </cell>
          <cell r="O12235">
            <v>0</v>
          </cell>
          <cell r="P12235">
            <v>0</v>
          </cell>
          <cell r="Q12235">
            <v>0</v>
          </cell>
          <cell r="R12235">
            <v>0</v>
          </cell>
          <cell r="S12235">
            <v>0</v>
          </cell>
          <cell r="T12235">
            <v>0</v>
          </cell>
          <cell r="U12235">
            <v>0</v>
          </cell>
          <cell r="V12235">
            <v>0</v>
          </cell>
          <cell r="W12235">
            <v>0</v>
          </cell>
          <cell r="X12235">
            <v>0</v>
          </cell>
          <cell r="Y12235">
            <v>0</v>
          </cell>
          <cell r="Z12235">
            <v>0</v>
          </cell>
          <cell r="AA12235">
            <v>0</v>
          </cell>
          <cell r="AB12235">
            <v>0</v>
          </cell>
        </row>
        <row r="12264">
          <cell r="E12264">
            <v>0</v>
          </cell>
          <cell r="H12264">
            <v>0</v>
          </cell>
          <cell r="I12264">
            <v>0</v>
          </cell>
          <cell r="J12264">
            <v>0</v>
          </cell>
          <cell r="K12264">
            <v>0</v>
          </cell>
          <cell r="L12264">
            <v>0</v>
          </cell>
          <cell r="M12264">
            <v>0</v>
          </cell>
          <cell r="N12264">
            <v>0</v>
          </cell>
          <cell r="O12264">
            <v>0</v>
          </cell>
          <cell r="P12264">
            <v>0</v>
          </cell>
          <cell r="Q12264">
            <v>0</v>
          </cell>
          <cell r="R12264">
            <v>0</v>
          </cell>
          <cell r="S12264">
            <v>0</v>
          </cell>
          <cell r="T12264">
            <v>0</v>
          </cell>
          <cell r="U12264">
            <v>0</v>
          </cell>
          <cell r="V12264">
            <v>0</v>
          </cell>
          <cell r="W12264">
            <v>0</v>
          </cell>
          <cell r="X12264">
            <v>0</v>
          </cell>
          <cell r="Y12264">
            <v>0</v>
          </cell>
          <cell r="Z12264">
            <v>0</v>
          </cell>
          <cell r="AA12264">
            <v>0</v>
          </cell>
          <cell r="AB12264">
            <v>0</v>
          </cell>
        </row>
        <row r="12268">
          <cell r="E12268">
            <v>0</v>
          </cell>
          <cell r="H12268">
            <v>0</v>
          </cell>
          <cell r="I12268">
            <v>0</v>
          </cell>
          <cell r="J12268">
            <v>0</v>
          </cell>
          <cell r="K12268">
            <v>0</v>
          </cell>
          <cell r="P12268">
            <v>0</v>
          </cell>
          <cell r="Q12268">
            <v>0</v>
          </cell>
          <cell r="R12268">
            <v>0</v>
          </cell>
          <cell r="S12268">
            <v>0</v>
          </cell>
          <cell r="T12268">
            <v>0</v>
          </cell>
          <cell r="U12268">
            <v>0</v>
          </cell>
          <cell r="V12268">
            <v>0</v>
          </cell>
          <cell r="W12268">
            <v>0</v>
          </cell>
          <cell r="X12268">
            <v>0</v>
          </cell>
          <cell r="Y12268">
            <v>0</v>
          </cell>
          <cell r="Z12268">
            <v>0</v>
          </cell>
          <cell r="AA12268">
            <v>0</v>
          </cell>
          <cell r="AB12268">
            <v>0</v>
          </cell>
        </row>
        <row r="12328">
          <cell r="E12328">
            <v>0</v>
          </cell>
          <cell r="H12328">
            <v>0</v>
          </cell>
          <cell r="I12328">
            <v>0</v>
          </cell>
          <cell r="J12328">
            <v>0</v>
          </cell>
          <cell r="K12328">
            <v>0</v>
          </cell>
          <cell r="L12328">
            <v>0</v>
          </cell>
          <cell r="M12328">
            <v>0</v>
          </cell>
          <cell r="N12328">
            <v>0</v>
          </cell>
          <cell r="O12328">
            <v>0</v>
          </cell>
          <cell r="P12328">
            <v>0</v>
          </cell>
          <cell r="Q12328">
            <v>0</v>
          </cell>
          <cell r="R12328">
            <v>0</v>
          </cell>
          <cell r="S12328">
            <v>0</v>
          </cell>
          <cell r="T12328">
            <v>0</v>
          </cell>
          <cell r="U12328">
            <v>0</v>
          </cell>
          <cell r="V12328">
            <v>0</v>
          </cell>
          <cell r="W12328">
            <v>0</v>
          </cell>
          <cell r="X12328">
            <v>0</v>
          </cell>
          <cell r="Y12328">
            <v>0</v>
          </cell>
          <cell r="Z12328">
            <v>0</v>
          </cell>
          <cell r="AA12328">
            <v>0</v>
          </cell>
          <cell r="AB12328">
            <v>0</v>
          </cell>
        </row>
        <row r="12404">
          <cell r="E12404">
            <v>662000</v>
          </cell>
          <cell r="H12404">
            <v>268737.58999999997</v>
          </cell>
          <cell r="I12404">
            <v>0</v>
          </cell>
          <cell r="J12404">
            <v>0</v>
          </cell>
          <cell r="K12404">
            <v>0</v>
          </cell>
          <cell r="L12404">
            <v>0</v>
          </cell>
          <cell r="M12404">
            <v>0</v>
          </cell>
          <cell r="N12404">
            <v>0</v>
          </cell>
          <cell r="O12404">
            <v>0</v>
          </cell>
          <cell r="P12404">
            <v>0</v>
          </cell>
          <cell r="Q12404">
            <v>0</v>
          </cell>
          <cell r="R12404">
            <v>234556.54</v>
          </cell>
          <cell r="S12404">
            <v>34181.050000000003</v>
          </cell>
          <cell r="T12404">
            <v>0</v>
          </cell>
          <cell r="U12404">
            <v>0</v>
          </cell>
          <cell r="V12404">
            <v>0</v>
          </cell>
          <cell r="W12404">
            <v>0</v>
          </cell>
          <cell r="X12404">
            <v>0</v>
          </cell>
          <cell r="Y12404">
            <v>0</v>
          </cell>
          <cell r="Z12404">
            <v>0</v>
          </cell>
          <cell r="AA12404">
            <v>0</v>
          </cell>
          <cell r="AB12404">
            <v>0</v>
          </cell>
        </row>
        <row r="12410">
          <cell r="E12410">
            <v>0</v>
          </cell>
          <cell r="H12410">
            <v>0</v>
          </cell>
          <cell r="I12410">
            <v>0</v>
          </cell>
          <cell r="J12410">
            <v>0</v>
          </cell>
          <cell r="K12410">
            <v>0</v>
          </cell>
          <cell r="L12410">
            <v>0</v>
          </cell>
          <cell r="M12410">
            <v>0</v>
          </cell>
          <cell r="N12410">
            <v>0</v>
          </cell>
          <cell r="O12410">
            <v>0</v>
          </cell>
          <cell r="P12410">
            <v>0</v>
          </cell>
          <cell r="Q12410">
            <v>0</v>
          </cell>
          <cell r="R12410">
            <v>0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  <cell r="W12410">
            <v>0</v>
          </cell>
          <cell r="X12410">
            <v>0</v>
          </cell>
          <cell r="Y12410">
            <v>0</v>
          </cell>
          <cell r="Z12410">
            <v>0</v>
          </cell>
          <cell r="AA12410">
            <v>0</v>
          </cell>
          <cell r="AB12410">
            <v>0</v>
          </cell>
        </row>
        <row r="12439">
          <cell r="E12439">
            <v>0</v>
          </cell>
          <cell r="H12439">
            <v>0</v>
          </cell>
          <cell r="I12439">
            <v>0</v>
          </cell>
          <cell r="J12439">
            <v>0</v>
          </cell>
          <cell r="K12439">
            <v>0</v>
          </cell>
          <cell r="L12439">
            <v>0</v>
          </cell>
          <cell r="M12439">
            <v>0</v>
          </cell>
          <cell r="N12439">
            <v>0</v>
          </cell>
          <cell r="O12439">
            <v>0</v>
          </cell>
          <cell r="P12439">
            <v>0</v>
          </cell>
          <cell r="Q12439">
            <v>0</v>
          </cell>
          <cell r="R12439">
            <v>0</v>
          </cell>
          <cell r="S12439">
            <v>0</v>
          </cell>
          <cell r="T12439">
            <v>0</v>
          </cell>
          <cell r="U12439">
            <v>0</v>
          </cell>
          <cell r="V12439">
            <v>0</v>
          </cell>
          <cell r="W12439">
            <v>0</v>
          </cell>
          <cell r="X12439">
            <v>0</v>
          </cell>
          <cell r="Y12439">
            <v>0</v>
          </cell>
          <cell r="Z12439">
            <v>0</v>
          </cell>
          <cell r="AA12439">
            <v>0</v>
          </cell>
          <cell r="AB12439">
            <v>0</v>
          </cell>
        </row>
        <row r="12443">
          <cell r="E12443">
            <v>0</v>
          </cell>
          <cell r="H12443">
            <v>0</v>
          </cell>
          <cell r="I12443">
            <v>0</v>
          </cell>
          <cell r="J12443">
            <v>0</v>
          </cell>
          <cell r="K12443">
            <v>0</v>
          </cell>
          <cell r="P12443">
            <v>0</v>
          </cell>
          <cell r="Q12443">
            <v>0</v>
          </cell>
          <cell r="R12443">
            <v>0</v>
          </cell>
          <cell r="S12443">
            <v>0</v>
          </cell>
          <cell r="T12443">
            <v>0</v>
          </cell>
          <cell r="U12443">
            <v>0</v>
          </cell>
          <cell r="V12443">
            <v>0</v>
          </cell>
          <cell r="W12443">
            <v>0</v>
          </cell>
          <cell r="X12443">
            <v>0</v>
          </cell>
          <cell r="Y12443">
            <v>0</v>
          </cell>
          <cell r="Z12443">
            <v>0</v>
          </cell>
          <cell r="AA12443">
            <v>0</v>
          </cell>
          <cell r="AB12443">
            <v>0</v>
          </cell>
        </row>
        <row r="12503">
          <cell r="E12503">
            <v>0</v>
          </cell>
          <cell r="H12503">
            <v>0</v>
          </cell>
          <cell r="I12503">
            <v>0</v>
          </cell>
          <cell r="J12503">
            <v>0</v>
          </cell>
          <cell r="K12503">
            <v>0</v>
          </cell>
          <cell r="L12503">
            <v>0</v>
          </cell>
          <cell r="M12503">
            <v>0</v>
          </cell>
          <cell r="N12503">
            <v>0</v>
          </cell>
          <cell r="O12503">
            <v>0</v>
          </cell>
          <cell r="P12503">
            <v>0</v>
          </cell>
          <cell r="Q12503">
            <v>0</v>
          </cell>
          <cell r="R12503">
            <v>0</v>
          </cell>
          <cell r="S12503">
            <v>0</v>
          </cell>
          <cell r="T12503">
            <v>0</v>
          </cell>
          <cell r="U12503">
            <v>0</v>
          </cell>
          <cell r="V12503">
            <v>0</v>
          </cell>
          <cell r="W12503">
            <v>0</v>
          </cell>
          <cell r="X12503">
            <v>0</v>
          </cell>
          <cell r="Y12503">
            <v>0</v>
          </cell>
          <cell r="Z12503">
            <v>0</v>
          </cell>
          <cell r="AA12503">
            <v>0</v>
          </cell>
          <cell r="AB12503">
            <v>0</v>
          </cell>
        </row>
        <row r="12579">
          <cell r="E12579">
            <v>818000</v>
          </cell>
          <cell r="H12579">
            <v>67926.58</v>
          </cell>
          <cell r="I12579">
            <v>0</v>
          </cell>
          <cell r="J12579">
            <v>0</v>
          </cell>
          <cell r="K12579">
            <v>0</v>
          </cell>
          <cell r="L12579">
            <v>0</v>
          </cell>
          <cell r="M12579">
            <v>0</v>
          </cell>
          <cell r="N12579">
            <v>0</v>
          </cell>
          <cell r="O12579">
            <v>0</v>
          </cell>
          <cell r="P12579">
            <v>0</v>
          </cell>
          <cell r="Q12579">
            <v>0</v>
          </cell>
          <cell r="R12579">
            <v>4894</v>
          </cell>
          <cell r="S12579">
            <v>63032.58</v>
          </cell>
          <cell r="T12579">
            <v>0</v>
          </cell>
          <cell r="U12579">
            <v>0</v>
          </cell>
          <cell r="V12579">
            <v>0</v>
          </cell>
          <cell r="W12579">
            <v>0</v>
          </cell>
          <cell r="X12579">
            <v>0</v>
          </cell>
          <cell r="Y12579">
            <v>0</v>
          </cell>
          <cell r="Z12579">
            <v>0</v>
          </cell>
          <cell r="AA12579">
            <v>0</v>
          </cell>
          <cell r="AB12579">
            <v>0</v>
          </cell>
        </row>
        <row r="12585">
          <cell r="E12585">
            <v>0</v>
          </cell>
          <cell r="H12585">
            <v>0</v>
          </cell>
          <cell r="I12585">
            <v>0</v>
          </cell>
          <cell r="J12585">
            <v>0</v>
          </cell>
          <cell r="K12585">
            <v>0</v>
          </cell>
          <cell r="L12585">
            <v>0</v>
          </cell>
          <cell r="M12585">
            <v>0</v>
          </cell>
          <cell r="N12585">
            <v>0</v>
          </cell>
          <cell r="O12585">
            <v>0</v>
          </cell>
          <cell r="P12585">
            <v>0</v>
          </cell>
          <cell r="Q12585">
            <v>0</v>
          </cell>
          <cell r="R12585">
            <v>0</v>
          </cell>
          <cell r="S12585">
            <v>0</v>
          </cell>
          <cell r="T12585">
            <v>0</v>
          </cell>
          <cell r="U12585">
            <v>0</v>
          </cell>
          <cell r="V12585">
            <v>0</v>
          </cell>
          <cell r="W12585">
            <v>0</v>
          </cell>
          <cell r="X12585">
            <v>0</v>
          </cell>
          <cell r="Y12585">
            <v>0</v>
          </cell>
          <cell r="Z12585">
            <v>0</v>
          </cell>
          <cell r="AA12585">
            <v>0</v>
          </cell>
          <cell r="AB12585">
            <v>0</v>
          </cell>
        </row>
        <row r="12614">
          <cell r="E12614">
            <v>0</v>
          </cell>
          <cell r="H12614">
            <v>0</v>
          </cell>
          <cell r="I12614">
            <v>0</v>
          </cell>
          <cell r="J12614">
            <v>0</v>
          </cell>
          <cell r="K12614">
            <v>0</v>
          </cell>
          <cell r="L12614">
            <v>0</v>
          </cell>
          <cell r="M12614">
            <v>0</v>
          </cell>
          <cell r="N12614">
            <v>0</v>
          </cell>
          <cell r="O12614">
            <v>0</v>
          </cell>
          <cell r="P12614">
            <v>0</v>
          </cell>
          <cell r="Q12614">
            <v>0</v>
          </cell>
          <cell r="R12614">
            <v>0</v>
          </cell>
          <cell r="S12614">
            <v>0</v>
          </cell>
          <cell r="T12614">
            <v>0</v>
          </cell>
          <cell r="U12614">
            <v>0</v>
          </cell>
          <cell r="V12614">
            <v>0</v>
          </cell>
          <cell r="W12614">
            <v>0</v>
          </cell>
          <cell r="X12614">
            <v>0</v>
          </cell>
          <cell r="Y12614">
            <v>0</v>
          </cell>
          <cell r="Z12614">
            <v>0</v>
          </cell>
          <cell r="AA12614">
            <v>0</v>
          </cell>
          <cell r="AB12614">
            <v>0</v>
          </cell>
        </row>
        <row r="12618">
          <cell r="E12618">
            <v>0</v>
          </cell>
          <cell r="H12618">
            <v>0</v>
          </cell>
          <cell r="I12618">
            <v>0</v>
          </cell>
          <cell r="J12618">
            <v>0</v>
          </cell>
          <cell r="K12618">
            <v>0</v>
          </cell>
          <cell r="P12618">
            <v>0</v>
          </cell>
          <cell r="Q12618">
            <v>0</v>
          </cell>
          <cell r="R12618">
            <v>0</v>
          </cell>
          <cell r="S12618">
            <v>0</v>
          </cell>
          <cell r="T12618">
            <v>0</v>
          </cell>
          <cell r="U12618">
            <v>0</v>
          </cell>
          <cell r="V12618">
            <v>0</v>
          </cell>
          <cell r="W12618">
            <v>0</v>
          </cell>
          <cell r="X12618">
            <v>0</v>
          </cell>
          <cell r="Y12618">
            <v>0</v>
          </cell>
          <cell r="Z12618">
            <v>0</v>
          </cell>
          <cell r="AA12618">
            <v>0</v>
          </cell>
          <cell r="AB12618">
            <v>0</v>
          </cell>
        </row>
        <row r="12678">
          <cell r="E12678">
            <v>0</v>
          </cell>
          <cell r="H12678">
            <v>0</v>
          </cell>
          <cell r="I12678">
            <v>0</v>
          </cell>
          <cell r="J12678">
            <v>0</v>
          </cell>
          <cell r="K12678">
            <v>0</v>
          </cell>
          <cell r="L12678">
            <v>0</v>
          </cell>
          <cell r="M12678">
            <v>0</v>
          </cell>
          <cell r="N12678">
            <v>0</v>
          </cell>
          <cell r="O12678">
            <v>0</v>
          </cell>
          <cell r="P12678">
            <v>0</v>
          </cell>
          <cell r="Q12678">
            <v>0</v>
          </cell>
          <cell r="R12678">
            <v>0</v>
          </cell>
          <cell r="S12678">
            <v>0</v>
          </cell>
          <cell r="T12678">
            <v>0</v>
          </cell>
          <cell r="U12678">
            <v>0</v>
          </cell>
          <cell r="V12678">
            <v>0</v>
          </cell>
          <cell r="W12678">
            <v>0</v>
          </cell>
          <cell r="X12678">
            <v>0</v>
          </cell>
          <cell r="Y12678">
            <v>0</v>
          </cell>
          <cell r="Z12678">
            <v>0</v>
          </cell>
          <cell r="AA12678">
            <v>0</v>
          </cell>
          <cell r="AB12678">
            <v>0</v>
          </cell>
        </row>
        <row r="12754">
          <cell r="E12754">
            <v>1303000</v>
          </cell>
          <cell r="H12754">
            <v>166300.12999999998</v>
          </cell>
          <cell r="I12754">
            <v>0</v>
          </cell>
          <cell r="J12754">
            <v>0</v>
          </cell>
          <cell r="K12754">
            <v>0</v>
          </cell>
          <cell r="L12754">
            <v>0</v>
          </cell>
          <cell r="M12754">
            <v>0</v>
          </cell>
          <cell r="N12754">
            <v>0</v>
          </cell>
          <cell r="O12754">
            <v>0</v>
          </cell>
          <cell r="P12754">
            <v>0</v>
          </cell>
          <cell r="Q12754">
            <v>0</v>
          </cell>
          <cell r="R12754">
            <v>119167.29000000001</v>
          </cell>
          <cell r="S12754">
            <v>47132.84</v>
          </cell>
          <cell r="T12754">
            <v>0</v>
          </cell>
          <cell r="U12754">
            <v>0</v>
          </cell>
          <cell r="V12754">
            <v>0</v>
          </cell>
          <cell r="W12754">
            <v>0</v>
          </cell>
          <cell r="X12754">
            <v>0</v>
          </cell>
          <cell r="Y12754">
            <v>0</v>
          </cell>
          <cell r="Z12754">
            <v>0</v>
          </cell>
          <cell r="AA12754">
            <v>0</v>
          </cell>
          <cell r="AB12754">
            <v>0</v>
          </cell>
        </row>
        <row r="12760">
          <cell r="E12760">
            <v>0</v>
          </cell>
          <cell r="H12760">
            <v>0</v>
          </cell>
          <cell r="I12760">
            <v>0</v>
          </cell>
          <cell r="J12760">
            <v>0</v>
          </cell>
          <cell r="K12760">
            <v>0</v>
          </cell>
          <cell r="L12760">
            <v>0</v>
          </cell>
          <cell r="M12760">
            <v>0</v>
          </cell>
          <cell r="N12760">
            <v>0</v>
          </cell>
          <cell r="O12760">
            <v>0</v>
          </cell>
          <cell r="P12760">
            <v>0</v>
          </cell>
          <cell r="Q12760">
            <v>0</v>
          </cell>
          <cell r="R12760">
            <v>0</v>
          </cell>
          <cell r="S12760">
            <v>0</v>
          </cell>
          <cell r="T12760">
            <v>0</v>
          </cell>
          <cell r="U12760">
            <v>0</v>
          </cell>
          <cell r="V12760">
            <v>0</v>
          </cell>
          <cell r="W12760">
            <v>0</v>
          </cell>
          <cell r="X12760">
            <v>0</v>
          </cell>
          <cell r="Y12760">
            <v>0</v>
          </cell>
          <cell r="Z12760">
            <v>0</v>
          </cell>
          <cell r="AA12760">
            <v>0</v>
          </cell>
          <cell r="AB12760">
            <v>0</v>
          </cell>
        </row>
        <row r="12789">
          <cell r="E12789">
            <v>0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  <cell r="N12789">
            <v>0</v>
          </cell>
          <cell r="O12789">
            <v>0</v>
          </cell>
          <cell r="P12789">
            <v>0</v>
          </cell>
          <cell r="Q12789">
            <v>0</v>
          </cell>
          <cell r="R12789">
            <v>0</v>
          </cell>
          <cell r="S12789">
            <v>0</v>
          </cell>
          <cell r="T12789">
            <v>0</v>
          </cell>
          <cell r="U12789">
            <v>0</v>
          </cell>
          <cell r="V12789">
            <v>0</v>
          </cell>
          <cell r="W12789">
            <v>0</v>
          </cell>
          <cell r="X12789">
            <v>0</v>
          </cell>
          <cell r="Y12789">
            <v>0</v>
          </cell>
          <cell r="Z12789">
            <v>0</v>
          </cell>
          <cell r="AA12789">
            <v>0</v>
          </cell>
          <cell r="AB12789">
            <v>0</v>
          </cell>
        </row>
        <row r="12793">
          <cell r="E12793">
            <v>0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P12793">
            <v>0</v>
          </cell>
          <cell r="Q12793">
            <v>0</v>
          </cell>
          <cell r="R12793">
            <v>0</v>
          </cell>
          <cell r="S12793">
            <v>0</v>
          </cell>
          <cell r="T12793">
            <v>0</v>
          </cell>
          <cell r="U12793">
            <v>0</v>
          </cell>
          <cell r="V12793">
            <v>0</v>
          </cell>
          <cell r="W12793">
            <v>0</v>
          </cell>
          <cell r="X12793">
            <v>0</v>
          </cell>
          <cell r="Y12793">
            <v>0</v>
          </cell>
          <cell r="Z12793">
            <v>0</v>
          </cell>
          <cell r="AA12793">
            <v>0</v>
          </cell>
          <cell r="AB12793">
            <v>0</v>
          </cell>
        </row>
        <row r="12853">
          <cell r="E12853">
            <v>0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  <cell r="N12853">
            <v>0</v>
          </cell>
          <cell r="O12853">
            <v>0</v>
          </cell>
          <cell r="P12853">
            <v>0</v>
          </cell>
          <cell r="Q12853">
            <v>0</v>
          </cell>
          <cell r="R12853">
            <v>0</v>
          </cell>
          <cell r="S12853">
            <v>0</v>
          </cell>
          <cell r="T12853">
            <v>0</v>
          </cell>
          <cell r="U12853">
            <v>0</v>
          </cell>
          <cell r="V12853">
            <v>0</v>
          </cell>
          <cell r="W12853">
            <v>0</v>
          </cell>
          <cell r="X12853">
            <v>0</v>
          </cell>
          <cell r="Y12853">
            <v>0</v>
          </cell>
          <cell r="Z12853">
            <v>0</v>
          </cell>
          <cell r="AA12853">
            <v>0</v>
          </cell>
          <cell r="AB12853">
            <v>0</v>
          </cell>
        </row>
        <row r="12929">
          <cell r="E12929">
            <v>638000</v>
          </cell>
          <cell r="H12929">
            <v>174969.72999999998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  <cell r="N12929">
            <v>0</v>
          </cell>
          <cell r="O12929">
            <v>0</v>
          </cell>
          <cell r="P12929">
            <v>0</v>
          </cell>
          <cell r="Q12929">
            <v>0</v>
          </cell>
          <cell r="R12929">
            <v>77098</v>
          </cell>
          <cell r="S12929">
            <v>97871.73</v>
          </cell>
          <cell r="T12929">
            <v>0</v>
          </cell>
          <cell r="U12929">
            <v>0</v>
          </cell>
          <cell r="V12929">
            <v>0</v>
          </cell>
          <cell r="W12929">
            <v>0</v>
          </cell>
          <cell r="X12929">
            <v>0</v>
          </cell>
          <cell r="Y12929">
            <v>0</v>
          </cell>
          <cell r="Z12929">
            <v>0</v>
          </cell>
          <cell r="AA12929">
            <v>0</v>
          </cell>
          <cell r="AB12929">
            <v>0</v>
          </cell>
        </row>
        <row r="12935">
          <cell r="E12935">
            <v>0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  <cell r="N12935">
            <v>0</v>
          </cell>
          <cell r="O12935">
            <v>0</v>
          </cell>
          <cell r="P12935">
            <v>0</v>
          </cell>
          <cell r="Q12935">
            <v>0</v>
          </cell>
          <cell r="R12935">
            <v>0</v>
          </cell>
          <cell r="S12935">
            <v>0</v>
          </cell>
          <cell r="T12935">
            <v>0</v>
          </cell>
          <cell r="U12935">
            <v>0</v>
          </cell>
          <cell r="V12935">
            <v>0</v>
          </cell>
          <cell r="W12935">
            <v>0</v>
          </cell>
          <cell r="X12935">
            <v>0</v>
          </cell>
          <cell r="Y12935">
            <v>0</v>
          </cell>
          <cell r="Z12935">
            <v>0</v>
          </cell>
          <cell r="AA12935">
            <v>0</v>
          </cell>
          <cell r="AB12935">
            <v>0</v>
          </cell>
        </row>
        <row r="12964">
          <cell r="E12964">
            <v>0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  <cell r="N12964">
            <v>0</v>
          </cell>
          <cell r="O12964">
            <v>0</v>
          </cell>
          <cell r="P12964">
            <v>0</v>
          </cell>
          <cell r="Q12964">
            <v>0</v>
          </cell>
          <cell r="R12964">
            <v>0</v>
          </cell>
          <cell r="S12964">
            <v>0</v>
          </cell>
          <cell r="T12964">
            <v>0</v>
          </cell>
          <cell r="U12964">
            <v>0</v>
          </cell>
          <cell r="V12964">
            <v>0</v>
          </cell>
          <cell r="W12964">
            <v>0</v>
          </cell>
          <cell r="X12964">
            <v>0</v>
          </cell>
          <cell r="Y12964">
            <v>0</v>
          </cell>
          <cell r="Z12964">
            <v>0</v>
          </cell>
          <cell r="AA12964">
            <v>0</v>
          </cell>
          <cell r="AB12964">
            <v>0</v>
          </cell>
        </row>
        <row r="12968">
          <cell r="E12968">
            <v>0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P12968">
            <v>0</v>
          </cell>
          <cell r="Q12968">
            <v>0</v>
          </cell>
          <cell r="R12968">
            <v>0</v>
          </cell>
          <cell r="S12968">
            <v>0</v>
          </cell>
          <cell r="T12968">
            <v>0</v>
          </cell>
          <cell r="U12968">
            <v>0</v>
          </cell>
          <cell r="V12968">
            <v>0</v>
          </cell>
          <cell r="W12968">
            <v>0</v>
          </cell>
          <cell r="X12968">
            <v>0</v>
          </cell>
          <cell r="Y12968">
            <v>0</v>
          </cell>
          <cell r="Z12968">
            <v>0</v>
          </cell>
          <cell r="AA12968">
            <v>0</v>
          </cell>
          <cell r="AB12968">
            <v>0</v>
          </cell>
        </row>
        <row r="13028">
          <cell r="E13028">
            <v>0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  <cell r="N13028">
            <v>0</v>
          </cell>
          <cell r="O13028">
            <v>0</v>
          </cell>
          <cell r="P13028">
            <v>0</v>
          </cell>
          <cell r="Q13028">
            <v>0</v>
          </cell>
          <cell r="R13028">
            <v>0</v>
          </cell>
          <cell r="S13028">
            <v>0</v>
          </cell>
          <cell r="T13028">
            <v>0</v>
          </cell>
          <cell r="U13028">
            <v>0</v>
          </cell>
          <cell r="V13028">
            <v>0</v>
          </cell>
          <cell r="W13028">
            <v>0</v>
          </cell>
          <cell r="X13028">
            <v>0</v>
          </cell>
          <cell r="Y13028">
            <v>0</v>
          </cell>
          <cell r="Z13028">
            <v>0</v>
          </cell>
          <cell r="AA13028">
            <v>0</v>
          </cell>
          <cell r="AB13028">
            <v>0</v>
          </cell>
        </row>
        <row r="13104">
          <cell r="E13104">
            <v>621000</v>
          </cell>
          <cell r="H13104">
            <v>287354.02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  <cell r="N13104">
            <v>0</v>
          </cell>
          <cell r="O13104">
            <v>0</v>
          </cell>
          <cell r="P13104">
            <v>0</v>
          </cell>
          <cell r="Q13104">
            <v>0</v>
          </cell>
          <cell r="R13104">
            <v>286104.02</v>
          </cell>
          <cell r="S13104">
            <v>1250</v>
          </cell>
          <cell r="T13104">
            <v>0</v>
          </cell>
          <cell r="U13104">
            <v>0</v>
          </cell>
          <cell r="V13104">
            <v>0</v>
          </cell>
          <cell r="W13104">
            <v>0</v>
          </cell>
          <cell r="X13104">
            <v>0</v>
          </cell>
          <cell r="Y13104">
            <v>0</v>
          </cell>
          <cell r="Z13104">
            <v>0</v>
          </cell>
          <cell r="AA13104">
            <v>0</v>
          </cell>
          <cell r="AB13104">
            <v>0</v>
          </cell>
        </row>
        <row r="13110">
          <cell r="E13110">
            <v>0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  <cell r="N13110">
            <v>0</v>
          </cell>
          <cell r="O13110">
            <v>0</v>
          </cell>
          <cell r="P13110">
            <v>0</v>
          </cell>
          <cell r="Q13110">
            <v>0</v>
          </cell>
          <cell r="R13110">
            <v>0</v>
          </cell>
          <cell r="S13110">
            <v>0</v>
          </cell>
          <cell r="T13110">
            <v>0</v>
          </cell>
          <cell r="U13110">
            <v>0</v>
          </cell>
          <cell r="V13110">
            <v>0</v>
          </cell>
          <cell r="W13110">
            <v>0</v>
          </cell>
          <cell r="X13110">
            <v>0</v>
          </cell>
          <cell r="Y13110">
            <v>0</v>
          </cell>
          <cell r="Z13110">
            <v>0</v>
          </cell>
          <cell r="AA13110">
            <v>0</v>
          </cell>
          <cell r="AB13110">
            <v>0</v>
          </cell>
        </row>
        <row r="13139">
          <cell r="E13139">
            <v>0</v>
          </cell>
          <cell r="H13139">
            <v>0</v>
          </cell>
          <cell r="I13139">
            <v>0</v>
          </cell>
          <cell r="J13139">
            <v>0</v>
          </cell>
          <cell r="K13139">
            <v>0</v>
          </cell>
          <cell r="L13139">
            <v>0</v>
          </cell>
          <cell r="M13139">
            <v>0</v>
          </cell>
          <cell r="N13139">
            <v>0</v>
          </cell>
          <cell r="O13139">
            <v>0</v>
          </cell>
          <cell r="P13139">
            <v>0</v>
          </cell>
          <cell r="Q13139">
            <v>0</v>
          </cell>
          <cell r="R13139">
            <v>0</v>
          </cell>
          <cell r="S13139">
            <v>0</v>
          </cell>
          <cell r="T13139">
            <v>0</v>
          </cell>
          <cell r="U13139">
            <v>0</v>
          </cell>
          <cell r="V13139">
            <v>0</v>
          </cell>
          <cell r="W13139">
            <v>0</v>
          </cell>
          <cell r="X13139">
            <v>0</v>
          </cell>
          <cell r="Y13139">
            <v>0</v>
          </cell>
          <cell r="Z13139">
            <v>0</v>
          </cell>
          <cell r="AA13139">
            <v>0</v>
          </cell>
          <cell r="AB13139">
            <v>0</v>
          </cell>
        </row>
        <row r="13143">
          <cell r="E13143">
            <v>0</v>
          </cell>
          <cell r="H13143">
            <v>0</v>
          </cell>
          <cell r="I13143">
            <v>0</v>
          </cell>
          <cell r="J13143">
            <v>0</v>
          </cell>
          <cell r="K13143">
            <v>0</v>
          </cell>
          <cell r="P13143">
            <v>0</v>
          </cell>
          <cell r="Q13143">
            <v>0</v>
          </cell>
          <cell r="R13143">
            <v>0</v>
          </cell>
          <cell r="S13143">
            <v>0</v>
          </cell>
          <cell r="T13143">
            <v>0</v>
          </cell>
          <cell r="U13143">
            <v>0</v>
          </cell>
          <cell r="V13143">
            <v>0</v>
          </cell>
          <cell r="W13143">
            <v>0</v>
          </cell>
          <cell r="X13143">
            <v>0</v>
          </cell>
          <cell r="Y13143">
            <v>0</v>
          </cell>
          <cell r="Z13143">
            <v>0</v>
          </cell>
          <cell r="AA13143">
            <v>0</v>
          </cell>
          <cell r="AB13143">
            <v>0</v>
          </cell>
        </row>
        <row r="13203">
          <cell r="E13203">
            <v>0</v>
          </cell>
          <cell r="H13203">
            <v>0</v>
          </cell>
          <cell r="I13203">
            <v>0</v>
          </cell>
          <cell r="J13203">
            <v>0</v>
          </cell>
          <cell r="K13203">
            <v>0</v>
          </cell>
          <cell r="L13203">
            <v>0</v>
          </cell>
          <cell r="M13203">
            <v>0</v>
          </cell>
          <cell r="N13203">
            <v>0</v>
          </cell>
          <cell r="O13203">
            <v>0</v>
          </cell>
          <cell r="P13203">
            <v>0</v>
          </cell>
          <cell r="Q13203">
            <v>0</v>
          </cell>
          <cell r="R13203">
            <v>0</v>
          </cell>
          <cell r="S13203">
            <v>0</v>
          </cell>
          <cell r="T13203">
            <v>0</v>
          </cell>
          <cell r="U13203">
            <v>0</v>
          </cell>
          <cell r="V13203">
            <v>0</v>
          </cell>
          <cell r="W13203">
            <v>0</v>
          </cell>
          <cell r="X13203">
            <v>0</v>
          </cell>
          <cell r="Y13203">
            <v>0</v>
          </cell>
          <cell r="Z13203">
            <v>0</v>
          </cell>
          <cell r="AA13203">
            <v>0</v>
          </cell>
          <cell r="AB13203">
            <v>0</v>
          </cell>
        </row>
        <row r="13279">
          <cell r="E13279">
            <v>707000</v>
          </cell>
          <cell r="H13279">
            <v>125260.07</v>
          </cell>
          <cell r="I13279">
            <v>0</v>
          </cell>
          <cell r="J13279">
            <v>0</v>
          </cell>
          <cell r="K13279">
            <v>0</v>
          </cell>
          <cell r="L13279">
            <v>0</v>
          </cell>
          <cell r="M13279">
            <v>0</v>
          </cell>
          <cell r="N13279">
            <v>0</v>
          </cell>
          <cell r="O13279">
            <v>0</v>
          </cell>
          <cell r="P13279">
            <v>0</v>
          </cell>
          <cell r="Q13279">
            <v>0</v>
          </cell>
          <cell r="R13279">
            <v>47528.07</v>
          </cell>
          <cell r="S13279">
            <v>77732</v>
          </cell>
          <cell r="T13279">
            <v>0</v>
          </cell>
          <cell r="U13279">
            <v>0</v>
          </cell>
          <cell r="V13279">
            <v>0</v>
          </cell>
          <cell r="W13279">
            <v>0</v>
          </cell>
          <cell r="X13279">
            <v>0</v>
          </cell>
          <cell r="Y13279">
            <v>0</v>
          </cell>
          <cell r="Z13279">
            <v>0</v>
          </cell>
          <cell r="AA13279">
            <v>0</v>
          </cell>
          <cell r="AB13279">
            <v>0</v>
          </cell>
        </row>
        <row r="13285">
          <cell r="E13285">
            <v>0</v>
          </cell>
          <cell r="H13285">
            <v>0</v>
          </cell>
          <cell r="I13285">
            <v>0</v>
          </cell>
          <cell r="J13285">
            <v>0</v>
          </cell>
          <cell r="K13285">
            <v>0</v>
          </cell>
          <cell r="L13285">
            <v>0</v>
          </cell>
          <cell r="M13285">
            <v>0</v>
          </cell>
          <cell r="N13285">
            <v>0</v>
          </cell>
          <cell r="O13285">
            <v>0</v>
          </cell>
          <cell r="P13285">
            <v>0</v>
          </cell>
          <cell r="Q13285">
            <v>0</v>
          </cell>
          <cell r="R13285">
            <v>0</v>
          </cell>
          <cell r="S13285">
            <v>0</v>
          </cell>
          <cell r="T13285">
            <v>0</v>
          </cell>
          <cell r="U13285">
            <v>0</v>
          </cell>
          <cell r="V13285">
            <v>0</v>
          </cell>
          <cell r="W13285">
            <v>0</v>
          </cell>
          <cell r="X13285">
            <v>0</v>
          </cell>
          <cell r="Y13285">
            <v>0</v>
          </cell>
          <cell r="Z13285">
            <v>0</v>
          </cell>
          <cell r="AA13285">
            <v>0</v>
          </cell>
          <cell r="AB13285">
            <v>0</v>
          </cell>
        </row>
        <row r="13314">
          <cell r="E13314">
            <v>0</v>
          </cell>
          <cell r="H13314">
            <v>0</v>
          </cell>
          <cell r="I13314">
            <v>0</v>
          </cell>
          <cell r="J13314">
            <v>0</v>
          </cell>
          <cell r="K13314">
            <v>0</v>
          </cell>
          <cell r="L13314">
            <v>0</v>
          </cell>
          <cell r="M13314">
            <v>0</v>
          </cell>
          <cell r="N13314">
            <v>0</v>
          </cell>
          <cell r="O13314">
            <v>0</v>
          </cell>
          <cell r="P13314">
            <v>0</v>
          </cell>
          <cell r="Q13314">
            <v>0</v>
          </cell>
          <cell r="R13314">
            <v>0</v>
          </cell>
          <cell r="S13314">
            <v>0</v>
          </cell>
          <cell r="T13314">
            <v>0</v>
          </cell>
          <cell r="U13314">
            <v>0</v>
          </cell>
          <cell r="V13314">
            <v>0</v>
          </cell>
          <cell r="W13314">
            <v>0</v>
          </cell>
          <cell r="X13314">
            <v>0</v>
          </cell>
          <cell r="Y13314">
            <v>0</v>
          </cell>
          <cell r="Z13314">
            <v>0</v>
          </cell>
          <cell r="AA13314">
            <v>0</v>
          </cell>
          <cell r="AB13314">
            <v>0</v>
          </cell>
        </row>
        <row r="13318">
          <cell r="E13318">
            <v>0</v>
          </cell>
          <cell r="H13318">
            <v>0</v>
          </cell>
          <cell r="I13318">
            <v>0</v>
          </cell>
          <cell r="J13318">
            <v>0</v>
          </cell>
          <cell r="K13318">
            <v>0</v>
          </cell>
          <cell r="P13318">
            <v>0</v>
          </cell>
          <cell r="Q13318">
            <v>0</v>
          </cell>
          <cell r="R13318">
            <v>0</v>
          </cell>
          <cell r="S13318">
            <v>0</v>
          </cell>
          <cell r="T13318">
            <v>0</v>
          </cell>
          <cell r="U13318">
            <v>0</v>
          </cell>
          <cell r="V13318">
            <v>0</v>
          </cell>
          <cell r="W13318">
            <v>0</v>
          </cell>
          <cell r="X13318">
            <v>0</v>
          </cell>
          <cell r="Y13318">
            <v>0</v>
          </cell>
          <cell r="Z13318">
            <v>0</v>
          </cell>
          <cell r="AA13318">
            <v>0</v>
          </cell>
          <cell r="AB13318">
            <v>0</v>
          </cell>
        </row>
        <row r="13378">
          <cell r="E13378">
            <v>0</v>
          </cell>
          <cell r="H13378">
            <v>0</v>
          </cell>
          <cell r="I13378">
            <v>0</v>
          </cell>
          <cell r="J13378">
            <v>0</v>
          </cell>
          <cell r="K13378">
            <v>0</v>
          </cell>
          <cell r="L13378">
            <v>0</v>
          </cell>
          <cell r="M13378">
            <v>0</v>
          </cell>
          <cell r="N13378">
            <v>0</v>
          </cell>
          <cell r="O13378">
            <v>0</v>
          </cell>
          <cell r="P13378">
            <v>0</v>
          </cell>
          <cell r="Q13378">
            <v>0</v>
          </cell>
          <cell r="R13378">
            <v>0</v>
          </cell>
          <cell r="S13378">
            <v>0</v>
          </cell>
          <cell r="T13378">
            <v>0</v>
          </cell>
          <cell r="U13378">
            <v>0</v>
          </cell>
          <cell r="V13378">
            <v>0</v>
          </cell>
          <cell r="W13378">
            <v>0</v>
          </cell>
          <cell r="X13378">
            <v>0</v>
          </cell>
          <cell r="Y13378">
            <v>0</v>
          </cell>
          <cell r="Z13378">
            <v>0</v>
          </cell>
          <cell r="AA13378">
            <v>0</v>
          </cell>
          <cell r="AB13378">
            <v>0</v>
          </cell>
        </row>
        <row r="13454">
          <cell r="E13454">
            <v>698000</v>
          </cell>
          <cell r="H13454">
            <v>112224.32000000001</v>
          </cell>
          <cell r="I13454">
            <v>0</v>
          </cell>
          <cell r="J13454">
            <v>0</v>
          </cell>
          <cell r="K13454">
            <v>0</v>
          </cell>
          <cell r="L13454">
            <v>0</v>
          </cell>
          <cell r="M13454">
            <v>0</v>
          </cell>
          <cell r="N13454">
            <v>0</v>
          </cell>
          <cell r="O13454">
            <v>0</v>
          </cell>
          <cell r="P13454">
            <v>0</v>
          </cell>
          <cell r="Q13454">
            <v>0</v>
          </cell>
          <cell r="R13454">
            <v>59566.32</v>
          </cell>
          <cell r="S13454">
            <v>52658</v>
          </cell>
          <cell r="T13454">
            <v>0</v>
          </cell>
          <cell r="U13454">
            <v>0</v>
          </cell>
          <cell r="V13454">
            <v>0</v>
          </cell>
          <cell r="W13454">
            <v>0</v>
          </cell>
          <cell r="X13454">
            <v>0</v>
          </cell>
          <cell r="Y13454">
            <v>0</v>
          </cell>
          <cell r="Z13454">
            <v>0</v>
          </cell>
          <cell r="AA13454">
            <v>0</v>
          </cell>
          <cell r="AB13454">
            <v>0</v>
          </cell>
        </row>
        <row r="13460">
          <cell r="E13460">
            <v>0</v>
          </cell>
          <cell r="H13460">
            <v>0</v>
          </cell>
          <cell r="I13460">
            <v>0</v>
          </cell>
          <cell r="J13460">
            <v>0</v>
          </cell>
          <cell r="K13460">
            <v>0</v>
          </cell>
          <cell r="L13460">
            <v>0</v>
          </cell>
          <cell r="M13460">
            <v>0</v>
          </cell>
          <cell r="N13460">
            <v>0</v>
          </cell>
          <cell r="O13460">
            <v>0</v>
          </cell>
          <cell r="P13460">
            <v>0</v>
          </cell>
          <cell r="Q13460">
            <v>0</v>
          </cell>
          <cell r="R13460">
            <v>0</v>
          </cell>
          <cell r="S13460">
            <v>0</v>
          </cell>
          <cell r="T13460">
            <v>0</v>
          </cell>
          <cell r="U13460">
            <v>0</v>
          </cell>
          <cell r="V13460">
            <v>0</v>
          </cell>
          <cell r="W13460">
            <v>0</v>
          </cell>
          <cell r="X13460">
            <v>0</v>
          </cell>
          <cell r="Y13460">
            <v>0</v>
          </cell>
          <cell r="Z13460">
            <v>0</v>
          </cell>
          <cell r="AA13460">
            <v>0</v>
          </cell>
          <cell r="AB13460">
            <v>0</v>
          </cell>
        </row>
        <row r="13489">
          <cell r="E13489">
            <v>0</v>
          </cell>
          <cell r="H13489">
            <v>0</v>
          </cell>
          <cell r="I13489">
            <v>0</v>
          </cell>
          <cell r="J13489">
            <v>0</v>
          </cell>
          <cell r="K13489">
            <v>0</v>
          </cell>
          <cell r="L13489">
            <v>0</v>
          </cell>
          <cell r="M13489">
            <v>0</v>
          </cell>
          <cell r="N13489">
            <v>0</v>
          </cell>
          <cell r="O13489">
            <v>0</v>
          </cell>
          <cell r="P13489">
            <v>0</v>
          </cell>
          <cell r="Q13489">
            <v>0</v>
          </cell>
          <cell r="R13489">
            <v>0</v>
          </cell>
          <cell r="S13489">
            <v>0</v>
          </cell>
          <cell r="T13489">
            <v>0</v>
          </cell>
          <cell r="U13489">
            <v>0</v>
          </cell>
          <cell r="V13489">
            <v>0</v>
          </cell>
          <cell r="W13489">
            <v>0</v>
          </cell>
          <cell r="X13489">
            <v>0</v>
          </cell>
          <cell r="Y13489">
            <v>0</v>
          </cell>
          <cell r="Z13489">
            <v>0</v>
          </cell>
          <cell r="AA13489">
            <v>0</v>
          </cell>
          <cell r="AB13489">
            <v>0</v>
          </cell>
        </row>
        <row r="13493">
          <cell r="E13493">
            <v>0</v>
          </cell>
          <cell r="H13493">
            <v>0</v>
          </cell>
          <cell r="I13493">
            <v>0</v>
          </cell>
          <cell r="J13493">
            <v>0</v>
          </cell>
          <cell r="K13493">
            <v>0</v>
          </cell>
          <cell r="P13493">
            <v>0</v>
          </cell>
          <cell r="Q13493">
            <v>0</v>
          </cell>
          <cell r="R13493">
            <v>0</v>
          </cell>
          <cell r="S13493">
            <v>0</v>
          </cell>
          <cell r="T13493">
            <v>0</v>
          </cell>
          <cell r="U13493">
            <v>0</v>
          </cell>
          <cell r="V13493">
            <v>0</v>
          </cell>
          <cell r="W13493">
            <v>0</v>
          </cell>
          <cell r="X13493">
            <v>0</v>
          </cell>
          <cell r="Y13493">
            <v>0</v>
          </cell>
          <cell r="Z13493">
            <v>0</v>
          </cell>
          <cell r="AA13493">
            <v>0</v>
          </cell>
          <cell r="AB13493">
            <v>0</v>
          </cell>
        </row>
        <row r="13553">
          <cell r="E13553">
            <v>0</v>
          </cell>
          <cell r="H13553">
            <v>0</v>
          </cell>
          <cell r="I13553">
            <v>0</v>
          </cell>
          <cell r="J13553">
            <v>0</v>
          </cell>
          <cell r="K13553">
            <v>0</v>
          </cell>
          <cell r="L13553">
            <v>0</v>
          </cell>
          <cell r="M13553">
            <v>0</v>
          </cell>
          <cell r="N13553">
            <v>0</v>
          </cell>
          <cell r="O13553">
            <v>0</v>
          </cell>
          <cell r="P13553">
            <v>0</v>
          </cell>
          <cell r="Q13553">
            <v>0</v>
          </cell>
          <cell r="R13553">
            <v>0</v>
          </cell>
          <cell r="S13553">
            <v>0</v>
          </cell>
          <cell r="T13553">
            <v>0</v>
          </cell>
          <cell r="U13553">
            <v>0</v>
          </cell>
          <cell r="V13553">
            <v>0</v>
          </cell>
          <cell r="W13553">
            <v>0</v>
          </cell>
          <cell r="X13553">
            <v>0</v>
          </cell>
          <cell r="Y13553">
            <v>0</v>
          </cell>
          <cell r="Z13553">
            <v>0</v>
          </cell>
          <cell r="AA13553">
            <v>0</v>
          </cell>
          <cell r="AB13553">
            <v>0</v>
          </cell>
        </row>
        <row r="13629">
          <cell r="E13629">
            <v>1552000</v>
          </cell>
          <cell r="H13629">
            <v>204520.78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  <cell r="N13629">
            <v>0</v>
          </cell>
          <cell r="O13629">
            <v>0</v>
          </cell>
          <cell r="P13629">
            <v>0</v>
          </cell>
          <cell r="Q13629">
            <v>0</v>
          </cell>
          <cell r="R13629">
            <v>88690.45</v>
          </cell>
          <cell r="S13629">
            <v>115830.33</v>
          </cell>
          <cell r="T13629">
            <v>0</v>
          </cell>
          <cell r="U13629">
            <v>0</v>
          </cell>
          <cell r="V13629">
            <v>0</v>
          </cell>
          <cell r="W13629">
            <v>0</v>
          </cell>
          <cell r="X13629">
            <v>0</v>
          </cell>
          <cell r="Y13629">
            <v>0</v>
          </cell>
          <cell r="Z13629">
            <v>0</v>
          </cell>
          <cell r="AA13629">
            <v>0</v>
          </cell>
          <cell r="AB13629">
            <v>0</v>
          </cell>
        </row>
        <row r="13635">
          <cell r="E13635">
            <v>0</v>
          </cell>
          <cell r="H13635">
            <v>0</v>
          </cell>
          <cell r="I13635">
            <v>0</v>
          </cell>
          <cell r="J13635">
            <v>0</v>
          </cell>
          <cell r="K13635">
            <v>0</v>
          </cell>
          <cell r="L13635">
            <v>0</v>
          </cell>
          <cell r="M13635">
            <v>0</v>
          </cell>
          <cell r="N13635">
            <v>0</v>
          </cell>
          <cell r="O13635">
            <v>0</v>
          </cell>
          <cell r="P13635">
            <v>0</v>
          </cell>
          <cell r="Q13635">
            <v>0</v>
          </cell>
          <cell r="R13635">
            <v>0</v>
          </cell>
          <cell r="S13635">
            <v>0</v>
          </cell>
          <cell r="T13635">
            <v>0</v>
          </cell>
          <cell r="U13635">
            <v>0</v>
          </cell>
          <cell r="V13635">
            <v>0</v>
          </cell>
          <cell r="W13635">
            <v>0</v>
          </cell>
          <cell r="X13635">
            <v>0</v>
          </cell>
          <cell r="Y13635">
            <v>0</v>
          </cell>
          <cell r="Z13635">
            <v>0</v>
          </cell>
          <cell r="AA13635">
            <v>0</v>
          </cell>
          <cell r="AB13635">
            <v>0</v>
          </cell>
        </row>
        <row r="13664">
          <cell r="E13664">
            <v>0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  <cell r="N13664">
            <v>0</v>
          </cell>
          <cell r="O13664">
            <v>0</v>
          </cell>
          <cell r="P13664">
            <v>0</v>
          </cell>
          <cell r="Q13664">
            <v>0</v>
          </cell>
          <cell r="R13664">
            <v>0</v>
          </cell>
          <cell r="S13664">
            <v>0</v>
          </cell>
          <cell r="T13664">
            <v>0</v>
          </cell>
          <cell r="U13664">
            <v>0</v>
          </cell>
          <cell r="V13664">
            <v>0</v>
          </cell>
          <cell r="W13664">
            <v>0</v>
          </cell>
          <cell r="X13664">
            <v>0</v>
          </cell>
          <cell r="Y13664">
            <v>0</v>
          </cell>
          <cell r="Z13664">
            <v>0</v>
          </cell>
          <cell r="AA13664">
            <v>0</v>
          </cell>
          <cell r="AB13664">
            <v>0</v>
          </cell>
        </row>
        <row r="13668">
          <cell r="E13668">
            <v>0</v>
          </cell>
          <cell r="H13668">
            <v>0</v>
          </cell>
          <cell r="I13668">
            <v>0</v>
          </cell>
          <cell r="J13668">
            <v>0</v>
          </cell>
          <cell r="K13668">
            <v>0</v>
          </cell>
          <cell r="P13668">
            <v>0</v>
          </cell>
          <cell r="Q13668">
            <v>0</v>
          </cell>
          <cell r="R13668">
            <v>0</v>
          </cell>
          <cell r="S13668">
            <v>0</v>
          </cell>
          <cell r="T13668">
            <v>0</v>
          </cell>
          <cell r="U13668">
            <v>0</v>
          </cell>
          <cell r="V13668">
            <v>0</v>
          </cell>
          <cell r="W13668">
            <v>0</v>
          </cell>
          <cell r="X13668">
            <v>0</v>
          </cell>
          <cell r="Y13668">
            <v>0</v>
          </cell>
          <cell r="Z13668">
            <v>0</v>
          </cell>
          <cell r="AA13668">
            <v>0</v>
          </cell>
          <cell r="AB13668">
            <v>0</v>
          </cell>
        </row>
        <row r="13728">
          <cell r="E13728">
            <v>0</v>
          </cell>
          <cell r="H13728">
            <v>0</v>
          </cell>
          <cell r="I13728">
            <v>0</v>
          </cell>
          <cell r="J13728">
            <v>0</v>
          </cell>
          <cell r="K13728">
            <v>0</v>
          </cell>
          <cell r="L13728">
            <v>0</v>
          </cell>
          <cell r="M13728">
            <v>0</v>
          </cell>
          <cell r="N13728">
            <v>0</v>
          </cell>
          <cell r="O13728">
            <v>0</v>
          </cell>
          <cell r="P13728">
            <v>0</v>
          </cell>
          <cell r="Q13728">
            <v>0</v>
          </cell>
          <cell r="R13728">
            <v>0</v>
          </cell>
          <cell r="S13728">
            <v>0</v>
          </cell>
          <cell r="T13728">
            <v>0</v>
          </cell>
          <cell r="U13728">
            <v>0</v>
          </cell>
          <cell r="V13728">
            <v>0</v>
          </cell>
          <cell r="W13728">
            <v>0</v>
          </cell>
          <cell r="X13728">
            <v>0</v>
          </cell>
          <cell r="Y13728">
            <v>0</v>
          </cell>
          <cell r="Z13728">
            <v>0</v>
          </cell>
          <cell r="AA13728">
            <v>0</v>
          </cell>
          <cell r="AB13728">
            <v>0</v>
          </cell>
        </row>
        <row r="13804">
          <cell r="E13804">
            <v>810000</v>
          </cell>
          <cell r="H13804">
            <v>89718.6</v>
          </cell>
          <cell r="I13804">
            <v>0</v>
          </cell>
          <cell r="J13804">
            <v>0</v>
          </cell>
          <cell r="K13804">
            <v>0</v>
          </cell>
          <cell r="L13804">
            <v>0</v>
          </cell>
          <cell r="M13804">
            <v>0</v>
          </cell>
          <cell r="N13804">
            <v>0</v>
          </cell>
          <cell r="O13804">
            <v>0</v>
          </cell>
          <cell r="P13804">
            <v>0</v>
          </cell>
          <cell r="Q13804">
            <v>0</v>
          </cell>
          <cell r="R13804">
            <v>0</v>
          </cell>
          <cell r="S13804">
            <v>89718.6</v>
          </cell>
          <cell r="T13804">
            <v>0</v>
          </cell>
          <cell r="U13804">
            <v>0</v>
          </cell>
          <cell r="V13804">
            <v>0</v>
          </cell>
          <cell r="W13804">
            <v>0</v>
          </cell>
          <cell r="X13804">
            <v>0</v>
          </cell>
          <cell r="Y13804">
            <v>0</v>
          </cell>
          <cell r="Z13804">
            <v>0</v>
          </cell>
          <cell r="AA13804">
            <v>0</v>
          </cell>
          <cell r="AB13804">
            <v>0</v>
          </cell>
        </row>
        <row r="13810">
          <cell r="E13810">
            <v>0</v>
          </cell>
          <cell r="H13810">
            <v>0</v>
          </cell>
          <cell r="I13810">
            <v>0</v>
          </cell>
          <cell r="J13810">
            <v>0</v>
          </cell>
          <cell r="K13810">
            <v>0</v>
          </cell>
          <cell r="L13810">
            <v>0</v>
          </cell>
          <cell r="M13810">
            <v>0</v>
          </cell>
          <cell r="N13810">
            <v>0</v>
          </cell>
          <cell r="O13810">
            <v>0</v>
          </cell>
          <cell r="P13810">
            <v>0</v>
          </cell>
          <cell r="Q13810">
            <v>0</v>
          </cell>
          <cell r="R13810">
            <v>0</v>
          </cell>
          <cell r="S13810">
            <v>0</v>
          </cell>
          <cell r="T13810">
            <v>0</v>
          </cell>
          <cell r="U13810">
            <v>0</v>
          </cell>
          <cell r="V13810">
            <v>0</v>
          </cell>
          <cell r="W13810">
            <v>0</v>
          </cell>
          <cell r="X13810">
            <v>0</v>
          </cell>
          <cell r="Y13810">
            <v>0</v>
          </cell>
          <cell r="Z13810">
            <v>0</v>
          </cell>
          <cell r="AA13810">
            <v>0</v>
          </cell>
          <cell r="AB13810">
            <v>0</v>
          </cell>
        </row>
        <row r="13839">
          <cell r="E13839">
            <v>0</v>
          </cell>
          <cell r="H13839">
            <v>0</v>
          </cell>
          <cell r="I13839">
            <v>0</v>
          </cell>
          <cell r="J13839">
            <v>0</v>
          </cell>
          <cell r="K13839">
            <v>0</v>
          </cell>
          <cell r="L13839">
            <v>0</v>
          </cell>
          <cell r="M13839">
            <v>0</v>
          </cell>
          <cell r="N13839">
            <v>0</v>
          </cell>
          <cell r="O13839">
            <v>0</v>
          </cell>
          <cell r="P13839">
            <v>0</v>
          </cell>
          <cell r="Q13839">
            <v>0</v>
          </cell>
          <cell r="R13839">
            <v>0</v>
          </cell>
          <cell r="S13839">
            <v>0</v>
          </cell>
          <cell r="T13839">
            <v>0</v>
          </cell>
          <cell r="U13839">
            <v>0</v>
          </cell>
          <cell r="V13839">
            <v>0</v>
          </cell>
          <cell r="W13839">
            <v>0</v>
          </cell>
          <cell r="X13839">
            <v>0</v>
          </cell>
          <cell r="Y13839">
            <v>0</v>
          </cell>
          <cell r="Z13839">
            <v>0</v>
          </cell>
          <cell r="AA13839">
            <v>0</v>
          </cell>
          <cell r="AB13839">
            <v>0</v>
          </cell>
        </row>
        <row r="13843">
          <cell r="E13843">
            <v>0</v>
          </cell>
          <cell r="H13843">
            <v>0</v>
          </cell>
          <cell r="I13843">
            <v>0</v>
          </cell>
          <cell r="J13843">
            <v>0</v>
          </cell>
          <cell r="K13843">
            <v>0</v>
          </cell>
          <cell r="P13843">
            <v>0</v>
          </cell>
          <cell r="Q13843">
            <v>0</v>
          </cell>
          <cell r="R13843">
            <v>0</v>
          </cell>
          <cell r="S13843">
            <v>0</v>
          </cell>
          <cell r="T13843">
            <v>0</v>
          </cell>
          <cell r="U13843">
            <v>0</v>
          </cell>
          <cell r="V13843">
            <v>0</v>
          </cell>
          <cell r="W13843">
            <v>0</v>
          </cell>
          <cell r="X13843">
            <v>0</v>
          </cell>
          <cell r="Y13843">
            <v>0</v>
          </cell>
          <cell r="Z13843">
            <v>0</v>
          </cell>
          <cell r="AA13843">
            <v>0</v>
          </cell>
          <cell r="AB13843">
            <v>0</v>
          </cell>
        </row>
        <row r="13903">
          <cell r="E13903">
            <v>0</v>
          </cell>
          <cell r="H13903">
            <v>0</v>
          </cell>
          <cell r="I13903">
            <v>0</v>
          </cell>
          <cell r="J13903">
            <v>0</v>
          </cell>
          <cell r="K13903">
            <v>0</v>
          </cell>
          <cell r="L13903">
            <v>0</v>
          </cell>
          <cell r="M13903">
            <v>0</v>
          </cell>
          <cell r="N13903">
            <v>0</v>
          </cell>
          <cell r="O13903">
            <v>0</v>
          </cell>
          <cell r="P13903">
            <v>0</v>
          </cell>
          <cell r="Q13903">
            <v>0</v>
          </cell>
          <cell r="R13903">
            <v>0</v>
          </cell>
          <cell r="S13903">
            <v>0</v>
          </cell>
          <cell r="T13903">
            <v>0</v>
          </cell>
          <cell r="U13903">
            <v>0</v>
          </cell>
          <cell r="V13903">
            <v>0</v>
          </cell>
          <cell r="W13903">
            <v>0</v>
          </cell>
          <cell r="X13903">
            <v>0</v>
          </cell>
          <cell r="Y13903">
            <v>0</v>
          </cell>
          <cell r="Z13903">
            <v>0</v>
          </cell>
          <cell r="AA13903">
            <v>0</v>
          </cell>
          <cell r="AB13903">
            <v>0</v>
          </cell>
        </row>
        <row r="13979">
          <cell r="E13979">
            <v>638000</v>
          </cell>
          <cell r="H13979">
            <v>143769</v>
          </cell>
          <cell r="I13979">
            <v>0</v>
          </cell>
          <cell r="J13979">
            <v>0</v>
          </cell>
          <cell r="K13979">
            <v>0</v>
          </cell>
          <cell r="L13979">
            <v>0</v>
          </cell>
          <cell r="M13979">
            <v>0</v>
          </cell>
          <cell r="N13979">
            <v>0</v>
          </cell>
          <cell r="O13979">
            <v>0</v>
          </cell>
          <cell r="P13979">
            <v>0</v>
          </cell>
          <cell r="Q13979">
            <v>0</v>
          </cell>
          <cell r="R13979">
            <v>60994</v>
          </cell>
          <cell r="S13979">
            <v>82775</v>
          </cell>
          <cell r="T13979">
            <v>0</v>
          </cell>
          <cell r="U13979">
            <v>0</v>
          </cell>
          <cell r="V13979">
            <v>0</v>
          </cell>
          <cell r="W13979">
            <v>0</v>
          </cell>
          <cell r="X13979">
            <v>0</v>
          </cell>
          <cell r="Y13979">
            <v>0</v>
          </cell>
          <cell r="Z13979">
            <v>0</v>
          </cell>
          <cell r="AA13979">
            <v>0</v>
          </cell>
          <cell r="AB13979">
            <v>0</v>
          </cell>
        </row>
        <row r="13985">
          <cell r="E13985">
            <v>0</v>
          </cell>
          <cell r="H13985">
            <v>0</v>
          </cell>
          <cell r="I13985">
            <v>0</v>
          </cell>
          <cell r="J13985">
            <v>0</v>
          </cell>
          <cell r="K13985">
            <v>0</v>
          </cell>
          <cell r="L13985">
            <v>0</v>
          </cell>
          <cell r="M13985">
            <v>0</v>
          </cell>
          <cell r="N13985">
            <v>0</v>
          </cell>
          <cell r="O13985">
            <v>0</v>
          </cell>
          <cell r="P13985">
            <v>0</v>
          </cell>
          <cell r="Q13985">
            <v>0</v>
          </cell>
          <cell r="R13985">
            <v>0</v>
          </cell>
          <cell r="S13985">
            <v>0</v>
          </cell>
          <cell r="T13985">
            <v>0</v>
          </cell>
          <cell r="U13985">
            <v>0</v>
          </cell>
          <cell r="V13985">
            <v>0</v>
          </cell>
          <cell r="W13985">
            <v>0</v>
          </cell>
          <cell r="X13985">
            <v>0</v>
          </cell>
          <cell r="Y13985">
            <v>0</v>
          </cell>
          <cell r="Z13985">
            <v>0</v>
          </cell>
          <cell r="AA13985">
            <v>0</v>
          </cell>
          <cell r="AB13985">
            <v>0</v>
          </cell>
        </row>
        <row r="14014">
          <cell r="E14014">
            <v>0</v>
          </cell>
          <cell r="H14014">
            <v>0</v>
          </cell>
          <cell r="I14014">
            <v>0</v>
          </cell>
          <cell r="J14014">
            <v>0</v>
          </cell>
          <cell r="K14014">
            <v>0</v>
          </cell>
          <cell r="L14014">
            <v>0</v>
          </cell>
          <cell r="M14014">
            <v>0</v>
          </cell>
          <cell r="N14014">
            <v>0</v>
          </cell>
          <cell r="O14014">
            <v>0</v>
          </cell>
          <cell r="P14014">
            <v>0</v>
          </cell>
          <cell r="Q14014">
            <v>0</v>
          </cell>
          <cell r="R14014">
            <v>0</v>
          </cell>
          <cell r="S14014">
            <v>0</v>
          </cell>
          <cell r="T14014">
            <v>0</v>
          </cell>
          <cell r="U14014">
            <v>0</v>
          </cell>
          <cell r="V14014">
            <v>0</v>
          </cell>
          <cell r="W14014">
            <v>0</v>
          </cell>
          <cell r="X14014">
            <v>0</v>
          </cell>
          <cell r="Y14014">
            <v>0</v>
          </cell>
          <cell r="Z14014">
            <v>0</v>
          </cell>
          <cell r="AA14014">
            <v>0</v>
          </cell>
          <cell r="AB14014">
            <v>0</v>
          </cell>
        </row>
        <row r="14018">
          <cell r="E14018">
            <v>0</v>
          </cell>
          <cell r="H14018">
            <v>0</v>
          </cell>
          <cell r="I14018">
            <v>0</v>
          </cell>
          <cell r="J14018">
            <v>0</v>
          </cell>
          <cell r="K14018">
            <v>0</v>
          </cell>
          <cell r="P14018">
            <v>0</v>
          </cell>
          <cell r="Q14018">
            <v>0</v>
          </cell>
          <cell r="R14018">
            <v>0</v>
          </cell>
          <cell r="S14018">
            <v>0</v>
          </cell>
          <cell r="T14018">
            <v>0</v>
          </cell>
          <cell r="U14018">
            <v>0</v>
          </cell>
          <cell r="V14018">
            <v>0</v>
          </cell>
          <cell r="W14018">
            <v>0</v>
          </cell>
          <cell r="X14018">
            <v>0</v>
          </cell>
          <cell r="Y14018">
            <v>0</v>
          </cell>
          <cell r="Z14018">
            <v>0</v>
          </cell>
          <cell r="AA14018">
            <v>0</v>
          </cell>
          <cell r="AB14018">
            <v>0</v>
          </cell>
        </row>
        <row r="14078">
          <cell r="E14078">
            <v>0</v>
          </cell>
          <cell r="H14078">
            <v>0</v>
          </cell>
          <cell r="I14078">
            <v>0</v>
          </cell>
          <cell r="J14078">
            <v>0</v>
          </cell>
          <cell r="K14078">
            <v>0</v>
          </cell>
          <cell r="L14078">
            <v>0</v>
          </cell>
          <cell r="M14078">
            <v>0</v>
          </cell>
          <cell r="N14078">
            <v>0</v>
          </cell>
          <cell r="O14078">
            <v>0</v>
          </cell>
          <cell r="P14078">
            <v>0</v>
          </cell>
          <cell r="Q14078">
            <v>0</v>
          </cell>
          <cell r="R14078">
            <v>0</v>
          </cell>
          <cell r="S14078">
            <v>0</v>
          </cell>
          <cell r="T14078">
            <v>0</v>
          </cell>
          <cell r="U14078">
            <v>0</v>
          </cell>
          <cell r="V14078">
            <v>0</v>
          </cell>
          <cell r="W14078">
            <v>0</v>
          </cell>
          <cell r="X14078">
            <v>0</v>
          </cell>
          <cell r="Y14078">
            <v>0</v>
          </cell>
          <cell r="Z14078">
            <v>0</v>
          </cell>
          <cell r="AA14078">
            <v>0</v>
          </cell>
          <cell r="AB14078">
            <v>0</v>
          </cell>
        </row>
        <row r="14154">
          <cell r="E14154">
            <v>638000</v>
          </cell>
          <cell r="H14154">
            <v>86079.86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  <cell r="N14154">
            <v>0</v>
          </cell>
          <cell r="O14154">
            <v>0</v>
          </cell>
          <cell r="P14154">
            <v>0</v>
          </cell>
          <cell r="Q14154">
            <v>0</v>
          </cell>
          <cell r="R14154">
            <v>50374</v>
          </cell>
          <cell r="S14154">
            <v>35705.86</v>
          </cell>
          <cell r="T14154">
            <v>0</v>
          </cell>
          <cell r="U14154">
            <v>0</v>
          </cell>
          <cell r="V14154">
            <v>0</v>
          </cell>
          <cell r="W14154">
            <v>0</v>
          </cell>
          <cell r="X14154">
            <v>0</v>
          </cell>
          <cell r="Y14154">
            <v>0</v>
          </cell>
          <cell r="Z14154">
            <v>0</v>
          </cell>
          <cell r="AA14154">
            <v>0</v>
          </cell>
          <cell r="AB14154">
            <v>0</v>
          </cell>
        </row>
        <row r="14160">
          <cell r="E14160">
            <v>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  <cell r="N14160">
            <v>0</v>
          </cell>
          <cell r="O14160">
            <v>0</v>
          </cell>
          <cell r="P14160">
            <v>0</v>
          </cell>
          <cell r="Q14160">
            <v>0</v>
          </cell>
          <cell r="R14160">
            <v>0</v>
          </cell>
          <cell r="S14160">
            <v>0</v>
          </cell>
          <cell r="T14160">
            <v>0</v>
          </cell>
          <cell r="U14160">
            <v>0</v>
          </cell>
          <cell r="V14160">
            <v>0</v>
          </cell>
          <cell r="W14160">
            <v>0</v>
          </cell>
          <cell r="X14160">
            <v>0</v>
          </cell>
          <cell r="Y14160">
            <v>0</v>
          </cell>
          <cell r="Z14160">
            <v>0</v>
          </cell>
          <cell r="AA14160">
            <v>0</v>
          </cell>
          <cell r="AB14160">
            <v>0</v>
          </cell>
        </row>
        <row r="14189">
          <cell r="E14189">
            <v>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  <cell r="N14189">
            <v>0</v>
          </cell>
          <cell r="O14189">
            <v>0</v>
          </cell>
          <cell r="P14189">
            <v>0</v>
          </cell>
          <cell r="Q14189">
            <v>0</v>
          </cell>
          <cell r="R14189">
            <v>0</v>
          </cell>
          <cell r="S14189">
            <v>0</v>
          </cell>
          <cell r="T14189">
            <v>0</v>
          </cell>
          <cell r="U14189">
            <v>0</v>
          </cell>
          <cell r="V14189">
            <v>0</v>
          </cell>
          <cell r="W14189">
            <v>0</v>
          </cell>
          <cell r="X14189">
            <v>0</v>
          </cell>
          <cell r="Y14189">
            <v>0</v>
          </cell>
          <cell r="Z14189">
            <v>0</v>
          </cell>
          <cell r="AA14189">
            <v>0</v>
          </cell>
          <cell r="AB14189">
            <v>0</v>
          </cell>
        </row>
        <row r="14193">
          <cell r="E14193">
            <v>0</v>
          </cell>
          <cell r="H14193">
            <v>0</v>
          </cell>
          <cell r="I14193">
            <v>0</v>
          </cell>
          <cell r="J14193">
            <v>0</v>
          </cell>
          <cell r="K14193">
            <v>0</v>
          </cell>
          <cell r="P14193">
            <v>0</v>
          </cell>
          <cell r="Q14193">
            <v>0</v>
          </cell>
          <cell r="R14193">
            <v>0</v>
          </cell>
          <cell r="S14193">
            <v>0</v>
          </cell>
          <cell r="T14193">
            <v>0</v>
          </cell>
          <cell r="U14193">
            <v>0</v>
          </cell>
          <cell r="V14193">
            <v>0</v>
          </cell>
          <cell r="W14193">
            <v>0</v>
          </cell>
          <cell r="X14193">
            <v>0</v>
          </cell>
          <cell r="Y14193">
            <v>0</v>
          </cell>
          <cell r="Z14193">
            <v>0</v>
          </cell>
          <cell r="AA14193">
            <v>0</v>
          </cell>
          <cell r="AB14193">
            <v>0</v>
          </cell>
        </row>
        <row r="14253">
          <cell r="E14253">
            <v>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  <cell r="N14253">
            <v>0</v>
          </cell>
          <cell r="O14253">
            <v>0</v>
          </cell>
          <cell r="P14253">
            <v>0</v>
          </cell>
          <cell r="Q14253">
            <v>0</v>
          </cell>
          <cell r="R14253">
            <v>0</v>
          </cell>
          <cell r="S14253">
            <v>0</v>
          </cell>
          <cell r="T14253">
            <v>0</v>
          </cell>
          <cell r="U14253">
            <v>0</v>
          </cell>
          <cell r="V14253">
            <v>0</v>
          </cell>
          <cell r="W14253">
            <v>0</v>
          </cell>
          <cell r="X14253">
            <v>0</v>
          </cell>
          <cell r="Y14253">
            <v>0</v>
          </cell>
          <cell r="Z14253">
            <v>0</v>
          </cell>
          <cell r="AA14253">
            <v>0</v>
          </cell>
          <cell r="AB14253">
            <v>0</v>
          </cell>
        </row>
        <row r="14329">
          <cell r="E14329">
            <v>652000</v>
          </cell>
          <cell r="H14329">
            <v>347427.5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  <cell r="N14329">
            <v>0</v>
          </cell>
          <cell r="O14329">
            <v>0</v>
          </cell>
          <cell r="P14329">
            <v>0</v>
          </cell>
          <cell r="Q14329">
            <v>0</v>
          </cell>
          <cell r="R14329">
            <v>301350</v>
          </cell>
          <cell r="S14329">
            <v>46077.5</v>
          </cell>
          <cell r="T14329">
            <v>0</v>
          </cell>
          <cell r="U14329">
            <v>0</v>
          </cell>
          <cell r="V14329">
            <v>0</v>
          </cell>
          <cell r="W14329">
            <v>0</v>
          </cell>
          <cell r="X14329">
            <v>0</v>
          </cell>
          <cell r="Y14329">
            <v>0</v>
          </cell>
          <cell r="Z14329">
            <v>0</v>
          </cell>
          <cell r="AA14329">
            <v>0</v>
          </cell>
          <cell r="AB14329">
            <v>0</v>
          </cell>
        </row>
        <row r="14335">
          <cell r="E14335">
            <v>0</v>
          </cell>
          <cell r="H14335">
            <v>0</v>
          </cell>
          <cell r="I14335">
            <v>0</v>
          </cell>
          <cell r="J14335">
            <v>0</v>
          </cell>
          <cell r="K14335">
            <v>0</v>
          </cell>
          <cell r="L14335">
            <v>0</v>
          </cell>
          <cell r="M14335">
            <v>0</v>
          </cell>
          <cell r="N14335">
            <v>0</v>
          </cell>
          <cell r="O14335">
            <v>0</v>
          </cell>
          <cell r="P14335">
            <v>0</v>
          </cell>
          <cell r="Q14335">
            <v>0</v>
          </cell>
          <cell r="R14335">
            <v>0</v>
          </cell>
          <cell r="S14335">
            <v>0</v>
          </cell>
          <cell r="T14335">
            <v>0</v>
          </cell>
          <cell r="U14335">
            <v>0</v>
          </cell>
          <cell r="V14335">
            <v>0</v>
          </cell>
          <cell r="W14335">
            <v>0</v>
          </cell>
          <cell r="X14335">
            <v>0</v>
          </cell>
          <cell r="Y14335">
            <v>0</v>
          </cell>
          <cell r="Z14335">
            <v>0</v>
          </cell>
          <cell r="AA14335">
            <v>0</v>
          </cell>
          <cell r="AB14335">
            <v>0</v>
          </cell>
        </row>
        <row r="14364">
          <cell r="E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  <cell r="N14364">
            <v>0</v>
          </cell>
          <cell r="O14364">
            <v>0</v>
          </cell>
          <cell r="P14364">
            <v>0</v>
          </cell>
          <cell r="Q14364">
            <v>0</v>
          </cell>
          <cell r="R14364">
            <v>0</v>
          </cell>
          <cell r="S14364">
            <v>0</v>
          </cell>
          <cell r="T14364">
            <v>0</v>
          </cell>
          <cell r="U14364">
            <v>0</v>
          </cell>
          <cell r="V14364">
            <v>0</v>
          </cell>
          <cell r="W14364">
            <v>0</v>
          </cell>
          <cell r="X14364">
            <v>0</v>
          </cell>
          <cell r="Y14364">
            <v>0</v>
          </cell>
          <cell r="Z14364">
            <v>0</v>
          </cell>
          <cell r="AA14364">
            <v>0</v>
          </cell>
          <cell r="AB14364">
            <v>0</v>
          </cell>
        </row>
        <row r="14368">
          <cell r="E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P14368">
            <v>0</v>
          </cell>
          <cell r="Q14368">
            <v>0</v>
          </cell>
          <cell r="R14368">
            <v>0</v>
          </cell>
          <cell r="S14368">
            <v>0</v>
          </cell>
          <cell r="T14368">
            <v>0</v>
          </cell>
          <cell r="U14368">
            <v>0</v>
          </cell>
          <cell r="V14368">
            <v>0</v>
          </cell>
          <cell r="W14368">
            <v>0</v>
          </cell>
          <cell r="X14368">
            <v>0</v>
          </cell>
          <cell r="Y14368">
            <v>0</v>
          </cell>
          <cell r="Z14368">
            <v>0</v>
          </cell>
          <cell r="AA14368">
            <v>0</v>
          </cell>
          <cell r="AB14368">
            <v>0</v>
          </cell>
        </row>
        <row r="14428">
          <cell r="E14428">
            <v>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  <cell r="N14428">
            <v>0</v>
          </cell>
          <cell r="O14428">
            <v>0</v>
          </cell>
          <cell r="P14428">
            <v>0</v>
          </cell>
          <cell r="Q14428">
            <v>0</v>
          </cell>
          <cell r="R14428">
            <v>0</v>
          </cell>
          <cell r="S14428">
            <v>0</v>
          </cell>
          <cell r="T14428">
            <v>0</v>
          </cell>
          <cell r="U14428">
            <v>0</v>
          </cell>
          <cell r="V14428">
            <v>0</v>
          </cell>
          <cell r="W14428">
            <v>0</v>
          </cell>
          <cell r="X14428">
            <v>0</v>
          </cell>
          <cell r="Y14428">
            <v>0</v>
          </cell>
          <cell r="Z14428">
            <v>0</v>
          </cell>
          <cell r="AA14428">
            <v>0</v>
          </cell>
          <cell r="AB14428">
            <v>0</v>
          </cell>
        </row>
        <row r="14504">
          <cell r="E14504">
            <v>773000</v>
          </cell>
          <cell r="H14504">
            <v>155557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  <cell r="N14504">
            <v>0</v>
          </cell>
          <cell r="O14504">
            <v>0</v>
          </cell>
          <cell r="P14504">
            <v>0</v>
          </cell>
          <cell r="Q14504">
            <v>0</v>
          </cell>
          <cell r="R14504">
            <v>125488</v>
          </cell>
          <cell r="S14504">
            <v>30069</v>
          </cell>
          <cell r="T14504">
            <v>0</v>
          </cell>
          <cell r="U14504">
            <v>0</v>
          </cell>
          <cell r="V14504">
            <v>0</v>
          </cell>
          <cell r="W14504">
            <v>0</v>
          </cell>
          <cell r="X14504">
            <v>0</v>
          </cell>
          <cell r="Y14504">
            <v>0</v>
          </cell>
          <cell r="Z14504">
            <v>0</v>
          </cell>
          <cell r="AA14504">
            <v>0</v>
          </cell>
          <cell r="AB14504">
            <v>0</v>
          </cell>
        </row>
        <row r="14510">
          <cell r="E14510">
            <v>0</v>
          </cell>
          <cell r="H14510">
            <v>0</v>
          </cell>
          <cell r="I14510">
            <v>0</v>
          </cell>
          <cell r="J14510">
            <v>0</v>
          </cell>
          <cell r="K14510">
            <v>0</v>
          </cell>
          <cell r="L14510">
            <v>0</v>
          </cell>
          <cell r="M14510">
            <v>0</v>
          </cell>
          <cell r="N14510">
            <v>0</v>
          </cell>
          <cell r="O14510">
            <v>0</v>
          </cell>
          <cell r="P14510">
            <v>0</v>
          </cell>
          <cell r="Q14510">
            <v>0</v>
          </cell>
          <cell r="R14510">
            <v>0</v>
          </cell>
          <cell r="S14510">
            <v>0</v>
          </cell>
          <cell r="T14510">
            <v>0</v>
          </cell>
          <cell r="U14510">
            <v>0</v>
          </cell>
          <cell r="V14510">
            <v>0</v>
          </cell>
          <cell r="W14510">
            <v>0</v>
          </cell>
          <cell r="X14510">
            <v>0</v>
          </cell>
          <cell r="Y14510">
            <v>0</v>
          </cell>
          <cell r="Z14510">
            <v>0</v>
          </cell>
          <cell r="AA14510">
            <v>0</v>
          </cell>
          <cell r="AB14510">
            <v>0</v>
          </cell>
        </row>
        <row r="14539">
          <cell r="E14539">
            <v>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  <cell r="N14539">
            <v>0</v>
          </cell>
          <cell r="O14539">
            <v>0</v>
          </cell>
          <cell r="P14539">
            <v>0</v>
          </cell>
          <cell r="Q14539">
            <v>0</v>
          </cell>
          <cell r="R14539">
            <v>0</v>
          </cell>
          <cell r="S14539">
            <v>0</v>
          </cell>
          <cell r="T14539">
            <v>0</v>
          </cell>
          <cell r="U14539">
            <v>0</v>
          </cell>
          <cell r="V14539">
            <v>0</v>
          </cell>
          <cell r="W14539">
            <v>0</v>
          </cell>
          <cell r="X14539">
            <v>0</v>
          </cell>
          <cell r="Y14539">
            <v>0</v>
          </cell>
          <cell r="Z14539">
            <v>0</v>
          </cell>
          <cell r="AA14539">
            <v>0</v>
          </cell>
          <cell r="AB14539">
            <v>0</v>
          </cell>
        </row>
        <row r="14543">
          <cell r="E14543">
            <v>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P14543">
            <v>0</v>
          </cell>
          <cell r="Q14543">
            <v>0</v>
          </cell>
          <cell r="R14543">
            <v>0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  <cell r="W14543">
            <v>0</v>
          </cell>
          <cell r="X14543">
            <v>0</v>
          </cell>
          <cell r="Y14543">
            <v>0</v>
          </cell>
          <cell r="Z14543">
            <v>0</v>
          </cell>
          <cell r="AA14543">
            <v>0</v>
          </cell>
          <cell r="AB14543">
            <v>0</v>
          </cell>
        </row>
        <row r="14603">
          <cell r="E14603">
            <v>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  <cell r="N14603">
            <v>0</v>
          </cell>
          <cell r="O14603">
            <v>0</v>
          </cell>
          <cell r="P14603">
            <v>0</v>
          </cell>
          <cell r="Q14603">
            <v>0</v>
          </cell>
          <cell r="R14603">
            <v>0</v>
          </cell>
          <cell r="S14603">
            <v>0</v>
          </cell>
          <cell r="T14603">
            <v>0</v>
          </cell>
          <cell r="U14603">
            <v>0</v>
          </cell>
          <cell r="V14603">
            <v>0</v>
          </cell>
          <cell r="W14603">
            <v>0</v>
          </cell>
          <cell r="X14603">
            <v>0</v>
          </cell>
          <cell r="Y14603">
            <v>0</v>
          </cell>
          <cell r="Z14603">
            <v>0</v>
          </cell>
          <cell r="AA14603">
            <v>0</v>
          </cell>
          <cell r="AB14603">
            <v>0</v>
          </cell>
        </row>
        <row r="14679">
          <cell r="E14679">
            <v>675000</v>
          </cell>
          <cell r="H14679">
            <v>445340.56</v>
          </cell>
          <cell r="I14679">
            <v>0</v>
          </cell>
          <cell r="J14679">
            <v>0</v>
          </cell>
          <cell r="K14679">
            <v>0</v>
          </cell>
          <cell r="L14679">
            <v>0</v>
          </cell>
          <cell r="M14679">
            <v>0</v>
          </cell>
          <cell r="N14679">
            <v>0</v>
          </cell>
          <cell r="O14679">
            <v>0</v>
          </cell>
          <cell r="P14679">
            <v>0</v>
          </cell>
          <cell r="Q14679">
            <v>0</v>
          </cell>
          <cell r="R14679">
            <v>32643.79</v>
          </cell>
          <cell r="S14679">
            <v>412696.76999999996</v>
          </cell>
          <cell r="T14679">
            <v>0</v>
          </cell>
          <cell r="U14679">
            <v>0</v>
          </cell>
          <cell r="V14679">
            <v>0</v>
          </cell>
          <cell r="W14679">
            <v>0</v>
          </cell>
          <cell r="X14679">
            <v>0</v>
          </cell>
          <cell r="Y14679">
            <v>0</v>
          </cell>
          <cell r="Z14679">
            <v>0</v>
          </cell>
          <cell r="AA14679">
            <v>0</v>
          </cell>
          <cell r="AB14679">
            <v>0</v>
          </cell>
        </row>
        <row r="14685">
          <cell r="E14685">
            <v>0</v>
          </cell>
          <cell r="H14685">
            <v>0</v>
          </cell>
          <cell r="I14685">
            <v>0</v>
          </cell>
          <cell r="J14685">
            <v>0</v>
          </cell>
          <cell r="K14685">
            <v>0</v>
          </cell>
          <cell r="L14685">
            <v>0</v>
          </cell>
          <cell r="M14685">
            <v>0</v>
          </cell>
          <cell r="N14685">
            <v>0</v>
          </cell>
          <cell r="O14685">
            <v>0</v>
          </cell>
          <cell r="P14685">
            <v>0</v>
          </cell>
          <cell r="Q14685">
            <v>0</v>
          </cell>
          <cell r="R14685">
            <v>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  <cell r="W14685">
            <v>0</v>
          </cell>
          <cell r="X14685">
            <v>0</v>
          </cell>
          <cell r="Y14685">
            <v>0</v>
          </cell>
          <cell r="Z14685">
            <v>0</v>
          </cell>
          <cell r="AA14685">
            <v>0</v>
          </cell>
          <cell r="AB14685">
            <v>0</v>
          </cell>
        </row>
        <row r="14714">
          <cell r="E14714">
            <v>0</v>
          </cell>
          <cell r="H14714">
            <v>0</v>
          </cell>
          <cell r="I14714">
            <v>0</v>
          </cell>
          <cell r="J14714">
            <v>0</v>
          </cell>
          <cell r="K14714">
            <v>0</v>
          </cell>
          <cell r="L14714">
            <v>0</v>
          </cell>
          <cell r="M14714">
            <v>0</v>
          </cell>
          <cell r="N14714">
            <v>0</v>
          </cell>
          <cell r="O14714">
            <v>0</v>
          </cell>
          <cell r="P14714">
            <v>0</v>
          </cell>
          <cell r="Q14714">
            <v>0</v>
          </cell>
          <cell r="R14714">
            <v>0</v>
          </cell>
          <cell r="S14714">
            <v>0</v>
          </cell>
          <cell r="T14714">
            <v>0</v>
          </cell>
          <cell r="U14714">
            <v>0</v>
          </cell>
          <cell r="V14714">
            <v>0</v>
          </cell>
          <cell r="W14714">
            <v>0</v>
          </cell>
          <cell r="X14714">
            <v>0</v>
          </cell>
          <cell r="Y14714">
            <v>0</v>
          </cell>
          <cell r="Z14714">
            <v>0</v>
          </cell>
          <cell r="AA14714">
            <v>0</v>
          </cell>
          <cell r="AB14714">
            <v>0</v>
          </cell>
        </row>
        <row r="14718">
          <cell r="E14718">
            <v>0</v>
          </cell>
          <cell r="H14718">
            <v>0</v>
          </cell>
          <cell r="I14718">
            <v>0</v>
          </cell>
          <cell r="J14718">
            <v>0</v>
          </cell>
          <cell r="K14718">
            <v>0</v>
          </cell>
          <cell r="P14718">
            <v>0</v>
          </cell>
          <cell r="Q14718">
            <v>0</v>
          </cell>
          <cell r="R14718">
            <v>0</v>
          </cell>
          <cell r="S14718">
            <v>0</v>
          </cell>
          <cell r="T14718">
            <v>0</v>
          </cell>
          <cell r="U14718">
            <v>0</v>
          </cell>
          <cell r="V14718">
            <v>0</v>
          </cell>
          <cell r="W14718">
            <v>0</v>
          </cell>
          <cell r="X14718">
            <v>0</v>
          </cell>
          <cell r="Y14718">
            <v>0</v>
          </cell>
          <cell r="Z14718">
            <v>0</v>
          </cell>
          <cell r="AA14718">
            <v>0</v>
          </cell>
          <cell r="AB14718">
            <v>0</v>
          </cell>
        </row>
        <row r="14953">
          <cell r="E14953">
            <v>3299000</v>
          </cell>
          <cell r="F14953">
            <v>3299000</v>
          </cell>
          <cell r="G14953">
            <v>0</v>
          </cell>
          <cell r="H14953">
            <v>703942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  <cell r="N14953">
            <v>0</v>
          </cell>
          <cell r="O14953">
            <v>0</v>
          </cell>
          <cell r="P14953">
            <v>0</v>
          </cell>
          <cell r="Q14953">
            <v>0</v>
          </cell>
          <cell r="R14953">
            <v>0</v>
          </cell>
          <cell r="S14953">
            <v>703942</v>
          </cell>
          <cell r="T14953">
            <v>0</v>
          </cell>
          <cell r="U14953">
            <v>0</v>
          </cell>
          <cell r="V14953">
            <v>0</v>
          </cell>
          <cell r="W14953">
            <v>0</v>
          </cell>
          <cell r="X14953">
            <v>0</v>
          </cell>
          <cell r="Y14953">
            <v>0</v>
          </cell>
          <cell r="Z14953">
            <v>0</v>
          </cell>
          <cell r="AA14953">
            <v>0</v>
          </cell>
          <cell r="AB14953">
            <v>0</v>
          </cell>
        </row>
        <row r="15029">
          <cell r="E15029">
            <v>337069000</v>
          </cell>
          <cell r="F15029">
            <v>321626412</v>
          </cell>
          <cell r="G15029">
            <v>-15442588</v>
          </cell>
          <cell r="H15029">
            <v>1695188.5699999998</v>
          </cell>
          <cell r="I15029">
            <v>0</v>
          </cell>
          <cell r="J15029">
            <v>0</v>
          </cell>
          <cell r="K15029">
            <v>0</v>
          </cell>
          <cell r="L15029">
            <v>1499760.0699999998</v>
          </cell>
          <cell r="M15029">
            <v>0</v>
          </cell>
          <cell r="N15029">
            <v>0</v>
          </cell>
          <cell r="O15029">
            <v>0</v>
          </cell>
          <cell r="P15029">
            <v>1499760.0699999998</v>
          </cell>
          <cell r="Q15029">
            <v>4000</v>
          </cell>
          <cell r="R15029">
            <v>154822.5</v>
          </cell>
          <cell r="S15029">
            <v>36606</v>
          </cell>
          <cell r="T15029">
            <v>0</v>
          </cell>
          <cell r="U15029">
            <v>0</v>
          </cell>
          <cell r="V15029">
            <v>0</v>
          </cell>
          <cell r="W15029">
            <v>0</v>
          </cell>
          <cell r="X15029">
            <v>0</v>
          </cell>
          <cell r="Y15029">
            <v>0</v>
          </cell>
          <cell r="Z15029">
            <v>0</v>
          </cell>
          <cell r="AA15029">
            <v>0</v>
          </cell>
          <cell r="AB15029">
            <v>0</v>
          </cell>
        </row>
        <row r="15035">
          <cell r="E15035">
            <v>0</v>
          </cell>
          <cell r="F15035">
            <v>0</v>
          </cell>
          <cell r="G15035">
            <v>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  <cell r="N15035">
            <v>0</v>
          </cell>
          <cell r="O15035">
            <v>0</v>
          </cell>
          <cell r="P15035">
            <v>0</v>
          </cell>
          <cell r="Q15035">
            <v>0</v>
          </cell>
          <cell r="R15035">
            <v>0</v>
          </cell>
          <cell r="S15035">
            <v>0</v>
          </cell>
          <cell r="T15035">
            <v>0</v>
          </cell>
          <cell r="U15035">
            <v>0</v>
          </cell>
          <cell r="V15035">
            <v>0</v>
          </cell>
          <cell r="W15035">
            <v>0</v>
          </cell>
          <cell r="X15035">
            <v>0</v>
          </cell>
          <cell r="Y15035">
            <v>0</v>
          </cell>
          <cell r="Z15035">
            <v>0</v>
          </cell>
          <cell r="AA15035">
            <v>0</v>
          </cell>
          <cell r="AB15035">
            <v>0</v>
          </cell>
        </row>
        <row r="15064">
          <cell r="E15064">
            <v>0</v>
          </cell>
          <cell r="F15064">
            <v>0</v>
          </cell>
          <cell r="G15064">
            <v>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  <cell r="N15064">
            <v>0</v>
          </cell>
          <cell r="O15064">
            <v>0</v>
          </cell>
          <cell r="P15064">
            <v>0</v>
          </cell>
          <cell r="Q15064">
            <v>0</v>
          </cell>
          <cell r="R15064">
            <v>0</v>
          </cell>
          <cell r="S15064">
            <v>0</v>
          </cell>
          <cell r="T15064">
            <v>0</v>
          </cell>
          <cell r="U15064">
            <v>0</v>
          </cell>
          <cell r="V15064">
            <v>0</v>
          </cell>
          <cell r="W15064">
            <v>0</v>
          </cell>
          <cell r="X15064">
            <v>0</v>
          </cell>
          <cell r="Y15064">
            <v>0</v>
          </cell>
          <cell r="Z15064">
            <v>0</v>
          </cell>
          <cell r="AA15064">
            <v>0</v>
          </cell>
          <cell r="AB15064">
            <v>0</v>
          </cell>
        </row>
        <row r="15068">
          <cell r="E15068">
            <v>0</v>
          </cell>
          <cell r="F15068">
            <v>0</v>
          </cell>
          <cell r="G15068">
            <v>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P15068">
            <v>0</v>
          </cell>
          <cell r="Q15068">
            <v>0</v>
          </cell>
          <cell r="R15068">
            <v>0</v>
          </cell>
          <cell r="S15068">
            <v>0</v>
          </cell>
          <cell r="T15068">
            <v>0</v>
          </cell>
          <cell r="U15068">
            <v>0</v>
          </cell>
          <cell r="V15068">
            <v>0</v>
          </cell>
          <cell r="W15068">
            <v>0</v>
          </cell>
          <cell r="X15068">
            <v>0</v>
          </cell>
          <cell r="Y15068">
            <v>0</v>
          </cell>
          <cell r="Z15068">
            <v>0</v>
          </cell>
          <cell r="AA15068">
            <v>0</v>
          </cell>
          <cell r="AB15068">
            <v>0</v>
          </cell>
        </row>
        <row r="15128">
          <cell r="E15128">
            <v>966000</v>
          </cell>
          <cell r="H15128">
            <v>79212.91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  <cell r="N15128">
            <v>0</v>
          </cell>
          <cell r="O15128">
            <v>0</v>
          </cell>
          <cell r="P15128">
            <v>0</v>
          </cell>
          <cell r="Q15128">
            <v>0</v>
          </cell>
          <cell r="R15128">
            <v>0</v>
          </cell>
          <cell r="S15128">
            <v>79212.91</v>
          </cell>
          <cell r="T15128">
            <v>0</v>
          </cell>
          <cell r="U15128">
            <v>0</v>
          </cell>
          <cell r="V15128">
            <v>0</v>
          </cell>
          <cell r="W15128">
            <v>0</v>
          </cell>
          <cell r="X15128">
            <v>0</v>
          </cell>
          <cell r="Y15128">
            <v>0</v>
          </cell>
          <cell r="Z15128">
            <v>0</v>
          </cell>
          <cell r="AA15128">
            <v>0</v>
          </cell>
          <cell r="AB15128">
            <v>0</v>
          </cell>
        </row>
        <row r="15204">
          <cell r="E15204">
            <v>82005000</v>
          </cell>
          <cell r="H15204">
            <v>30173.32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  <cell r="N15204">
            <v>0</v>
          </cell>
          <cell r="O15204">
            <v>0</v>
          </cell>
          <cell r="P15204">
            <v>0</v>
          </cell>
          <cell r="Q15204">
            <v>0</v>
          </cell>
          <cell r="R15204">
            <v>32097.71</v>
          </cell>
          <cell r="S15204">
            <v>-1924.3899999999994</v>
          </cell>
          <cell r="T15204">
            <v>0</v>
          </cell>
          <cell r="U15204">
            <v>0</v>
          </cell>
          <cell r="V15204">
            <v>0</v>
          </cell>
          <cell r="W15204">
            <v>0</v>
          </cell>
          <cell r="X15204">
            <v>0</v>
          </cell>
          <cell r="Y15204">
            <v>0</v>
          </cell>
          <cell r="Z15204">
            <v>0</v>
          </cell>
          <cell r="AA15204">
            <v>0</v>
          </cell>
          <cell r="AB15204">
            <v>0</v>
          </cell>
        </row>
        <row r="15210">
          <cell r="E15210">
            <v>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  <cell r="N15210">
            <v>0</v>
          </cell>
          <cell r="O15210">
            <v>0</v>
          </cell>
          <cell r="P15210">
            <v>0</v>
          </cell>
          <cell r="Q15210">
            <v>0</v>
          </cell>
          <cell r="R15210">
            <v>0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  <cell r="W15210">
            <v>0</v>
          </cell>
          <cell r="X15210">
            <v>0</v>
          </cell>
          <cell r="Y15210">
            <v>0</v>
          </cell>
          <cell r="Z15210">
            <v>0</v>
          </cell>
          <cell r="AA15210">
            <v>0</v>
          </cell>
          <cell r="AB15210">
            <v>0</v>
          </cell>
        </row>
        <row r="15239">
          <cell r="E15239">
            <v>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  <cell r="N15239">
            <v>0</v>
          </cell>
          <cell r="O15239">
            <v>0</v>
          </cell>
          <cell r="P15239">
            <v>0</v>
          </cell>
          <cell r="Q15239">
            <v>0</v>
          </cell>
          <cell r="R15239">
            <v>0</v>
          </cell>
          <cell r="S15239">
            <v>0</v>
          </cell>
          <cell r="T15239">
            <v>0</v>
          </cell>
          <cell r="U15239">
            <v>0</v>
          </cell>
          <cell r="V15239">
            <v>0</v>
          </cell>
          <cell r="W15239">
            <v>0</v>
          </cell>
          <cell r="X15239">
            <v>0</v>
          </cell>
          <cell r="Y15239">
            <v>0</v>
          </cell>
          <cell r="Z15239">
            <v>0</v>
          </cell>
          <cell r="AA15239">
            <v>0</v>
          </cell>
          <cell r="AB15239">
            <v>0</v>
          </cell>
        </row>
        <row r="15243">
          <cell r="E15243">
            <v>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P15243">
            <v>0</v>
          </cell>
          <cell r="Q15243">
            <v>0</v>
          </cell>
          <cell r="R15243">
            <v>0</v>
          </cell>
          <cell r="S15243">
            <v>0</v>
          </cell>
          <cell r="T15243">
            <v>0</v>
          </cell>
          <cell r="U15243">
            <v>0</v>
          </cell>
          <cell r="V15243">
            <v>0</v>
          </cell>
          <cell r="W15243">
            <v>0</v>
          </cell>
          <cell r="X15243">
            <v>0</v>
          </cell>
          <cell r="Y15243">
            <v>0</v>
          </cell>
          <cell r="Z15243">
            <v>0</v>
          </cell>
          <cell r="AA15243">
            <v>0</v>
          </cell>
          <cell r="AB15243">
            <v>0</v>
          </cell>
        </row>
        <row r="15303">
          <cell r="E15303">
            <v>966000</v>
          </cell>
          <cell r="H15303">
            <v>217881.35</v>
          </cell>
          <cell r="I15303">
            <v>0</v>
          </cell>
          <cell r="J15303">
            <v>0</v>
          </cell>
          <cell r="K15303">
            <v>0</v>
          </cell>
          <cell r="L15303">
            <v>0</v>
          </cell>
          <cell r="M15303">
            <v>0</v>
          </cell>
          <cell r="N15303">
            <v>0</v>
          </cell>
          <cell r="O15303">
            <v>0</v>
          </cell>
          <cell r="P15303">
            <v>0</v>
          </cell>
          <cell r="Q15303">
            <v>0</v>
          </cell>
          <cell r="R15303">
            <v>145210.32</v>
          </cell>
          <cell r="S15303">
            <v>72671.03</v>
          </cell>
          <cell r="T15303">
            <v>0</v>
          </cell>
          <cell r="U15303">
            <v>0</v>
          </cell>
          <cell r="V15303">
            <v>0</v>
          </cell>
          <cell r="W15303">
            <v>0</v>
          </cell>
          <cell r="X15303">
            <v>0</v>
          </cell>
          <cell r="Y15303">
            <v>0</v>
          </cell>
          <cell r="Z15303">
            <v>0</v>
          </cell>
          <cell r="AA15303">
            <v>0</v>
          </cell>
          <cell r="AB15303">
            <v>0</v>
          </cell>
        </row>
        <row r="15379">
          <cell r="E15379">
            <v>239914000</v>
          </cell>
          <cell r="H15379">
            <v>59691930.850000001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  <cell r="N15379">
            <v>0</v>
          </cell>
          <cell r="O15379">
            <v>0</v>
          </cell>
          <cell r="P15379">
            <v>0</v>
          </cell>
          <cell r="Q15379">
            <v>0</v>
          </cell>
          <cell r="R15379">
            <v>22506474</v>
          </cell>
          <cell r="S15379">
            <v>37185456.850000001</v>
          </cell>
          <cell r="T15379">
            <v>0</v>
          </cell>
          <cell r="U15379">
            <v>0</v>
          </cell>
          <cell r="V15379">
            <v>0</v>
          </cell>
          <cell r="W15379">
            <v>0</v>
          </cell>
          <cell r="X15379">
            <v>0</v>
          </cell>
          <cell r="Y15379">
            <v>0</v>
          </cell>
          <cell r="Z15379">
            <v>0</v>
          </cell>
          <cell r="AA15379">
            <v>0</v>
          </cell>
          <cell r="AB15379">
            <v>0</v>
          </cell>
        </row>
        <row r="15385">
          <cell r="E15385">
            <v>0</v>
          </cell>
          <cell r="H15385">
            <v>0</v>
          </cell>
          <cell r="I15385">
            <v>0</v>
          </cell>
          <cell r="J15385">
            <v>0</v>
          </cell>
          <cell r="K15385">
            <v>0</v>
          </cell>
          <cell r="L15385">
            <v>0</v>
          </cell>
          <cell r="M15385">
            <v>0</v>
          </cell>
          <cell r="N15385">
            <v>0</v>
          </cell>
          <cell r="O15385">
            <v>0</v>
          </cell>
          <cell r="P15385">
            <v>0</v>
          </cell>
          <cell r="Q15385">
            <v>0</v>
          </cell>
          <cell r="R15385">
            <v>0</v>
          </cell>
          <cell r="S15385">
            <v>0</v>
          </cell>
          <cell r="T15385">
            <v>0</v>
          </cell>
          <cell r="U15385">
            <v>0</v>
          </cell>
          <cell r="V15385">
            <v>0</v>
          </cell>
          <cell r="W15385">
            <v>0</v>
          </cell>
          <cell r="X15385">
            <v>0</v>
          </cell>
          <cell r="Y15385">
            <v>0</v>
          </cell>
          <cell r="Z15385">
            <v>0</v>
          </cell>
          <cell r="AA15385">
            <v>0</v>
          </cell>
          <cell r="AB15385">
            <v>0</v>
          </cell>
        </row>
        <row r="15414">
          <cell r="E15414">
            <v>0</v>
          </cell>
          <cell r="H15414">
            <v>0</v>
          </cell>
          <cell r="I15414">
            <v>0</v>
          </cell>
          <cell r="J15414">
            <v>0</v>
          </cell>
          <cell r="K15414">
            <v>0</v>
          </cell>
          <cell r="L15414">
            <v>0</v>
          </cell>
          <cell r="M15414">
            <v>0</v>
          </cell>
          <cell r="N15414">
            <v>0</v>
          </cell>
          <cell r="O15414">
            <v>0</v>
          </cell>
          <cell r="P15414">
            <v>0</v>
          </cell>
          <cell r="Q15414">
            <v>0</v>
          </cell>
          <cell r="R15414">
            <v>0</v>
          </cell>
          <cell r="S15414">
            <v>0</v>
          </cell>
          <cell r="T15414">
            <v>0</v>
          </cell>
          <cell r="U15414">
            <v>0</v>
          </cell>
          <cell r="V15414">
            <v>0</v>
          </cell>
          <cell r="W15414">
            <v>0</v>
          </cell>
          <cell r="X15414">
            <v>0</v>
          </cell>
          <cell r="Y15414">
            <v>0</v>
          </cell>
          <cell r="Z15414">
            <v>0</v>
          </cell>
          <cell r="AA15414">
            <v>0</v>
          </cell>
          <cell r="AB15414">
            <v>0</v>
          </cell>
        </row>
        <row r="15418">
          <cell r="E15418">
            <v>0</v>
          </cell>
          <cell r="H15418">
            <v>0</v>
          </cell>
          <cell r="I15418">
            <v>0</v>
          </cell>
          <cell r="J15418">
            <v>0</v>
          </cell>
          <cell r="K15418">
            <v>0</v>
          </cell>
          <cell r="P15418">
            <v>0</v>
          </cell>
          <cell r="Q15418">
            <v>0</v>
          </cell>
          <cell r="R15418">
            <v>0</v>
          </cell>
          <cell r="S15418">
            <v>0</v>
          </cell>
          <cell r="T15418">
            <v>0</v>
          </cell>
          <cell r="U15418">
            <v>0</v>
          </cell>
          <cell r="V15418">
            <v>0</v>
          </cell>
          <cell r="W15418">
            <v>0</v>
          </cell>
          <cell r="X15418">
            <v>0</v>
          </cell>
          <cell r="Y15418">
            <v>0</v>
          </cell>
          <cell r="Z15418">
            <v>0</v>
          </cell>
          <cell r="AA15418">
            <v>0</v>
          </cell>
          <cell r="AB15418">
            <v>0</v>
          </cell>
        </row>
        <row r="15478">
          <cell r="E15478">
            <v>966000</v>
          </cell>
          <cell r="H15478">
            <v>127332.57</v>
          </cell>
          <cell r="I15478">
            <v>0</v>
          </cell>
          <cell r="J15478">
            <v>0</v>
          </cell>
          <cell r="K15478">
            <v>0</v>
          </cell>
          <cell r="L15478">
            <v>0</v>
          </cell>
          <cell r="M15478">
            <v>0</v>
          </cell>
          <cell r="N15478">
            <v>0</v>
          </cell>
          <cell r="O15478">
            <v>0</v>
          </cell>
          <cell r="P15478">
            <v>0</v>
          </cell>
          <cell r="Q15478">
            <v>0</v>
          </cell>
          <cell r="R15478">
            <v>86849.34</v>
          </cell>
          <cell r="S15478">
            <v>40483.230000000003</v>
          </cell>
          <cell r="T15478">
            <v>0</v>
          </cell>
          <cell r="U15478">
            <v>0</v>
          </cell>
          <cell r="V15478">
            <v>0</v>
          </cell>
          <cell r="W15478">
            <v>0</v>
          </cell>
          <cell r="X15478">
            <v>0</v>
          </cell>
          <cell r="Y15478">
            <v>0</v>
          </cell>
          <cell r="Z15478">
            <v>0</v>
          </cell>
          <cell r="AA15478">
            <v>0</v>
          </cell>
          <cell r="AB15478">
            <v>0</v>
          </cell>
        </row>
        <row r="15554">
          <cell r="E15554">
            <v>237274000</v>
          </cell>
          <cell r="H15554">
            <v>59829967.590000004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  <cell r="N15554">
            <v>0</v>
          </cell>
          <cell r="O15554">
            <v>0</v>
          </cell>
          <cell r="P15554">
            <v>0</v>
          </cell>
          <cell r="Q15554">
            <v>0</v>
          </cell>
          <cell r="R15554">
            <v>28112</v>
          </cell>
          <cell r="S15554">
            <v>59801855.590000004</v>
          </cell>
          <cell r="T15554">
            <v>0</v>
          </cell>
          <cell r="U15554">
            <v>0</v>
          </cell>
          <cell r="V15554">
            <v>0</v>
          </cell>
          <cell r="W15554">
            <v>0</v>
          </cell>
          <cell r="X15554">
            <v>0</v>
          </cell>
          <cell r="Y15554">
            <v>0</v>
          </cell>
          <cell r="Z15554">
            <v>0</v>
          </cell>
          <cell r="AA15554">
            <v>0</v>
          </cell>
          <cell r="AB15554">
            <v>0</v>
          </cell>
        </row>
        <row r="15560">
          <cell r="E15560">
            <v>0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  <cell r="N15560">
            <v>0</v>
          </cell>
          <cell r="O15560">
            <v>0</v>
          </cell>
          <cell r="P15560">
            <v>0</v>
          </cell>
          <cell r="Q15560">
            <v>0</v>
          </cell>
          <cell r="R15560">
            <v>0</v>
          </cell>
          <cell r="S15560">
            <v>0</v>
          </cell>
          <cell r="T15560">
            <v>0</v>
          </cell>
          <cell r="U15560">
            <v>0</v>
          </cell>
          <cell r="V15560">
            <v>0</v>
          </cell>
          <cell r="W15560">
            <v>0</v>
          </cell>
          <cell r="X15560">
            <v>0</v>
          </cell>
          <cell r="Y15560">
            <v>0</v>
          </cell>
          <cell r="Z15560">
            <v>0</v>
          </cell>
          <cell r="AA15560">
            <v>0</v>
          </cell>
          <cell r="AB15560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</row>
        <row r="15593">
          <cell r="E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P15593">
            <v>0</v>
          </cell>
          <cell r="Q15593">
            <v>0</v>
          </cell>
          <cell r="R15593">
            <v>0</v>
          </cell>
          <cell r="S15593">
            <v>0</v>
          </cell>
          <cell r="T15593">
            <v>0</v>
          </cell>
          <cell r="U15593">
            <v>0</v>
          </cell>
          <cell r="V15593">
            <v>0</v>
          </cell>
          <cell r="W15593">
            <v>0</v>
          </cell>
          <cell r="X15593">
            <v>0</v>
          </cell>
          <cell r="Y15593">
            <v>0</v>
          </cell>
          <cell r="Z15593">
            <v>0</v>
          </cell>
          <cell r="AA15593">
            <v>0</v>
          </cell>
          <cell r="AB15593">
            <v>0</v>
          </cell>
        </row>
        <row r="15653">
          <cell r="E15653">
            <v>966000</v>
          </cell>
          <cell r="H15653">
            <v>133192.85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  <cell r="N15653">
            <v>0</v>
          </cell>
          <cell r="O15653">
            <v>0</v>
          </cell>
          <cell r="P15653">
            <v>0</v>
          </cell>
          <cell r="Q15653">
            <v>0</v>
          </cell>
          <cell r="R15653">
            <v>83718.69</v>
          </cell>
          <cell r="S15653">
            <v>49474.16</v>
          </cell>
          <cell r="T15653">
            <v>0</v>
          </cell>
          <cell r="U15653">
            <v>0</v>
          </cell>
          <cell r="V15653">
            <v>0</v>
          </cell>
          <cell r="W15653">
            <v>0</v>
          </cell>
          <cell r="X15653">
            <v>0</v>
          </cell>
          <cell r="Y15653">
            <v>0</v>
          </cell>
          <cell r="Z15653">
            <v>0</v>
          </cell>
          <cell r="AA15653">
            <v>0</v>
          </cell>
          <cell r="AB15653">
            <v>0</v>
          </cell>
        </row>
        <row r="15729">
          <cell r="E15729">
            <v>87225000</v>
          </cell>
          <cell r="H15729">
            <v>21587851.100000001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  <cell r="N15729">
            <v>0</v>
          </cell>
          <cell r="O15729">
            <v>0</v>
          </cell>
          <cell r="P15729">
            <v>0</v>
          </cell>
          <cell r="Q15729">
            <v>0</v>
          </cell>
          <cell r="R15729">
            <v>24806.1</v>
          </cell>
          <cell r="S15729">
            <v>21563045</v>
          </cell>
          <cell r="T15729">
            <v>0</v>
          </cell>
          <cell r="U15729">
            <v>0</v>
          </cell>
          <cell r="V15729">
            <v>0</v>
          </cell>
          <cell r="W15729">
            <v>0</v>
          </cell>
          <cell r="X15729">
            <v>0</v>
          </cell>
          <cell r="Y15729">
            <v>0</v>
          </cell>
          <cell r="Z15729">
            <v>0</v>
          </cell>
          <cell r="AA15729">
            <v>0</v>
          </cell>
          <cell r="AB15729">
            <v>0</v>
          </cell>
        </row>
        <row r="15735">
          <cell r="E15735">
            <v>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  <cell r="N15735">
            <v>0</v>
          </cell>
          <cell r="O15735">
            <v>0</v>
          </cell>
          <cell r="P15735">
            <v>0</v>
          </cell>
          <cell r="Q15735">
            <v>0</v>
          </cell>
          <cell r="R15735">
            <v>0</v>
          </cell>
          <cell r="S15735">
            <v>0</v>
          </cell>
          <cell r="T15735">
            <v>0</v>
          </cell>
          <cell r="U15735">
            <v>0</v>
          </cell>
          <cell r="V15735">
            <v>0</v>
          </cell>
          <cell r="W15735">
            <v>0</v>
          </cell>
          <cell r="X15735">
            <v>0</v>
          </cell>
          <cell r="Y15735">
            <v>0</v>
          </cell>
          <cell r="Z15735">
            <v>0</v>
          </cell>
          <cell r="AA15735">
            <v>0</v>
          </cell>
          <cell r="AB15735">
            <v>0</v>
          </cell>
        </row>
        <row r="15764">
          <cell r="E15764">
            <v>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  <cell r="N15764">
            <v>0</v>
          </cell>
          <cell r="O15764">
            <v>0</v>
          </cell>
          <cell r="P15764">
            <v>0</v>
          </cell>
          <cell r="Q15764">
            <v>0</v>
          </cell>
          <cell r="R15764">
            <v>0</v>
          </cell>
          <cell r="S15764">
            <v>0</v>
          </cell>
          <cell r="T15764">
            <v>0</v>
          </cell>
          <cell r="U15764">
            <v>0</v>
          </cell>
          <cell r="V15764">
            <v>0</v>
          </cell>
          <cell r="W15764">
            <v>0</v>
          </cell>
          <cell r="X15764">
            <v>0</v>
          </cell>
          <cell r="Y15764">
            <v>0</v>
          </cell>
          <cell r="Z15764">
            <v>0</v>
          </cell>
          <cell r="AA15764">
            <v>0</v>
          </cell>
          <cell r="AB15764">
            <v>0</v>
          </cell>
        </row>
        <row r="15768">
          <cell r="E15768">
            <v>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P15768">
            <v>0</v>
          </cell>
          <cell r="Q15768">
            <v>0</v>
          </cell>
          <cell r="R15768">
            <v>0</v>
          </cell>
          <cell r="S15768">
            <v>0</v>
          </cell>
          <cell r="T15768">
            <v>0</v>
          </cell>
          <cell r="U15768">
            <v>0</v>
          </cell>
          <cell r="V15768">
            <v>0</v>
          </cell>
          <cell r="W15768">
            <v>0</v>
          </cell>
          <cell r="X15768">
            <v>0</v>
          </cell>
          <cell r="Y15768">
            <v>0</v>
          </cell>
          <cell r="Z15768">
            <v>0</v>
          </cell>
          <cell r="AA15768">
            <v>0</v>
          </cell>
          <cell r="AB15768">
            <v>0</v>
          </cell>
        </row>
        <row r="15828">
          <cell r="E15828">
            <v>966000</v>
          </cell>
          <cell r="H15828">
            <v>215675.88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  <cell r="N15828">
            <v>0</v>
          </cell>
          <cell r="O15828">
            <v>0</v>
          </cell>
          <cell r="P15828">
            <v>0</v>
          </cell>
          <cell r="Q15828">
            <v>0</v>
          </cell>
          <cell r="R15828">
            <v>143004.84</v>
          </cell>
          <cell r="S15828">
            <v>72671.039999999994</v>
          </cell>
          <cell r="T15828">
            <v>0</v>
          </cell>
          <cell r="U15828">
            <v>0</v>
          </cell>
          <cell r="V15828">
            <v>0</v>
          </cell>
          <cell r="W15828">
            <v>0</v>
          </cell>
          <cell r="X15828">
            <v>0</v>
          </cell>
          <cell r="Y15828">
            <v>0</v>
          </cell>
          <cell r="Z15828">
            <v>0</v>
          </cell>
          <cell r="AA15828">
            <v>0</v>
          </cell>
          <cell r="AB15828">
            <v>0</v>
          </cell>
        </row>
        <row r="15904">
          <cell r="E15904">
            <v>207900000</v>
          </cell>
          <cell r="H15904">
            <v>2923205.95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  <cell r="N15904">
            <v>0</v>
          </cell>
          <cell r="O15904">
            <v>0</v>
          </cell>
          <cell r="P15904">
            <v>0</v>
          </cell>
          <cell r="Q15904">
            <v>0</v>
          </cell>
          <cell r="R15904">
            <v>15680</v>
          </cell>
          <cell r="S15904">
            <v>2907525.95</v>
          </cell>
          <cell r="T15904">
            <v>0</v>
          </cell>
          <cell r="U15904">
            <v>0</v>
          </cell>
          <cell r="V15904">
            <v>0</v>
          </cell>
          <cell r="W15904">
            <v>0</v>
          </cell>
          <cell r="X15904">
            <v>0</v>
          </cell>
          <cell r="Y15904">
            <v>0</v>
          </cell>
          <cell r="Z15904">
            <v>0</v>
          </cell>
          <cell r="AA15904">
            <v>0</v>
          </cell>
          <cell r="AB15904">
            <v>0</v>
          </cell>
        </row>
        <row r="15910">
          <cell r="E15910">
            <v>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  <cell r="N15910">
            <v>0</v>
          </cell>
          <cell r="O15910">
            <v>0</v>
          </cell>
          <cell r="P15910">
            <v>0</v>
          </cell>
          <cell r="Q15910">
            <v>0</v>
          </cell>
          <cell r="R15910">
            <v>0</v>
          </cell>
          <cell r="S15910">
            <v>0</v>
          </cell>
          <cell r="T15910">
            <v>0</v>
          </cell>
          <cell r="U15910">
            <v>0</v>
          </cell>
          <cell r="V15910">
            <v>0</v>
          </cell>
          <cell r="W15910">
            <v>0</v>
          </cell>
          <cell r="X15910">
            <v>0</v>
          </cell>
          <cell r="Y15910">
            <v>0</v>
          </cell>
          <cell r="Z15910">
            <v>0</v>
          </cell>
          <cell r="AA15910">
            <v>0</v>
          </cell>
          <cell r="AB15910">
            <v>0</v>
          </cell>
        </row>
        <row r="15939">
          <cell r="E15939">
            <v>0</v>
          </cell>
          <cell r="H15939">
            <v>0</v>
          </cell>
          <cell r="I15939">
            <v>0</v>
          </cell>
          <cell r="J15939">
            <v>0</v>
          </cell>
          <cell r="K15939">
            <v>0</v>
          </cell>
          <cell r="L15939">
            <v>0</v>
          </cell>
          <cell r="M15939">
            <v>0</v>
          </cell>
          <cell r="N15939">
            <v>0</v>
          </cell>
          <cell r="O15939">
            <v>0</v>
          </cell>
          <cell r="P15939">
            <v>0</v>
          </cell>
          <cell r="Q15939">
            <v>0</v>
          </cell>
          <cell r="R15939">
            <v>0</v>
          </cell>
          <cell r="S15939">
            <v>0</v>
          </cell>
          <cell r="T15939">
            <v>0</v>
          </cell>
          <cell r="U15939">
            <v>0</v>
          </cell>
          <cell r="V15939">
            <v>0</v>
          </cell>
          <cell r="W15939">
            <v>0</v>
          </cell>
          <cell r="X15939">
            <v>0</v>
          </cell>
          <cell r="Y15939">
            <v>0</v>
          </cell>
          <cell r="Z15939">
            <v>0</v>
          </cell>
          <cell r="AA15939">
            <v>0</v>
          </cell>
          <cell r="AB15939">
            <v>0</v>
          </cell>
        </row>
        <row r="15943">
          <cell r="E15943">
            <v>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P15943">
            <v>0</v>
          </cell>
          <cell r="Q15943">
            <v>0</v>
          </cell>
          <cell r="R15943">
            <v>0</v>
          </cell>
          <cell r="S15943">
            <v>0</v>
          </cell>
          <cell r="T15943">
            <v>0</v>
          </cell>
          <cell r="U15943">
            <v>0</v>
          </cell>
          <cell r="V15943">
            <v>0</v>
          </cell>
          <cell r="W15943">
            <v>0</v>
          </cell>
          <cell r="X15943">
            <v>0</v>
          </cell>
          <cell r="Y15943">
            <v>0</v>
          </cell>
          <cell r="Z15943">
            <v>0</v>
          </cell>
          <cell r="AA15943">
            <v>0</v>
          </cell>
          <cell r="AB15943">
            <v>0</v>
          </cell>
        </row>
        <row r="16003">
          <cell r="E16003">
            <v>966000</v>
          </cell>
          <cell r="H16003">
            <v>215236.77000000002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142565.73000000001</v>
          </cell>
          <cell r="S16003">
            <v>72671.039999999994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79">
          <cell r="E16079">
            <v>221829000</v>
          </cell>
          <cell r="H16079">
            <v>7588411.5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  <cell r="N16079">
            <v>0</v>
          </cell>
          <cell r="O16079">
            <v>0</v>
          </cell>
          <cell r="P16079">
            <v>0</v>
          </cell>
          <cell r="Q16079">
            <v>0</v>
          </cell>
          <cell r="R16079">
            <v>14293.5</v>
          </cell>
          <cell r="S16079">
            <v>7574118</v>
          </cell>
          <cell r="T16079">
            <v>0</v>
          </cell>
          <cell r="U16079">
            <v>0</v>
          </cell>
          <cell r="V16079">
            <v>0</v>
          </cell>
          <cell r="W16079">
            <v>0</v>
          </cell>
          <cell r="X16079">
            <v>0</v>
          </cell>
          <cell r="Y16079">
            <v>0</v>
          </cell>
          <cell r="Z16079">
            <v>0</v>
          </cell>
          <cell r="AA16079">
            <v>0</v>
          </cell>
          <cell r="AB16079">
            <v>0</v>
          </cell>
        </row>
        <row r="16085">
          <cell r="E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  <cell r="N16085">
            <v>0</v>
          </cell>
          <cell r="O16085">
            <v>0</v>
          </cell>
          <cell r="P16085">
            <v>0</v>
          </cell>
          <cell r="Q16085">
            <v>0</v>
          </cell>
          <cell r="R16085">
            <v>0</v>
          </cell>
          <cell r="S16085">
            <v>0</v>
          </cell>
          <cell r="T16085">
            <v>0</v>
          </cell>
          <cell r="U16085">
            <v>0</v>
          </cell>
          <cell r="V16085">
            <v>0</v>
          </cell>
          <cell r="W16085">
            <v>0</v>
          </cell>
          <cell r="X16085">
            <v>0</v>
          </cell>
          <cell r="Y16085">
            <v>0</v>
          </cell>
          <cell r="Z16085">
            <v>0</v>
          </cell>
          <cell r="AA16085">
            <v>0</v>
          </cell>
          <cell r="AB16085">
            <v>0</v>
          </cell>
        </row>
        <row r="16114">
          <cell r="E16114">
            <v>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  <cell r="N16114">
            <v>0</v>
          </cell>
          <cell r="O16114">
            <v>0</v>
          </cell>
          <cell r="P16114">
            <v>0</v>
          </cell>
          <cell r="Q16114">
            <v>0</v>
          </cell>
          <cell r="R16114">
            <v>0</v>
          </cell>
          <cell r="S16114">
            <v>0</v>
          </cell>
          <cell r="T16114">
            <v>0</v>
          </cell>
          <cell r="U16114">
            <v>0</v>
          </cell>
          <cell r="V16114">
            <v>0</v>
          </cell>
          <cell r="W16114">
            <v>0</v>
          </cell>
          <cell r="X16114">
            <v>0</v>
          </cell>
          <cell r="Y16114">
            <v>0</v>
          </cell>
          <cell r="Z16114">
            <v>0</v>
          </cell>
          <cell r="AA16114">
            <v>0</v>
          </cell>
          <cell r="AB16114">
            <v>0</v>
          </cell>
        </row>
        <row r="16118">
          <cell r="E16118">
            <v>0</v>
          </cell>
          <cell r="H16118">
            <v>0</v>
          </cell>
          <cell r="I16118">
            <v>0</v>
          </cell>
          <cell r="J16118">
            <v>0</v>
          </cell>
          <cell r="K16118">
            <v>0</v>
          </cell>
          <cell r="P16118">
            <v>0</v>
          </cell>
          <cell r="Q16118">
            <v>0</v>
          </cell>
          <cell r="R16118">
            <v>0</v>
          </cell>
          <cell r="S16118">
            <v>0</v>
          </cell>
          <cell r="T16118">
            <v>0</v>
          </cell>
          <cell r="U16118">
            <v>0</v>
          </cell>
          <cell r="V16118">
            <v>0</v>
          </cell>
          <cell r="W16118">
            <v>0</v>
          </cell>
          <cell r="X16118">
            <v>0</v>
          </cell>
          <cell r="Y16118">
            <v>0</v>
          </cell>
          <cell r="Z16118">
            <v>0</v>
          </cell>
          <cell r="AA16118">
            <v>0</v>
          </cell>
          <cell r="AB16118">
            <v>0</v>
          </cell>
        </row>
        <row r="16178">
          <cell r="E16178">
            <v>966000</v>
          </cell>
          <cell r="H16178">
            <v>216922.97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  <cell r="N16178">
            <v>0</v>
          </cell>
          <cell r="O16178">
            <v>0</v>
          </cell>
          <cell r="P16178">
            <v>0</v>
          </cell>
          <cell r="Q16178">
            <v>0</v>
          </cell>
          <cell r="R16178">
            <v>127643.85</v>
          </cell>
          <cell r="S16178">
            <v>89279.12</v>
          </cell>
          <cell r="T16178">
            <v>0</v>
          </cell>
          <cell r="U16178">
            <v>0</v>
          </cell>
          <cell r="V16178">
            <v>0</v>
          </cell>
          <cell r="W16178">
            <v>0</v>
          </cell>
          <cell r="X16178">
            <v>0</v>
          </cell>
          <cell r="Y16178">
            <v>0</v>
          </cell>
          <cell r="Z16178">
            <v>0</v>
          </cell>
          <cell r="AA16178">
            <v>0</v>
          </cell>
          <cell r="AB16178">
            <v>0</v>
          </cell>
        </row>
        <row r="16254">
          <cell r="E16254">
            <v>180346000</v>
          </cell>
          <cell r="H16254">
            <v>10887589.25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57971.12</v>
          </cell>
          <cell r="S16254">
            <v>10829618.130000001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  <cell r="X16254">
            <v>0</v>
          </cell>
          <cell r="Y16254">
            <v>0</v>
          </cell>
          <cell r="Z16254">
            <v>0</v>
          </cell>
          <cell r="AA16254">
            <v>0</v>
          </cell>
          <cell r="AB16254">
            <v>0</v>
          </cell>
        </row>
        <row r="16260">
          <cell r="E16260">
            <v>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  <cell r="N16260">
            <v>0</v>
          </cell>
          <cell r="O16260">
            <v>0</v>
          </cell>
          <cell r="P16260">
            <v>0</v>
          </cell>
          <cell r="Q16260">
            <v>0</v>
          </cell>
          <cell r="R16260">
            <v>0</v>
          </cell>
          <cell r="S16260">
            <v>0</v>
          </cell>
          <cell r="T16260">
            <v>0</v>
          </cell>
          <cell r="U16260">
            <v>0</v>
          </cell>
          <cell r="V16260">
            <v>0</v>
          </cell>
          <cell r="W16260">
            <v>0</v>
          </cell>
          <cell r="X16260">
            <v>0</v>
          </cell>
          <cell r="Y16260">
            <v>0</v>
          </cell>
          <cell r="Z16260">
            <v>0</v>
          </cell>
          <cell r="AA16260">
            <v>0</v>
          </cell>
          <cell r="AB16260">
            <v>0</v>
          </cell>
        </row>
        <row r="16289">
          <cell r="E16289">
            <v>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  <cell r="N16289">
            <v>0</v>
          </cell>
          <cell r="O16289">
            <v>0</v>
          </cell>
          <cell r="P16289">
            <v>0</v>
          </cell>
          <cell r="Q16289">
            <v>0</v>
          </cell>
          <cell r="R16289">
            <v>0</v>
          </cell>
          <cell r="S16289">
            <v>0</v>
          </cell>
          <cell r="T16289">
            <v>0</v>
          </cell>
          <cell r="U16289">
            <v>0</v>
          </cell>
          <cell r="V16289">
            <v>0</v>
          </cell>
          <cell r="W16289">
            <v>0</v>
          </cell>
          <cell r="X16289">
            <v>0</v>
          </cell>
          <cell r="Y16289">
            <v>0</v>
          </cell>
          <cell r="Z16289">
            <v>0</v>
          </cell>
          <cell r="AA16289">
            <v>0</v>
          </cell>
          <cell r="AB16289">
            <v>0</v>
          </cell>
        </row>
        <row r="16293">
          <cell r="E16293">
            <v>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P16293">
            <v>0</v>
          </cell>
          <cell r="Q16293">
            <v>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  <cell r="W16293">
            <v>0</v>
          </cell>
          <cell r="X16293">
            <v>0</v>
          </cell>
          <cell r="Y16293">
            <v>0</v>
          </cell>
          <cell r="Z16293">
            <v>0</v>
          </cell>
          <cell r="AA16293">
            <v>0</v>
          </cell>
          <cell r="AB16293">
            <v>0</v>
          </cell>
        </row>
        <row r="16353">
          <cell r="E16353">
            <v>966000</v>
          </cell>
          <cell r="H16353">
            <v>159263.16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  <cell r="N16353">
            <v>0</v>
          </cell>
          <cell r="O16353">
            <v>0</v>
          </cell>
          <cell r="P16353">
            <v>0</v>
          </cell>
          <cell r="Q16353">
            <v>0</v>
          </cell>
          <cell r="R16353">
            <v>105564.84</v>
          </cell>
          <cell r="S16353">
            <v>53698.32</v>
          </cell>
          <cell r="T16353">
            <v>0</v>
          </cell>
          <cell r="U16353">
            <v>0</v>
          </cell>
          <cell r="V16353">
            <v>0</v>
          </cell>
          <cell r="W16353">
            <v>0</v>
          </cell>
          <cell r="X16353">
            <v>0</v>
          </cell>
          <cell r="Y16353">
            <v>0</v>
          </cell>
          <cell r="Z16353">
            <v>0</v>
          </cell>
          <cell r="AA16353">
            <v>0</v>
          </cell>
          <cell r="AB16353">
            <v>0</v>
          </cell>
        </row>
        <row r="16429">
          <cell r="E16429">
            <v>149902000</v>
          </cell>
          <cell r="H16429">
            <v>5569197.4400000004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91240.44</v>
          </cell>
          <cell r="S16429">
            <v>5477957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5">
          <cell r="E16435">
            <v>0</v>
          </cell>
          <cell r="H16435">
            <v>0</v>
          </cell>
          <cell r="I16435">
            <v>0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0</v>
          </cell>
          <cell r="R16435">
            <v>0</v>
          </cell>
          <cell r="S16435">
            <v>0</v>
          </cell>
          <cell r="T16435">
            <v>0</v>
          </cell>
          <cell r="U16435">
            <v>0</v>
          </cell>
          <cell r="V16435">
            <v>0</v>
          </cell>
          <cell r="W16435">
            <v>0</v>
          </cell>
          <cell r="X16435">
            <v>0</v>
          </cell>
          <cell r="Y16435">
            <v>0</v>
          </cell>
          <cell r="Z16435">
            <v>0</v>
          </cell>
          <cell r="AA16435">
            <v>0</v>
          </cell>
          <cell r="AB16435">
            <v>0</v>
          </cell>
        </row>
        <row r="16464">
          <cell r="E16464">
            <v>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  <cell r="N16464">
            <v>0</v>
          </cell>
          <cell r="O16464">
            <v>0</v>
          </cell>
          <cell r="P16464">
            <v>0</v>
          </cell>
          <cell r="Q16464">
            <v>0</v>
          </cell>
          <cell r="R16464">
            <v>0</v>
          </cell>
          <cell r="S16464">
            <v>0</v>
          </cell>
          <cell r="T16464">
            <v>0</v>
          </cell>
          <cell r="U16464">
            <v>0</v>
          </cell>
          <cell r="V16464">
            <v>0</v>
          </cell>
          <cell r="W16464">
            <v>0</v>
          </cell>
          <cell r="X16464">
            <v>0</v>
          </cell>
          <cell r="Y16464">
            <v>0</v>
          </cell>
          <cell r="Z16464">
            <v>0</v>
          </cell>
          <cell r="AA16464">
            <v>0</v>
          </cell>
          <cell r="AB16464">
            <v>0</v>
          </cell>
        </row>
        <row r="16468">
          <cell r="E16468">
            <v>0</v>
          </cell>
          <cell r="H16468">
            <v>0</v>
          </cell>
          <cell r="I16468">
            <v>0</v>
          </cell>
          <cell r="J16468">
            <v>0</v>
          </cell>
          <cell r="K16468">
            <v>0</v>
          </cell>
          <cell r="P16468">
            <v>0</v>
          </cell>
          <cell r="Q16468">
            <v>0</v>
          </cell>
          <cell r="R16468">
            <v>0</v>
          </cell>
          <cell r="S16468">
            <v>0</v>
          </cell>
          <cell r="T16468">
            <v>0</v>
          </cell>
          <cell r="U16468">
            <v>0</v>
          </cell>
          <cell r="V16468">
            <v>0</v>
          </cell>
          <cell r="W16468">
            <v>0</v>
          </cell>
          <cell r="X16468">
            <v>0</v>
          </cell>
          <cell r="Y16468">
            <v>0</v>
          </cell>
          <cell r="Z16468">
            <v>0</v>
          </cell>
          <cell r="AA16468">
            <v>0</v>
          </cell>
          <cell r="AB16468">
            <v>0</v>
          </cell>
        </row>
        <row r="16528">
          <cell r="E16528">
            <v>966000</v>
          </cell>
          <cell r="H16528">
            <v>233013.03999999998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  <cell r="N16528">
            <v>0</v>
          </cell>
          <cell r="O16528">
            <v>0</v>
          </cell>
          <cell r="P16528">
            <v>0</v>
          </cell>
          <cell r="Q16528">
            <v>0</v>
          </cell>
          <cell r="R16528">
            <v>160342</v>
          </cell>
          <cell r="S16528">
            <v>72671.039999999994</v>
          </cell>
          <cell r="T16528">
            <v>0</v>
          </cell>
          <cell r="U16528">
            <v>0</v>
          </cell>
          <cell r="V16528">
            <v>0</v>
          </cell>
          <cell r="W16528">
            <v>0</v>
          </cell>
          <cell r="X16528">
            <v>0</v>
          </cell>
          <cell r="Y16528">
            <v>0</v>
          </cell>
          <cell r="Z16528">
            <v>0</v>
          </cell>
          <cell r="AA16528">
            <v>0</v>
          </cell>
          <cell r="AB16528">
            <v>0</v>
          </cell>
        </row>
        <row r="16604">
          <cell r="E16604">
            <v>223172000</v>
          </cell>
          <cell r="H16604">
            <v>6882945.9500000002</v>
          </cell>
          <cell r="I16604">
            <v>0</v>
          </cell>
          <cell r="J16604">
            <v>0</v>
          </cell>
          <cell r="K16604">
            <v>0</v>
          </cell>
          <cell r="L16604">
            <v>0</v>
          </cell>
          <cell r="M16604">
            <v>0</v>
          </cell>
          <cell r="N16604">
            <v>0</v>
          </cell>
          <cell r="O16604">
            <v>0</v>
          </cell>
          <cell r="P16604">
            <v>0</v>
          </cell>
          <cell r="Q16604">
            <v>0</v>
          </cell>
          <cell r="R16604">
            <v>7760.32</v>
          </cell>
          <cell r="S16604">
            <v>6875185.6299999999</v>
          </cell>
          <cell r="T16604">
            <v>0</v>
          </cell>
          <cell r="U16604">
            <v>0</v>
          </cell>
          <cell r="V16604">
            <v>0</v>
          </cell>
          <cell r="W16604">
            <v>0</v>
          </cell>
          <cell r="X16604">
            <v>0</v>
          </cell>
          <cell r="Y16604">
            <v>0</v>
          </cell>
          <cell r="Z16604">
            <v>0</v>
          </cell>
          <cell r="AA16604">
            <v>0</v>
          </cell>
          <cell r="AB16604">
            <v>0</v>
          </cell>
        </row>
        <row r="16610">
          <cell r="E16610">
            <v>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  <cell r="N16610">
            <v>0</v>
          </cell>
          <cell r="O16610">
            <v>0</v>
          </cell>
          <cell r="P16610">
            <v>0</v>
          </cell>
          <cell r="Q16610">
            <v>0</v>
          </cell>
          <cell r="R16610">
            <v>0</v>
          </cell>
          <cell r="S16610">
            <v>0</v>
          </cell>
          <cell r="T16610">
            <v>0</v>
          </cell>
          <cell r="U16610">
            <v>0</v>
          </cell>
          <cell r="V16610">
            <v>0</v>
          </cell>
          <cell r="W16610">
            <v>0</v>
          </cell>
          <cell r="X16610">
            <v>0</v>
          </cell>
          <cell r="Y16610">
            <v>0</v>
          </cell>
          <cell r="Z16610">
            <v>0</v>
          </cell>
          <cell r="AA16610">
            <v>0</v>
          </cell>
          <cell r="AB16610">
            <v>0</v>
          </cell>
        </row>
        <row r="16639">
          <cell r="E16639">
            <v>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  <cell r="N16639">
            <v>0</v>
          </cell>
          <cell r="O16639">
            <v>0</v>
          </cell>
          <cell r="P16639">
            <v>0</v>
          </cell>
          <cell r="Q16639">
            <v>0</v>
          </cell>
          <cell r="R16639">
            <v>0</v>
          </cell>
          <cell r="S16639">
            <v>0</v>
          </cell>
          <cell r="T16639">
            <v>0</v>
          </cell>
          <cell r="U16639">
            <v>0</v>
          </cell>
          <cell r="V16639">
            <v>0</v>
          </cell>
          <cell r="W16639">
            <v>0</v>
          </cell>
          <cell r="X16639">
            <v>0</v>
          </cell>
          <cell r="Y16639">
            <v>0</v>
          </cell>
          <cell r="Z16639">
            <v>0</v>
          </cell>
          <cell r="AA16639">
            <v>0</v>
          </cell>
          <cell r="AB16639">
            <v>0</v>
          </cell>
        </row>
        <row r="16643">
          <cell r="E16643">
            <v>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P16643">
            <v>0</v>
          </cell>
          <cell r="Q16643">
            <v>0</v>
          </cell>
          <cell r="R16643">
            <v>0</v>
          </cell>
          <cell r="S16643">
            <v>0</v>
          </cell>
          <cell r="T16643">
            <v>0</v>
          </cell>
          <cell r="U16643">
            <v>0</v>
          </cell>
          <cell r="V16643">
            <v>0</v>
          </cell>
          <cell r="W16643">
            <v>0</v>
          </cell>
          <cell r="X16643">
            <v>0</v>
          </cell>
          <cell r="Y16643">
            <v>0</v>
          </cell>
          <cell r="Z16643">
            <v>0</v>
          </cell>
          <cell r="AA16643">
            <v>0</v>
          </cell>
          <cell r="AB16643">
            <v>0</v>
          </cell>
        </row>
        <row r="16703">
          <cell r="E16703">
            <v>967000</v>
          </cell>
          <cell r="H16703">
            <v>137150.82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  <cell r="N16703">
            <v>0</v>
          </cell>
          <cell r="O16703">
            <v>0</v>
          </cell>
          <cell r="P16703">
            <v>0</v>
          </cell>
          <cell r="Q16703">
            <v>0</v>
          </cell>
          <cell r="R16703">
            <v>89714.82</v>
          </cell>
          <cell r="S16703">
            <v>47436</v>
          </cell>
          <cell r="T16703">
            <v>0</v>
          </cell>
          <cell r="U16703">
            <v>0</v>
          </cell>
          <cell r="V16703">
            <v>0</v>
          </cell>
          <cell r="W16703">
            <v>0</v>
          </cell>
          <cell r="X16703">
            <v>0</v>
          </cell>
          <cell r="Y16703">
            <v>0</v>
          </cell>
          <cell r="Z16703">
            <v>0</v>
          </cell>
          <cell r="AA16703">
            <v>0</v>
          </cell>
          <cell r="AB16703">
            <v>0</v>
          </cell>
        </row>
        <row r="16779">
          <cell r="E16779">
            <v>210382000</v>
          </cell>
          <cell r="H16779">
            <v>52341516.960000001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  <cell r="N16779">
            <v>0</v>
          </cell>
          <cell r="O16779">
            <v>0</v>
          </cell>
          <cell r="P16779">
            <v>0</v>
          </cell>
          <cell r="Q16779">
            <v>0</v>
          </cell>
          <cell r="R16779">
            <v>102075.36</v>
          </cell>
          <cell r="S16779">
            <v>52239441.600000001</v>
          </cell>
          <cell r="T16779">
            <v>0</v>
          </cell>
          <cell r="U16779">
            <v>0</v>
          </cell>
          <cell r="V16779">
            <v>0</v>
          </cell>
          <cell r="W16779">
            <v>0</v>
          </cell>
          <cell r="X16779">
            <v>0</v>
          </cell>
          <cell r="Y16779">
            <v>0</v>
          </cell>
          <cell r="Z16779">
            <v>0</v>
          </cell>
          <cell r="AA16779">
            <v>0</v>
          </cell>
          <cell r="AB16779">
            <v>0</v>
          </cell>
        </row>
        <row r="16785">
          <cell r="E16785">
            <v>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  <cell r="N16785">
            <v>0</v>
          </cell>
          <cell r="O16785">
            <v>0</v>
          </cell>
          <cell r="P16785">
            <v>0</v>
          </cell>
          <cell r="Q16785">
            <v>0</v>
          </cell>
          <cell r="R16785">
            <v>0</v>
          </cell>
          <cell r="S16785">
            <v>0</v>
          </cell>
          <cell r="T16785">
            <v>0</v>
          </cell>
          <cell r="U16785">
            <v>0</v>
          </cell>
          <cell r="V16785">
            <v>0</v>
          </cell>
          <cell r="W16785">
            <v>0</v>
          </cell>
          <cell r="X16785">
            <v>0</v>
          </cell>
          <cell r="Y16785">
            <v>0</v>
          </cell>
          <cell r="Z16785">
            <v>0</v>
          </cell>
          <cell r="AA16785">
            <v>0</v>
          </cell>
          <cell r="AB16785">
            <v>0</v>
          </cell>
        </row>
        <row r="16814">
          <cell r="E16814">
            <v>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  <cell r="N16814">
            <v>0</v>
          </cell>
          <cell r="O16814">
            <v>0</v>
          </cell>
          <cell r="P16814">
            <v>0</v>
          </cell>
          <cell r="Q16814">
            <v>0</v>
          </cell>
          <cell r="R16814">
            <v>0</v>
          </cell>
          <cell r="S16814">
            <v>0</v>
          </cell>
          <cell r="T16814">
            <v>0</v>
          </cell>
          <cell r="U16814">
            <v>0</v>
          </cell>
          <cell r="V16814">
            <v>0</v>
          </cell>
          <cell r="W16814">
            <v>0</v>
          </cell>
          <cell r="X16814">
            <v>0</v>
          </cell>
          <cell r="Y16814">
            <v>0</v>
          </cell>
          <cell r="Z16814">
            <v>0</v>
          </cell>
          <cell r="AA16814">
            <v>0</v>
          </cell>
          <cell r="AB16814">
            <v>0</v>
          </cell>
        </row>
        <row r="16818">
          <cell r="E16818">
            <v>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P16818">
            <v>0</v>
          </cell>
          <cell r="Q16818">
            <v>0</v>
          </cell>
          <cell r="R16818">
            <v>0</v>
          </cell>
          <cell r="S16818">
            <v>0</v>
          </cell>
          <cell r="T16818">
            <v>0</v>
          </cell>
          <cell r="U16818">
            <v>0</v>
          </cell>
          <cell r="V16818">
            <v>0</v>
          </cell>
          <cell r="W16818">
            <v>0</v>
          </cell>
          <cell r="X16818">
            <v>0</v>
          </cell>
          <cell r="Y16818">
            <v>0</v>
          </cell>
          <cell r="Z16818">
            <v>0</v>
          </cell>
          <cell r="AA16818">
            <v>0</v>
          </cell>
          <cell r="AB16818">
            <v>0</v>
          </cell>
        </row>
        <row r="16878">
          <cell r="E16878">
            <v>966000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  <cell r="N16878">
            <v>0</v>
          </cell>
          <cell r="O16878">
            <v>0</v>
          </cell>
          <cell r="P16878">
            <v>0</v>
          </cell>
          <cell r="Q16878">
            <v>0</v>
          </cell>
          <cell r="R16878">
            <v>0</v>
          </cell>
          <cell r="S16878">
            <v>0</v>
          </cell>
          <cell r="T16878">
            <v>0</v>
          </cell>
          <cell r="U16878">
            <v>0</v>
          </cell>
          <cell r="V16878">
            <v>0</v>
          </cell>
          <cell r="W16878">
            <v>0</v>
          </cell>
          <cell r="X16878">
            <v>0</v>
          </cell>
          <cell r="Y16878">
            <v>0</v>
          </cell>
          <cell r="Z16878">
            <v>0</v>
          </cell>
          <cell r="AA16878">
            <v>0</v>
          </cell>
          <cell r="AB16878">
            <v>0</v>
          </cell>
        </row>
        <row r="16954">
          <cell r="E16954">
            <v>177088000</v>
          </cell>
          <cell r="H16954">
            <v>55956.7</v>
          </cell>
          <cell r="I16954">
            <v>0</v>
          </cell>
          <cell r="J16954">
            <v>0</v>
          </cell>
          <cell r="K16954">
            <v>0</v>
          </cell>
          <cell r="L16954">
            <v>0</v>
          </cell>
          <cell r="M16954">
            <v>0</v>
          </cell>
          <cell r="N16954">
            <v>0</v>
          </cell>
          <cell r="O16954">
            <v>0</v>
          </cell>
          <cell r="P16954">
            <v>0</v>
          </cell>
          <cell r="Q16954">
            <v>0</v>
          </cell>
          <cell r="R16954">
            <v>0</v>
          </cell>
          <cell r="S16954">
            <v>55956.7</v>
          </cell>
          <cell r="T16954">
            <v>0</v>
          </cell>
          <cell r="U16954">
            <v>0</v>
          </cell>
          <cell r="V16954">
            <v>0</v>
          </cell>
          <cell r="W16954">
            <v>0</v>
          </cell>
          <cell r="X16954">
            <v>0</v>
          </cell>
          <cell r="Y16954">
            <v>0</v>
          </cell>
          <cell r="Z16954">
            <v>0</v>
          </cell>
          <cell r="AA16954">
            <v>0</v>
          </cell>
          <cell r="AB16954">
            <v>0</v>
          </cell>
        </row>
        <row r="16960">
          <cell r="E16960">
            <v>0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  <cell r="N16960">
            <v>0</v>
          </cell>
          <cell r="O16960">
            <v>0</v>
          </cell>
          <cell r="P16960">
            <v>0</v>
          </cell>
          <cell r="Q16960">
            <v>0</v>
          </cell>
          <cell r="R16960">
            <v>0</v>
          </cell>
          <cell r="S16960">
            <v>0</v>
          </cell>
          <cell r="T16960">
            <v>0</v>
          </cell>
          <cell r="U16960">
            <v>0</v>
          </cell>
          <cell r="V16960">
            <v>0</v>
          </cell>
          <cell r="W16960">
            <v>0</v>
          </cell>
          <cell r="X16960">
            <v>0</v>
          </cell>
          <cell r="Y16960">
            <v>0</v>
          </cell>
          <cell r="Z16960">
            <v>0</v>
          </cell>
          <cell r="AA16960">
            <v>0</v>
          </cell>
          <cell r="AB16960">
            <v>0</v>
          </cell>
        </row>
        <row r="16989">
          <cell r="E16989">
            <v>0</v>
          </cell>
          <cell r="H16989">
            <v>0</v>
          </cell>
          <cell r="I16989">
            <v>0</v>
          </cell>
          <cell r="J16989">
            <v>0</v>
          </cell>
          <cell r="K16989">
            <v>0</v>
          </cell>
          <cell r="L16989">
            <v>0</v>
          </cell>
          <cell r="M16989">
            <v>0</v>
          </cell>
          <cell r="N16989">
            <v>0</v>
          </cell>
          <cell r="O16989">
            <v>0</v>
          </cell>
          <cell r="P16989">
            <v>0</v>
          </cell>
          <cell r="Q16989">
            <v>0</v>
          </cell>
          <cell r="R16989">
            <v>0</v>
          </cell>
          <cell r="S16989">
            <v>0</v>
          </cell>
          <cell r="T16989">
            <v>0</v>
          </cell>
          <cell r="U16989">
            <v>0</v>
          </cell>
          <cell r="V16989">
            <v>0</v>
          </cell>
          <cell r="W16989">
            <v>0</v>
          </cell>
          <cell r="X16989">
            <v>0</v>
          </cell>
          <cell r="Y16989">
            <v>0</v>
          </cell>
          <cell r="Z16989">
            <v>0</v>
          </cell>
          <cell r="AA16989">
            <v>0</v>
          </cell>
          <cell r="AB16989">
            <v>0</v>
          </cell>
        </row>
        <row r="16993">
          <cell r="E16993">
            <v>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P16993">
            <v>0</v>
          </cell>
          <cell r="Q16993">
            <v>0</v>
          </cell>
          <cell r="R16993">
            <v>0</v>
          </cell>
          <cell r="S16993">
            <v>0</v>
          </cell>
          <cell r="T16993">
            <v>0</v>
          </cell>
          <cell r="U16993">
            <v>0</v>
          </cell>
          <cell r="V16993">
            <v>0</v>
          </cell>
          <cell r="W16993">
            <v>0</v>
          </cell>
          <cell r="X16993">
            <v>0</v>
          </cell>
          <cell r="Y16993">
            <v>0</v>
          </cell>
          <cell r="Z16993">
            <v>0</v>
          </cell>
          <cell r="AA16993">
            <v>0</v>
          </cell>
          <cell r="AB16993">
            <v>0</v>
          </cell>
        </row>
        <row r="17053">
          <cell r="E17053">
            <v>967000</v>
          </cell>
          <cell r="H17053">
            <v>195201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  <cell r="N17053">
            <v>0</v>
          </cell>
          <cell r="O17053">
            <v>0</v>
          </cell>
          <cell r="P17053">
            <v>0</v>
          </cell>
          <cell r="Q17053">
            <v>0</v>
          </cell>
          <cell r="R17053">
            <v>130134</v>
          </cell>
          <cell r="S17053">
            <v>65067</v>
          </cell>
          <cell r="T17053">
            <v>0</v>
          </cell>
          <cell r="U17053">
            <v>0</v>
          </cell>
          <cell r="V17053">
            <v>0</v>
          </cell>
          <cell r="W17053">
            <v>0</v>
          </cell>
          <cell r="X17053">
            <v>0</v>
          </cell>
          <cell r="Y17053">
            <v>0</v>
          </cell>
          <cell r="Z17053">
            <v>0</v>
          </cell>
          <cell r="AA17053">
            <v>0</v>
          </cell>
          <cell r="AB17053">
            <v>0</v>
          </cell>
        </row>
        <row r="17129">
          <cell r="E17129">
            <v>142273000</v>
          </cell>
          <cell r="H17129">
            <v>18635062.940000001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  <cell r="N17129">
            <v>0</v>
          </cell>
          <cell r="O17129">
            <v>0</v>
          </cell>
          <cell r="P17129">
            <v>0</v>
          </cell>
          <cell r="Q17129">
            <v>0</v>
          </cell>
          <cell r="R17129">
            <v>604668.93999999994</v>
          </cell>
          <cell r="S17129">
            <v>18030394</v>
          </cell>
          <cell r="T17129">
            <v>0</v>
          </cell>
          <cell r="U17129">
            <v>0</v>
          </cell>
          <cell r="V17129">
            <v>0</v>
          </cell>
          <cell r="W17129">
            <v>0</v>
          </cell>
          <cell r="X17129">
            <v>0</v>
          </cell>
          <cell r="Y17129">
            <v>0</v>
          </cell>
          <cell r="Z17129">
            <v>0</v>
          </cell>
          <cell r="AA17129">
            <v>0</v>
          </cell>
          <cell r="AB17129">
            <v>0</v>
          </cell>
        </row>
        <row r="17135">
          <cell r="E17135">
            <v>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  <cell r="N17135">
            <v>0</v>
          </cell>
          <cell r="O17135">
            <v>0</v>
          </cell>
          <cell r="P17135">
            <v>0</v>
          </cell>
          <cell r="Q17135">
            <v>0</v>
          </cell>
          <cell r="R17135">
            <v>0</v>
          </cell>
          <cell r="S17135">
            <v>0</v>
          </cell>
          <cell r="T17135">
            <v>0</v>
          </cell>
          <cell r="U17135">
            <v>0</v>
          </cell>
          <cell r="V17135">
            <v>0</v>
          </cell>
          <cell r="W17135">
            <v>0</v>
          </cell>
          <cell r="X17135">
            <v>0</v>
          </cell>
          <cell r="Y17135">
            <v>0</v>
          </cell>
          <cell r="Z17135">
            <v>0</v>
          </cell>
          <cell r="AA17135">
            <v>0</v>
          </cell>
          <cell r="AB17135">
            <v>0</v>
          </cell>
        </row>
        <row r="17164">
          <cell r="E17164">
            <v>0</v>
          </cell>
          <cell r="H17164">
            <v>0</v>
          </cell>
          <cell r="I17164">
            <v>0</v>
          </cell>
          <cell r="J17164">
            <v>0</v>
          </cell>
          <cell r="K17164">
            <v>0</v>
          </cell>
          <cell r="L17164">
            <v>0</v>
          </cell>
          <cell r="M17164">
            <v>0</v>
          </cell>
          <cell r="N17164">
            <v>0</v>
          </cell>
          <cell r="O17164">
            <v>0</v>
          </cell>
          <cell r="P17164">
            <v>0</v>
          </cell>
          <cell r="Q17164">
            <v>0</v>
          </cell>
          <cell r="R17164">
            <v>0</v>
          </cell>
          <cell r="S17164">
            <v>0</v>
          </cell>
          <cell r="T17164">
            <v>0</v>
          </cell>
          <cell r="U17164">
            <v>0</v>
          </cell>
          <cell r="V17164">
            <v>0</v>
          </cell>
          <cell r="W17164">
            <v>0</v>
          </cell>
          <cell r="X17164">
            <v>0</v>
          </cell>
          <cell r="Y17164">
            <v>0</v>
          </cell>
          <cell r="Z17164">
            <v>0</v>
          </cell>
          <cell r="AA17164">
            <v>0</v>
          </cell>
          <cell r="AB17164">
            <v>0</v>
          </cell>
        </row>
        <row r="17168">
          <cell r="E17168">
            <v>0</v>
          </cell>
          <cell r="H17168">
            <v>0</v>
          </cell>
          <cell r="I17168">
            <v>0</v>
          </cell>
          <cell r="J17168">
            <v>0</v>
          </cell>
          <cell r="K17168">
            <v>0</v>
          </cell>
          <cell r="P17168">
            <v>0</v>
          </cell>
          <cell r="Q17168">
            <v>0</v>
          </cell>
          <cell r="R17168">
            <v>0</v>
          </cell>
          <cell r="S17168">
            <v>0</v>
          </cell>
          <cell r="T17168">
            <v>0</v>
          </cell>
          <cell r="U17168">
            <v>0</v>
          </cell>
          <cell r="V17168">
            <v>0</v>
          </cell>
          <cell r="W17168">
            <v>0</v>
          </cell>
          <cell r="X17168">
            <v>0</v>
          </cell>
          <cell r="Y17168">
            <v>0</v>
          </cell>
          <cell r="Z17168">
            <v>0</v>
          </cell>
          <cell r="AA17168">
            <v>0</v>
          </cell>
          <cell r="AB17168">
            <v>0</v>
          </cell>
        </row>
        <row r="17228">
          <cell r="E17228">
            <v>967000</v>
          </cell>
          <cell r="H17228">
            <v>217164.25</v>
          </cell>
          <cell r="I17228">
            <v>0</v>
          </cell>
          <cell r="J17228">
            <v>0</v>
          </cell>
          <cell r="K17228">
            <v>0</v>
          </cell>
          <cell r="L17228">
            <v>0</v>
          </cell>
          <cell r="M17228">
            <v>0</v>
          </cell>
          <cell r="N17228">
            <v>0</v>
          </cell>
          <cell r="O17228">
            <v>0</v>
          </cell>
          <cell r="P17228">
            <v>0</v>
          </cell>
          <cell r="Q17228">
            <v>0</v>
          </cell>
          <cell r="R17228">
            <v>141028.91</v>
          </cell>
          <cell r="S17228">
            <v>76135.34</v>
          </cell>
          <cell r="T17228">
            <v>0</v>
          </cell>
          <cell r="U17228">
            <v>0</v>
          </cell>
          <cell r="V17228">
            <v>0</v>
          </cell>
          <cell r="W17228">
            <v>0</v>
          </cell>
          <cell r="X17228">
            <v>0</v>
          </cell>
          <cell r="Y17228">
            <v>0</v>
          </cell>
          <cell r="Z17228">
            <v>0</v>
          </cell>
          <cell r="AA17228">
            <v>0</v>
          </cell>
          <cell r="AB17228">
            <v>0</v>
          </cell>
        </row>
        <row r="17304">
          <cell r="E17304">
            <v>117761000</v>
          </cell>
          <cell r="H17304">
            <v>29249967.34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  <cell r="N17304">
            <v>0</v>
          </cell>
          <cell r="O17304">
            <v>0</v>
          </cell>
          <cell r="P17304">
            <v>0</v>
          </cell>
          <cell r="Q17304">
            <v>0</v>
          </cell>
          <cell r="R17304">
            <v>24714482.34</v>
          </cell>
          <cell r="S17304">
            <v>4535485</v>
          </cell>
          <cell r="T17304">
            <v>0</v>
          </cell>
          <cell r="U17304">
            <v>0</v>
          </cell>
          <cell r="V17304">
            <v>0</v>
          </cell>
          <cell r="W17304">
            <v>0</v>
          </cell>
          <cell r="X17304">
            <v>0</v>
          </cell>
          <cell r="Y17304">
            <v>0</v>
          </cell>
          <cell r="Z17304">
            <v>0</v>
          </cell>
          <cell r="AA17304">
            <v>0</v>
          </cell>
          <cell r="AB17304">
            <v>0</v>
          </cell>
        </row>
        <row r="17310">
          <cell r="E17310">
            <v>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  <cell r="N17310">
            <v>0</v>
          </cell>
          <cell r="O17310">
            <v>0</v>
          </cell>
          <cell r="P17310">
            <v>0</v>
          </cell>
          <cell r="Q17310">
            <v>0</v>
          </cell>
          <cell r="R17310">
            <v>0</v>
          </cell>
          <cell r="S17310">
            <v>0</v>
          </cell>
          <cell r="T17310">
            <v>0</v>
          </cell>
          <cell r="U17310">
            <v>0</v>
          </cell>
          <cell r="V17310">
            <v>0</v>
          </cell>
          <cell r="W17310">
            <v>0</v>
          </cell>
          <cell r="X17310">
            <v>0</v>
          </cell>
          <cell r="Y17310">
            <v>0</v>
          </cell>
          <cell r="Z17310">
            <v>0</v>
          </cell>
          <cell r="AA17310">
            <v>0</v>
          </cell>
          <cell r="AB17310">
            <v>0</v>
          </cell>
        </row>
        <row r="17339">
          <cell r="E17339">
            <v>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  <cell r="N17339">
            <v>0</v>
          </cell>
          <cell r="O17339">
            <v>0</v>
          </cell>
          <cell r="P17339">
            <v>0</v>
          </cell>
          <cell r="Q17339">
            <v>0</v>
          </cell>
          <cell r="R17339">
            <v>0</v>
          </cell>
          <cell r="S17339">
            <v>0</v>
          </cell>
          <cell r="T17339">
            <v>0</v>
          </cell>
          <cell r="U17339">
            <v>0</v>
          </cell>
          <cell r="V17339">
            <v>0</v>
          </cell>
          <cell r="W17339">
            <v>0</v>
          </cell>
          <cell r="X17339">
            <v>0</v>
          </cell>
          <cell r="Y17339">
            <v>0</v>
          </cell>
          <cell r="Z17339">
            <v>0</v>
          </cell>
          <cell r="AA17339">
            <v>0</v>
          </cell>
          <cell r="AB17339">
            <v>0</v>
          </cell>
        </row>
        <row r="17343">
          <cell r="E17343">
            <v>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P17343">
            <v>0</v>
          </cell>
          <cell r="Q17343">
            <v>0</v>
          </cell>
          <cell r="R17343">
            <v>0</v>
          </cell>
          <cell r="S17343">
            <v>0</v>
          </cell>
          <cell r="T17343">
            <v>0</v>
          </cell>
          <cell r="U17343">
            <v>0</v>
          </cell>
          <cell r="V17343">
            <v>0</v>
          </cell>
          <cell r="W17343">
            <v>0</v>
          </cell>
          <cell r="X17343">
            <v>0</v>
          </cell>
          <cell r="Y17343">
            <v>0</v>
          </cell>
          <cell r="Z17343">
            <v>0</v>
          </cell>
          <cell r="AA17343">
            <v>0</v>
          </cell>
          <cell r="AB17343">
            <v>0</v>
          </cell>
        </row>
        <row r="17403">
          <cell r="E17403">
            <v>967000</v>
          </cell>
          <cell r="H17403">
            <v>215936.74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  <cell r="N17403">
            <v>0</v>
          </cell>
          <cell r="O17403">
            <v>0</v>
          </cell>
          <cell r="P17403">
            <v>0</v>
          </cell>
          <cell r="Q17403">
            <v>0</v>
          </cell>
          <cell r="R17403">
            <v>143265.70000000001</v>
          </cell>
          <cell r="S17403">
            <v>72671.039999999994</v>
          </cell>
          <cell r="T17403">
            <v>0</v>
          </cell>
          <cell r="U17403">
            <v>0</v>
          </cell>
          <cell r="V17403">
            <v>0</v>
          </cell>
          <cell r="W17403">
            <v>0</v>
          </cell>
          <cell r="X17403">
            <v>0</v>
          </cell>
          <cell r="Y17403">
            <v>0</v>
          </cell>
          <cell r="Z17403">
            <v>0</v>
          </cell>
          <cell r="AA17403">
            <v>0</v>
          </cell>
          <cell r="AB17403">
            <v>0</v>
          </cell>
        </row>
        <row r="17479">
          <cell r="E17479">
            <v>122512000</v>
          </cell>
          <cell r="H17479">
            <v>6169495.5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  <cell r="N17479">
            <v>0</v>
          </cell>
          <cell r="O17479">
            <v>0</v>
          </cell>
          <cell r="P17479">
            <v>0</v>
          </cell>
          <cell r="Q17479">
            <v>0</v>
          </cell>
          <cell r="R17479">
            <v>188640.32</v>
          </cell>
          <cell r="S17479">
            <v>5980855.1799999997</v>
          </cell>
          <cell r="T17479">
            <v>0</v>
          </cell>
          <cell r="U17479">
            <v>0</v>
          </cell>
          <cell r="V17479">
            <v>0</v>
          </cell>
          <cell r="W17479">
            <v>0</v>
          </cell>
          <cell r="X17479">
            <v>0</v>
          </cell>
          <cell r="Y17479">
            <v>0</v>
          </cell>
          <cell r="Z17479">
            <v>0</v>
          </cell>
          <cell r="AA17479">
            <v>0</v>
          </cell>
          <cell r="AB17479">
            <v>0</v>
          </cell>
        </row>
        <row r="17485">
          <cell r="E17485">
            <v>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  <cell r="N17485">
            <v>0</v>
          </cell>
          <cell r="O17485">
            <v>0</v>
          </cell>
          <cell r="P17485">
            <v>0</v>
          </cell>
          <cell r="Q17485">
            <v>0</v>
          </cell>
          <cell r="R17485">
            <v>0</v>
          </cell>
          <cell r="S17485">
            <v>0</v>
          </cell>
          <cell r="T17485">
            <v>0</v>
          </cell>
          <cell r="U17485">
            <v>0</v>
          </cell>
          <cell r="V17485">
            <v>0</v>
          </cell>
          <cell r="W17485">
            <v>0</v>
          </cell>
          <cell r="X17485">
            <v>0</v>
          </cell>
          <cell r="Y17485">
            <v>0</v>
          </cell>
          <cell r="Z17485">
            <v>0</v>
          </cell>
          <cell r="AA17485">
            <v>0</v>
          </cell>
          <cell r="AB17485">
            <v>0</v>
          </cell>
        </row>
        <row r="17514">
          <cell r="E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  <cell r="N17514">
            <v>0</v>
          </cell>
          <cell r="O17514">
            <v>0</v>
          </cell>
          <cell r="P17514">
            <v>0</v>
          </cell>
          <cell r="Q17514">
            <v>0</v>
          </cell>
          <cell r="R17514">
            <v>0</v>
          </cell>
          <cell r="S17514">
            <v>0</v>
          </cell>
          <cell r="T17514">
            <v>0</v>
          </cell>
          <cell r="U17514">
            <v>0</v>
          </cell>
          <cell r="V17514">
            <v>0</v>
          </cell>
          <cell r="W17514">
            <v>0</v>
          </cell>
          <cell r="X17514">
            <v>0</v>
          </cell>
          <cell r="Y17514">
            <v>0</v>
          </cell>
          <cell r="Z17514">
            <v>0</v>
          </cell>
          <cell r="AA17514">
            <v>0</v>
          </cell>
          <cell r="AB17514">
            <v>0</v>
          </cell>
        </row>
        <row r="17518">
          <cell r="E17518">
            <v>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P17518">
            <v>0</v>
          </cell>
          <cell r="Q17518">
            <v>0</v>
          </cell>
          <cell r="R17518">
            <v>0</v>
          </cell>
          <cell r="S17518">
            <v>0</v>
          </cell>
          <cell r="T17518">
            <v>0</v>
          </cell>
          <cell r="U17518">
            <v>0</v>
          </cell>
          <cell r="V17518">
            <v>0</v>
          </cell>
          <cell r="W17518">
            <v>0</v>
          </cell>
          <cell r="X17518">
            <v>0</v>
          </cell>
          <cell r="Y17518">
            <v>0</v>
          </cell>
          <cell r="Z17518">
            <v>0</v>
          </cell>
          <cell r="AA17518">
            <v>0</v>
          </cell>
          <cell r="AB17518">
            <v>0</v>
          </cell>
        </row>
        <row r="17578">
          <cell r="E17578">
            <v>967000</v>
          </cell>
          <cell r="H17578">
            <v>302855.52</v>
          </cell>
          <cell r="I17578">
            <v>0</v>
          </cell>
          <cell r="J17578">
            <v>0</v>
          </cell>
          <cell r="K17578">
            <v>0</v>
          </cell>
          <cell r="L17578">
            <v>0</v>
          </cell>
          <cell r="M17578">
            <v>0</v>
          </cell>
          <cell r="N17578">
            <v>0</v>
          </cell>
          <cell r="O17578">
            <v>0</v>
          </cell>
          <cell r="P17578">
            <v>0</v>
          </cell>
          <cell r="Q17578">
            <v>0</v>
          </cell>
          <cell r="R17578">
            <v>149734</v>
          </cell>
          <cell r="S17578">
            <v>153121.51999999999</v>
          </cell>
          <cell r="T17578">
            <v>0</v>
          </cell>
          <cell r="U17578">
            <v>0</v>
          </cell>
          <cell r="V17578">
            <v>0</v>
          </cell>
          <cell r="W17578">
            <v>0</v>
          </cell>
          <cell r="X17578">
            <v>0</v>
          </cell>
          <cell r="Y17578">
            <v>0</v>
          </cell>
          <cell r="Z17578">
            <v>0</v>
          </cell>
          <cell r="AA17578">
            <v>0</v>
          </cell>
          <cell r="AB17578">
            <v>0</v>
          </cell>
        </row>
        <row r="17654">
          <cell r="E17654">
            <v>238737000</v>
          </cell>
          <cell r="H17654">
            <v>113095117.59999999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  <cell r="N17654">
            <v>0</v>
          </cell>
          <cell r="O17654">
            <v>0</v>
          </cell>
          <cell r="P17654">
            <v>0</v>
          </cell>
          <cell r="Q17654">
            <v>0</v>
          </cell>
          <cell r="R17654">
            <v>38913777.600000001</v>
          </cell>
          <cell r="S17654">
            <v>74181340</v>
          </cell>
          <cell r="T17654">
            <v>0</v>
          </cell>
          <cell r="U17654">
            <v>0</v>
          </cell>
          <cell r="V17654">
            <v>0</v>
          </cell>
          <cell r="W17654">
            <v>0</v>
          </cell>
          <cell r="X17654">
            <v>0</v>
          </cell>
          <cell r="Y17654">
            <v>0</v>
          </cell>
          <cell r="Z17654">
            <v>0</v>
          </cell>
          <cell r="AA17654">
            <v>0</v>
          </cell>
          <cell r="AB17654">
            <v>0</v>
          </cell>
        </row>
        <row r="17660">
          <cell r="E17660">
            <v>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  <cell r="N17660">
            <v>0</v>
          </cell>
          <cell r="O17660">
            <v>0</v>
          </cell>
          <cell r="P17660">
            <v>0</v>
          </cell>
          <cell r="Q17660">
            <v>0</v>
          </cell>
          <cell r="R17660">
            <v>0</v>
          </cell>
          <cell r="S17660">
            <v>0</v>
          </cell>
          <cell r="T17660">
            <v>0</v>
          </cell>
          <cell r="U17660">
            <v>0</v>
          </cell>
          <cell r="V17660">
            <v>0</v>
          </cell>
          <cell r="W17660">
            <v>0</v>
          </cell>
          <cell r="X17660">
            <v>0</v>
          </cell>
          <cell r="Y17660">
            <v>0</v>
          </cell>
          <cell r="Z17660">
            <v>0</v>
          </cell>
          <cell r="AA17660">
            <v>0</v>
          </cell>
          <cell r="AB17660">
            <v>0</v>
          </cell>
        </row>
        <row r="17689">
          <cell r="E17689">
            <v>0</v>
          </cell>
          <cell r="H17689">
            <v>0</v>
          </cell>
          <cell r="I17689">
            <v>0</v>
          </cell>
          <cell r="J17689">
            <v>0</v>
          </cell>
          <cell r="K17689">
            <v>0</v>
          </cell>
          <cell r="L17689">
            <v>0</v>
          </cell>
          <cell r="M17689">
            <v>0</v>
          </cell>
          <cell r="N17689">
            <v>0</v>
          </cell>
          <cell r="O17689">
            <v>0</v>
          </cell>
          <cell r="P17689">
            <v>0</v>
          </cell>
          <cell r="Q17689">
            <v>0</v>
          </cell>
          <cell r="R17689">
            <v>0</v>
          </cell>
          <cell r="S17689">
            <v>0</v>
          </cell>
          <cell r="T17689">
            <v>0</v>
          </cell>
          <cell r="U17689">
            <v>0</v>
          </cell>
          <cell r="V17689">
            <v>0</v>
          </cell>
          <cell r="W17689">
            <v>0</v>
          </cell>
          <cell r="X17689">
            <v>0</v>
          </cell>
          <cell r="Y17689">
            <v>0</v>
          </cell>
          <cell r="Z17689">
            <v>0</v>
          </cell>
          <cell r="AA17689">
            <v>0</v>
          </cell>
          <cell r="AB17689">
            <v>0</v>
          </cell>
        </row>
        <row r="17693">
          <cell r="E17693">
            <v>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P17693">
            <v>0</v>
          </cell>
          <cell r="Q17693">
            <v>0</v>
          </cell>
          <cell r="R17693">
            <v>0</v>
          </cell>
          <cell r="S17693">
            <v>0</v>
          </cell>
          <cell r="T17693">
            <v>0</v>
          </cell>
          <cell r="U17693">
            <v>0</v>
          </cell>
          <cell r="V17693">
            <v>0</v>
          </cell>
          <cell r="W17693">
            <v>0</v>
          </cell>
          <cell r="X17693">
            <v>0</v>
          </cell>
          <cell r="Y17693">
            <v>0</v>
          </cell>
          <cell r="Z17693">
            <v>0</v>
          </cell>
          <cell r="AA17693">
            <v>0</v>
          </cell>
          <cell r="AB17693">
            <v>0</v>
          </cell>
        </row>
        <row r="17753">
          <cell r="E17753">
            <v>967000</v>
          </cell>
          <cell r="H17753">
            <v>134697.79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  <cell r="N17753">
            <v>0</v>
          </cell>
          <cell r="O17753">
            <v>0</v>
          </cell>
          <cell r="P17753">
            <v>0</v>
          </cell>
          <cell r="Q17753">
            <v>0</v>
          </cell>
          <cell r="R17753">
            <v>53722.71</v>
          </cell>
          <cell r="S17753">
            <v>80975.08</v>
          </cell>
          <cell r="T17753">
            <v>0</v>
          </cell>
          <cell r="U17753">
            <v>0</v>
          </cell>
          <cell r="V17753">
            <v>0</v>
          </cell>
          <cell r="W17753">
            <v>0</v>
          </cell>
          <cell r="X17753">
            <v>0</v>
          </cell>
          <cell r="Y17753">
            <v>0</v>
          </cell>
          <cell r="Z17753">
            <v>0</v>
          </cell>
          <cell r="AA17753">
            <v>0</v>
          </cell>
          <cell r="AB17753">
            <v>0</v>
          </cell>
        </row>
        <row r="17829">
          <cell r="E17829">
            <v>114763000</v>
          </cell>
          <cell r="H17829">
            <v>4367222.25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  <cell r="N17829">
            <v>0</v>
          </cell>
          <cell r="O17829">
            <v>0</v>
          </cell>
          <cell r="P17829">
            <v>0</v>
          </cell>
          <cell r="Q17829">
            <v>0</v>
          </cell>
          <cell r="R17829">
            <v>42451.25</v>
          </cell>
          <cell r="S17829">
            <v>4324771</v>
          </cell>
          <cell r="T17829">
            <v>0</v>
          </cell>
          <cell r="U17829">
            <v>0</v>
          </cell>
          <cell r="V17829">
            <v>0</v>
          </cell>
          <cell r="W17829">
            <v>0</v>
          </cell>
          <cell r="X17829">
            <v>0</v>
          </cell>
          <cell r="Y17829">
            <v>0</v>
          </cell>
          <cell r="Z17829">
            <v>0</v>
          </cell>
          <cell r="AA17829">
            <v>0</v>
          </cell>
          <cell r="AB17829">
            <v>0</v>
          </cell>
        </row>
        <row r="17835">
          <cell r="E17835">
            <v>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  <cell r="N17835">
            <v>0</v>
          </cell>
          <cell r="O17835">
            <v>0</v>
          </cell>
          <cell r="P17835">
            <v>0</v>
          </cell>
          <cell r="Q17835">
            <v>0</v>
          </cell>
          <cell r="R17835">
            <v>0</v>
          </cell>
          <cell r="S17835">
            <v>0</v>
          </cell>
          <cell r="T17835">
            <v>0</v>
          </cell>
          <cell r="U17835">
            <v>0</v>
          </cell>
          <cell r="V17835">
            <v>0</v>
          </cell>
          <cell r="W17835">
            <v>0</v>
          </cell>
          <cell r="X17835">
            <v>0</v>
          </cell>
          <cell r="Y17835">
            <v>0</v>
          </cell>
          <cell r="Z17835">
            <v>0</v>
          </cell>
          <cell r="AA17835">
            <v>0</v>
          </cell>
          <cell r="AB17835">
            <v>0</v>
          </cell>
        </row>
        <row r="17864">
          <cell r="E17864">
            <v>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  <cell r="N17864">
            <v>0</v>
          </cell>
          <cell r="O17864">
            <v>0</v>
          </cell>
          <cell r="P17864">
            <v>0</v>
          </cell>
          <cell r="Q17864">
            <v>0</v>
          </cell>
          <cell r="R17864">
            <v>0</v>
          </cell>
          <cell r="S17864">
            <v>0</v>
          </cell>
          <cell r="T17864">
            <v>0</v>
          </cell>
          <cell r="U17864">
            <v>0</v>
          </cell>
          <cell r="V17864">
            <v>0</v>
          </cell>
          <cell r="W17864">
            <v>0</v>
          </cell>
          <cell r="X17864">
            <v>0</v>
          </cell>
          <cell r="Y17864">
            <v>0</v>
          </cell>
          <cell r="Z17864">
            <v>0</v>
          </cell>
          <cell r="AA17864">
            <v>0</v>
          </cell>
          <cell r="AB17864">
            <v>0</v>
          </cell>
        </row>
        <row r="17868">
          <cell r="E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P17868">
            <v>0</v>
          </cell>
          <cell r="Q17868">
            <v>0</v>
          </cell>
          <cell r="R17868">
            <v>0</v>
          </cell>
          <cell r="S17868">
            <v>0</v>
          </cell>
          <cell r="T17868">
            <v>0</v>
          </cell>
          <cell r="U17868">
            <v>0</v>
          </cell>
          <cell r="V17868">
            <v>0</v>
          </cell>
          <cell r="W17868">
            <v>0</v>
          </cell>
          <cell r="X17868">
            <v>0</v>
          </cell>
          <cell r="Y17868">
            <v>0</v>
          </cell>
          <cell r="Z17868">
            <v>0</v>
          </cell>
          <cell r="AA17868">
            <v>0</v>
          </cell>
          <cell r="AB17868">
            <v>0</v>
          </cell>
        </row>
        <row r="18103">
          <cell r="E18103">
            <v>12024000</v>
          </cell>
          <cell r="F18103">
            <v>12024000</v>
          </cell>
          <cell r="G18103">
            <v>0</v>
          </cell>
          <cell r="H18103">
            <v>0</v>
          </cell>
          <cell r="I18103">
            <v>0</v>
          </cell>
          <cell r="J18103">
            <v>0</v>
          </cell>
          <cell r="K18103">
            <v>0</v>
          </cell>
          <cell r="L18103">
            <v>0</v>
          </cell>
          <cell r="M18103">
            <v>0</v>
          </cell>
          <cell r="N18103">
            <v>0</v>
          </cell>
          <cell r="O18103">
            <v>0</v>
          </cell>
          <cell r="P18103">
            <v>0</v>
          </cell>
          <cell r="Q18103">
            <v>0</v>
          </cell>
          <cell r="R18103">
            <v>0</v>
          </cell>
          <cell r="S18103">
            <v>0</v>
          </cell>
          <cell r="T18103">
            <v>0</v>
          </cell>
          <cell r="U18103">
            <v>0</v>
          </cell>
          <cell r="V18103">
            <v>0</v>
          </cell>
          <cell r="W18103">
            <v>0</v>
          </cell>
          <cell r="X18103">
            <v>0</v>
          </cell>
          <cell r="Y18103">
            <v>0</v>
          </cell>
          <cell r="Z18103">
            <v>0</v>
          </cell>
          <cell r="AA18103">
            <v>0</v>
          </cell>
          <cell r="AB18103">
            <v>0</v>
          </cell>
        </row>
        <row r="18179">
          <cell r="E18179">
            <v>2224681000</v>
          </cell>
          <cell r="F18179">
            <v>2018784247.52</v>
          </cell>
          <cell r="G18179">
            <v>-205896752.47999999</v>
          </cell>
          <cell r="H18179">
            <v>80637701.789999992</v>
          </cell>
          <cell r="I18179">
            <v>0</v>
          </cell>
          <cell r="J18179">
            <v>0</v>
          </cell>
          <cell r="K18179">
            <v>0</v>
          </cell>
          <cell r="L18179">
            <v>67143387.5</v>
          </cell>
          <cell r="M18179">
            <v>0</v>
          </cell>
          <cell r="N18179">
            <v>0</v>
          </cell>
          <cell r="O18179">
            <v>0</v>
          </cell>
          <cell r="P18179">
            <v>67143387.5</v>
          </cell>
          <cell r="Q18179">
            <v>0</v>
          </cell>
          <cell r="R18179">
            <v>10821695.82</v>
          </cell>
          <cell r="S18179">
            <v>2672618.4700000007</v>
          </cell>
          <cell r="T18179">
            <v>0</v>
          </cell>
          <cell r="U18179">
            <v>0</v>
          </cell>
          <cell r="V18179">
            <v>0</v>
          </cell>
          <cell r="W18179">
            <v>0</v>
          </cell>
          <cell r="X18179">
            <v>0</v>
          </cell>
          <cell r="Y18179">
            <v>0</v>
          </cell>
          <cell r="Z18179">
            <v>0</v>
          </cell>
          <cell r="AA18179">
            <v>0</v>
          </cell>
          <cell r="AB18179">
            <v>0</v>
          </cell>
        </row>
        <row r="18185">
          <cell r="E18185">
            <v>0</v>
          </cell>
          <cell r="F18185">
            <v>0</v>
          </cell>
          <cell r="G18185">
            <v>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  <cell r="N18185">
            <v>0</v>
          </cell>
          <cell r="O18185">
            <v>0</v>
          </cell>
          <cell r="P18185">
            <v>0</v>
          </cell>
          <cell r="Q18185">
            <v>0</v>
          </cell>
          <cell r="R18185">
            <v>0</v>
          </cell>
          <cell r="S18185">
            <v>0</v>
          </cell>
          <cell r="T18185">
            <v>0</v>
          </cell>
          <cell r="U18185">
            <v>0</v>
          </cell>
          <cell r="V18185">
            <v>0</v>
          </cell>
          <cell r="W18185">
            <v>0</v>
          </cell>
          <cell r="X18185">
            <v>0</v>
          </cell>
          <cell r="Y18185">
            <v>0</v>
          </cell>
          <cell r="Z18185">
            <v>0</v>
          </cell>
          <cell r="AA18185">
            <v>0</v>
          </cell>
          <cell r="AB18185">
            <v>0</v>
          </cell>
        </row>
        <row r="18214">
          <cell r="E18214">
            <v>0</v>
          </cell>
          <cell r="F18214">
            <v>0</v>
          </cell>
          <cell r="G18214">
            <v>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  <cell r="N18214">
            <v>0</v>
          </cell>
          <cell r="O18214">
            <v>0</v>
          </cell>
          <cell r="P18214">
            <v>0</v>
          </cell>
          <cell r="Q18214">
            <v>0</v>
          </cell>
          <cell r="R18214">
            <v>0</v>
          </cell>
          <cell r="S18214">
            <v>0</v>
          </cell>
          <cell r="T18214">
            <v>0</v>
          </cell>
          <cell r="U18214">
            <v>0</v>
          </cell>
          <cell r="V18214">
            <v>0</v>
          </cell>
          <cell r="W18214">
            <v>0</v>
          </cell>
          <cell r="X18214">
            <v>0</v>
          </cell>
          <cell r="Y18214">
            <v>0</v>
          </cell>
          <cell r="Z18214">
            <v>0</v>
          </cell>
          <cell r="AA18214">
            <v>0</v>
          </cell>
          <cell r="AB18214">
            <v>0</v>
          </cell>
        </row>
        <row r="18218">
          <cell r="E18218">
            <v>0</v>
          </cell>
          <cell r="F18218">
            <v>0</v>
          </cell>
          <cell r="G18218">
            <v>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P18218">
            <v>0</v>
          </cell>
          <cell r="Q18218">
            <v>0</v>
          </cell>
          <cell r="R18218">
            <v>0</v>
          </cell>
          <cell r="S18218">
            <v>0</v>
          </cell>
          <cell r="T18218">
            <v>0</v>
          </cell>
          <cell r="U18218">
            <v>0</v>
          </cell>
          <cell r="V18218">
            <v>0</v>
          </cell>
          <cell r="W18218">
            <v>0</v>
          </cell>
          <cell r="X18218">
            <v>0</v>
          </cell>
          <cell r="Y18218">
            <v>0</v>
          </cell>
          <cell r="Z18218">
            <v>0</v>
          </cell>
          <cell r="AA18218">
            <v>0</v>
          </cell>
          <cell r="AB18218">
            <v>0</v>
          </cell>
        </row>
        <row r="18278">
          <cell r="E18278">
            <v>6772000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  <cell r="N18278">
            <v>0</v>
          </cell>
          <cell r="O18278">
            <v>0</v>
          </cell>
          <cell r="P18278">
            <v>0</v>
          </cell>
          <cell r="Q18278">
            <v>0</v>
          </cell>
          <cell r="R18278">
            <v>11135.81</v>
          </cell>
          <cell r="S18278">
            <v>-11135.81</v>
          </cell>
          <cell r="T18278">
            <v>0</v>
          </cell>
          <cell r="U18278">
            <v>0</v>
          </cell>
          <cell r="V18278">
            <v>0</v>
          </cell>
          <cell r="W18278">
            <v>0</v>
          </cell>
          <cell r="X18278">
            <v>0</v>
          </cell>
          <cell r="Y18278">
            <v>0</v>
          </cell>
          <cell r="Z18278">
            <v>0</v>
          </cell>
          <cell r="AA18278">
            <v>0</v>
          </cell>
          <cell r="AB18278">
            <v>0</v>
          </cell>
        </row>
        <row r="18354">
          <cell r="E18354">
            <v>1251000</v>
          </cell>
          <cell r="H18354">
            <v>196282.34</v>
          </cell>
          <cell r="I18354">
            <v>0</v>
          </cell>
          <cell r="J18354">
            <v>0</v>
          </cell>
          <cell r="K18354">
            <v>0</v>
          </cell>
          <cell r="L18354">
            <v>0</v>
          </cell>
          <cell r="M18354">
            <v>0</v>
          </cell>
          <cell r="N18354">
            <v>0</v>
          </cell>
          <cell r="O18354">
            <v>0</v>
          </cell>
          <cell r="P18354">
            <v>0</v>
          </cell>
          <cell r="Q18354">
            <v>0</v>
          </cell>
          <cell r="R18354">
            <v>106777</v>
          </cell>
          <cell r="S18354">
            <v>89505.34</v>
          </cell>
          <cell r="T18354">
            <v>0</v>
          </cell>
          <cell r="U18354">
            <v>0</v>
          </cell>
          <cell r="V18354">
            <v>0</v>
          </cell>
          <cell r="W18354">
            <v>0</v>
          </cell>
          <cell r="X18354">
            <v>0</v>
          </cell>
          <cell r="Y18354">
            <v>0</v>
          </cell>
          <cell r="Z18354">
            <v>0</v>
          </cell>
          <cell r="AA18354">
            <v>0</v>
          </cell>
          <cell r="AB18354">
            <v>0</v>
          </cell>
        </row>
        <row r="18360">
          <cell r="E18360">
            <v>0</v>
          </cell>
          <cell r="H18360">
            <v>0</v>
          </cell>
          <cell r="I18360">
            <v>0</v>
          </cell>
          <cell r="J18360">
            <v>0</v>
          </cell>
          <cell r="K18360">
            <v>0</v>
          </cell>
          <cell r="L18360">
            <v>0</v>
          </cell>
          <cell r="M18360">
            <v>0</v>
          </cell>
          <cell r="N18360">
            <v>0</v>
          </cell>
          <cell r="O18360">
            <v>0</v>
          </cell>
          <cell r="P18360">
            <v>0</v>
          </cell>
          <cell r="Q18360">
            <v>0</v>
          </cell>
          <cell r="R18360">
            <v>0</v>
          </cell>
          <cell r="S18360">
            <v>0</v>
          </cell>
          <cell r="T18360">
            <v>0</v>
          </cell>
          <cell r="U18360">
            <v>0</v>
          </cell>
          <cell r="V18360">
            <v>0</v>
          </cell>
          <cell r="W18360">
            <v>0</v>
          </cell>
          <cell r="X18360">
            <v>0</v>
          </cell>
          <cell r="Y18360">
            <v>0</v>
          </cell>
          <cell r="Z18360">
            <v>0</v>
          </cell>
          <cell r="AA18360">
            <v>0</v>
          </cell>
          <cell r="AB18360">
            <v>0</v>
          </cell>
        </row>
        <row r="18389">
          <cell r="E18389">
            <v>0</v>
          </cell>
          <cell r="H18389">
            <v>0</v>
          </cell>
          <cell r="I18389">
            <v>0</v>
          </cell>
          <cell r="J18389">
            <v>0</v>
          </cell>
          <cell r="K18389">
            <v>0</v>
          </cell>
          <cell r="L18389">
            <v>0</v>
          </cell>
          <cell r="M18389">
            <v>0</v>
          </cell>
          <cell r="N18389">
            <v>0</v>
          </cell>
          <cell r="O18389">
            <v>0</v>
          </cell>
          <cell r="P18389">
            <v>0</v>
          </cell>
          <cell r="Q18389">
            <v>0</v>
          </cell>
          <cell r="R18389">
            <v>0</v>
          </cell>
          <cell r="S18389">
            <v>0</v>
          </cell>
          <cell r="T18389">
            <v>0</v>
          </cell>
          <cell r="U18389">
            <v>0</v>
          </cell>
          <cell r="V18389">
            <v>0</v>
          </cell>
          <cell r="W18389">
            <v>0</v>
          </cell>
          <cell r="X18389">
            <v>0</v>
          </cell>
          <cell r="Y18389">
            <v>0</v>
          </cell>
          <cell r="Z18389">
            <v>0</v>
          </cell>
          <cell r="AA18389">
            <v>0</v>
          </cell>
          <cell r="AB18389">
            <v>0</v>
          </cell>
        </row>
        <row r="18393">
          <cell r="E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P18393">
            <v>0</v>
          </cell>
          <cell r="Q18393">
            <v>0</v>
          </cell>
          <cell r="R18393">
            <v>0</v>
          </cell>
          <cell r="S18393">
            <v>0</v>
          </cell>
          <cell r="T18393">
            <v>0</v>
          </cell>
          <cell r="U18393">
            <v>0</v>
          </cell>
          <cell r="V18393">
            <v>0</v>
          </cell>
          <cell r="W18393">
            <v>0</v>
          </cell>
          <cell r="X18393">
            <v>0</v>
          </cell>
          <cell r="Y18393">
            <v>0</v>
          </cell>
          <cell r="Z18393">
            <v>0</v>
          </cell>
          <cell r="AA18393">
            <v>0</v>
          </cell>
          <cell r="AB18393">
            <v>0</v>
          </cell>
        </row>
        <row r="18453">
          <cell r="E18453">
            <v>3561000</v>
          </cell>
          <cell r="H18453">
            <v>0</v>
          </cell>
          <cell r="I18453">
            <v>0</v>
          </cell>
          <cell r="J18453">
            <v>0</v>
          </cell>
          <cell r="K18453">
            <v>0</v>
          </cell>
          <cell r="L18453">
            <v>0</v>
          </cell>
          <cell r="M18453">
            <v>0</v>
          </cell>
          <cell r="N18453">
            <v>0</v>
          </cell>
          <cell r="O18453">
            <v>0</v>
          </cell>
          <cell r="P18453">
            <v>0</v>
          </cell>
          <cell r="Q18453">
            <v>0</v>
          </cell>
          <cell r="R18453">
            <v>0</v>
          </cell>
          <cell r="S18453">
            <v>0</v>
          </cell>
          <cell r="T18453">
            <v>0</v>
          </cell>
          <cell r="U18453">
            <v>0</v>
          </cell>
          <cell r="V18453">
            <v>0</v>
          </cell>
          <cell r="W18453">
            <v>0</v>
          </cell>
          <cell r="X18453">
            <v>0</v>
          </cell>
          <cell r="Y18453">
            <v>0</v>
          </cell>
          <cell r="Z18453">
            <v>0</v>
          </cell>
          <cell r="AA18453">
            <v>0</v>
          </cell>
          <cell r="AB18453">
            <v>0</v>
          </cell>
        </row>
        <row r="18529">
          <cell r="E18529">
            <v>632000</v>
          </cell>
          <cell r="H18529">
            <v>317300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  <cell r="N18529">
            <v>0</v>
          </cell>
          <cell r="O18529">
            <v>0</v>
          </cell>
          <cell r="P18529">
            <v>0</v>
          </cell>
          <cell r="Q18529">
            <v>0</v>
          </cell>
          <cell r="R18529">
            <v>207507</v>
          </cell>
          <cell r="S18529">
            <v>109793</v>
          </cell>
          <cell r="T18529">
            <v>0</v>
          </cell>
          <cell r="U18529">
            <v>0</v>
          </cell>
          <cell r="V18529">
            <v>0</v>
          </cell>
          <cell r="W18529">
            <v>0</v>
          </cell>
          <cell r="X18529">
            <v>0</v>
          </cell>
          <cell r="Y18529">
            <v>0</v>
          </cell>
          <cell r="Z18529">
            <v>0</v>
          </cell>
          <cell r="AA18529">
            <v>0</v>
          </cell>
          <cell r="AB18529">
            <v>0</v>
          </cell>
        </row>
        <row r="18535">
          <cell r="E18535">
            <v>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  <cell r="N18535">
            <v>0</v>
          </cell>
          <cell r="O18535">
            <v>0</v>
          </cell>
          <cell r="P18535">
            <v>0</v>
          </cell>
          <cell r="Q18535">
            <v>0</v>
          </cell>
          <cell r="R18535">
            <v>0</v>
          </cell>
          <cell r="S18535">
            <v>0</v>
          </cell>
          <cell r="T18535">
            <v>0</v>
          </cell>
          <cell r="U18535">
            <v>0</v>
          </cell>
          <cell r="V18535">
            <v>0</v>
          </cell>
          <cell r="W18535">
            <v>0</v>
          </cell>
          <cell r="X18535">
            <v>0</v>
          </cell>
          <cell r="Y18535">
            <v>0</v>
          </cell>
          <cell r="Z18535">
            <v>0</v>
          </cell>
          <cell r="AA18535">
            <v>0</v>
          </cell>
          <cell r="AB18535">
            <v>0</v>
          </cell>
        </row>
        <row r="18564">
          <cell r="E18564">
            <v>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  <cell r="N18564">
            <v>0</v>
          </cell>
          <cell r="O18564">
            <v>0</v>
          </cell>
          <cell r="P18564">
            <v>0</v>
          </cell>
          <cell r="Q18564">
            <v>0</v>
          </cell>
          <cell r="R18564">
            <v>0</v>
          </cell>
          <cell r="S18564">
            <v>0</v>
          </cell>
          <cell r="T18564">
            <v>0</v>
          </cell>
          <cell r="U18564">
            <v>0</v>
          </cell>
          <cell r="V18564">
            <v>0</v>
          </cell>
          <cell r="W18564">
            <v>0</v>
          </cell>
          <cell r="X18564">
            <v>0</v>
          </cell>
          <cell r="Y18564">
            <v>0</v>
          </cell>
          <cell r="Z18564">
            <v>0</v>
          </cell>
          <cell r="AA18564">
            <v>0</v>
          </cell>
          <cell r="AB18564">
            <v>0</v>
          </cell>
        </row>
        <row r="18568">
          <cell r="E18568">
            <v>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P18568">
            <v>0</v>
          </cell>
          <cell r="Q18568">
            <v>0</v>
          </cell>
          <cell r="R18568">
            <v>0</v>
          </cell>
          <cell r="S18568">
            <v>0</v>
          </cell>
          <cell r="T18568">
            <v>0</v>
          </cell>
          <cell r="U18568">
            <v>0</v>
          </cell>
          <cell r="V18568">
            <v>0</v>
          </cell>
          <cell r="W18568">
            <v>0</v>
          </cell>
          <cell r="X18568">
            <v>0</v>
          </cell>
          <cell r="Y18568">
            <v>0</v>
          </cell>
          <cell r="Z18568">
            <v>0</v>
          </cell>
          <cell r="AA18568">
            <v>0</v>
          </cell>
          <cell r="AB18568">
            <v>0</v>
          </cell>
        </row>
        <row r="18628">
          <cell r="E18628">
            <v>1554000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  <cell r="N18628">
            <v>0</v>
          </cell>
          <cell r="O18628">
            <v>0</v>
          </cell>
          <cell r="P18628">
            <v>0</v>
          </cell>
          <cell r="Q18628">
            <v>0</v>
          </cell>
          <cell r="R18628">
            <v>0</v>
          </cell>
          <cell r="S18628">
            <v>0</v>
          </cell>
          <cell r="T18628">
            <v>0</v>
          </cell>
          <cell r="U18628">
            <v>0</v>
          </cell>
          <cell r="V18628">
            <v>0</v>
          </cell>
          <cell r="W18628">
            <v>0</v>
          </cell>
          <cell r="X18628">
            <v>0</v>
          </cell>
          <cell r="Y18628">
            <v>0</v>
          </cell>
          <cell r="Z18628">
            <v>0</v>
          </cell>
          <cell r="AA18628">
            <v>0</v>
          </cell>
          <cell r="AB18628">
            <v>0</v>
          </cell>
        </row>
        <row r="18704">
          <cell r="E18704">
            <v>341000</v>
          </cell>
          <cell r="H18704">
            <v>94240</v>
          </cell>
          <cell r="I18704">
            <v>0</v>
          </cell>
          <cell r="J18704">
            <v>0</v>
          </cell>
          <cell r="K18704">
            <v>0</v>
          </cell>
          <cell r="L18704">
            <v>0</v>
          </cell>
          <cell r="M18704">
            <v>0</v>
          </cell>
          <cell r="N18704">
            <v>0</v>
          </cell>
          <cell r="O18704">
            <v>0</v>
          </cell>
          <cell r="P18704">
            <v>0</v>
          </cell>
          <cell r="Q18704">
            <v>0</v>
          </cell>
          <cell r="R18704">
            <v>41983</v>
          </cell>
          <cell r="S18704">
            <v>52257</v>
          </cell>
          <cell r="T18704">
            <v>0</v>
          </cell>
          <cell r="U18704">
            <v>0</v>
          </cell>
          <cell r="V18704">
            <v>0</v>
          </cell>
          <cell r="W18704">
            <v>0</v>
          </cell>
          <cell r="X18704">
            <v>0</v>
          </cell>
          <cell r="Y18704">
            <v>0</v>
          </cell>
          <cell r="Z18704">
            <v>0</v>
          </cell>
          <cell r="AA18704">
            <v>0</v>
          </cell>
          <cell r="AB18704">
            <v>0</v>
          </cell>
        </row>
        <row r="18710">
          <cell r="E18710">
            <v>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  <cell r="N18710">
            <v>0</v>
          </cell>
          <cell r="O18710">
            <v>0</v>
          </cell>
          <cell r="P18710">
            <v>0</v>
          </cell>
          <cell r="Q18710">
            <v>0</v>
          </cell>
          <cell r="R18710">
            <v>0</v>
          </cell>
          <cell r="S18710">
            <v>0</v>
          </cell>
          <cell r="T18710">
            <v>0</v>
          </cell>
          <cell r="U18710">
            <v>0</v>
          </cell>
          <cell r="V18710">
            <v>0</v>
          </cell>
          <cell r="W18710">
            <v>0</v>
          </cell>
          <cell r="X18710">
            <v>0</v>
          </cell>
          <cell r="Y18710">
            <v>0</v>
          </cell>
          <cell r="Z18710">
            <v>0</v>
          </cell>
          <cell r="AA18710">
            <v>0</v>
          </cell>
          <cell r="AB18710">
            <v>0</v>
          </cell>
        </row>
        <row r="18739">
          <cell r="E18739">
            <v>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  <cell r="N18739">
            <v>0</v>
          </cell>
          <cell r="O18739">
            <v>0</v>
          </cell>
          <cell r="P18739">
            <v>0</v>
          </cell>
          <cell r="Q18739">
            <v>0</v>
          </cell>
          <cell r="R18739">
            <v>0</v>
          </cell>
          <cell r="S18739">
            <v>0</v>
          </cell>
          <cell r="T18739">
            <v>0</v>
          </cell>
          <cell r="U18739">
            <v>0</v>
          </cell>
          <cell r="V18739">
            <v>0</v>
          </cell>
          <cell r="W18739">
            <v>0</v>
          </cell>
          <cell r="X18739">
            <v>0</v>
          </cell>
          <cell r="Y18739">
            <v>0</v>
          </cell>
          <cell r="Z18739">
            <v>0</v>
          </cell>
          <cell r="AA18739">
            <v>0</v>
          </cell>
          <cell r="AB18739">
            <v>0</v>
          </cell>
        </row>
        <row r="18743">
          <cell r="E18743">
            <v>0</v>
          </cell>
          <cell r="H18743">
            <v>0</v>
          </cell>
          <cell r="I18743">
            <v>0</v>
          </cell>
          <cell r="J18743">
            <v>0</v>
          </cell>
          <cell r="K18743">
            <v>0</v>
          </cell>
          <cell r="P18743">
            <v>0</v>
          </cell>
          <cell r="Q18743">
            <v>0</v>
          </cell>
          <cell r="R18743">
            <v>0</v>
          </cell>
          <cell r="S18743">
            <v>0</v>
          </cell>
          <cell r="T18743">
            <v>0</v>
          </cell>
          <cell r="U18743">
            <v>0</v>
          </cell>
          <cell r="V18743">
            <v>0</v>
          </cell>
          <cell r="W18743">
            <v>0</v>
          </cell>
          <cell r="X18743">
            <v>0</v>
          </cell>
          <cell r="Y18743">
            <v>0</v>
          </cell>
          <cell r="Z18743">
            <v>0</v>
          </cell>
          <cell r="AA18743">
            <v>0</v>
          </cell>
          <cell r="AB18743">
            <v>0</v>
          </cell>
        </row>
        <row r="18803">
          <cell r="E18803">
            <v>3561000</v>
          </cell>
          <cell r="H18803">
            <v>0</v>
          </cell>
          <cell r="I18803">
            <v>0</v>
          </cell>
          <cell r="J18803">
            <v>0</v>
          </cell>
          <cell r="K18803">
            <v>0</v>
          </cell>
          <cell r="L18803">
            <v>0</v>
          </cell>
          <cell r="M18803">
            <v>0</v>
          </cell>
          <cell r="N18803">
            <v>0</v>
          </cell>
          <cell r="O18803">
            <v>0</v>
          </cell>
          <cell r="P18803">
            <v>0</v>
          </cell>
          <cell r="Q18803">
            <v>0</v>
          </cell>
          <cell r="R18803">
            <v>0</v>
          </cell>
          <cell r="S18803">
            <v>0</v>
          </cell>
          <cell r="T18803">
            <v>0</v>
          </cell>
          <cell r="U18803">
            <v>0</v>
          </cell>
          <cell r="V18803">
            <v>0</v>
          </cell>
          <cell r="W18803">
            <v>0</v>
          </cell>
          <cell r="X18803">
            <v>0</v>
          </cell>
          <cell r="Y18803">
            <v>0</v>
          </cell>
          <cell r="Z18803">
            <v>0</v>
          </cell>
          <cell r="AA18803">
            <v>0</v>
          </cell>
          <cell r="AB18803">
            <v>0</v>
          </cell>
        </row>
        <row r="18879">
          <cell r="E18879">
            <v>687000</v>
          </cell>
          <cell r="H18879">
            <v>154092.4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  <cell r="N18879">
            <v>0</v>
          </cell>
          <cell r="O18879">
            <v>0</v>
          </cell>
          <cell r="P18879">
            <v>0</v>
          </cell>
          <cell r="Q18879">
            <v>0</v>
          </cell>
          <cell r="R18879">
            <v>53204.95</v>
          </cell>
          <cell r="S18879">
            <v>100887.45</v>
          </cell>
          <cell r="T18879">
            <v>0</v>
          </cell>
          <cell r="U18879">
            <v>0</v>
          </cell>
          <cell r="V18879">
            <v>0</v>
          </cell>
          <cell r="W18879">
            <v>0</v>
          </cell>
          <cell r="X18879">
            <v>0</v>
          </cell>
          <cell r="Y18879">
            <v>0</v>
          </cell>
          <cell r="Z18879">
            <v>0</v>
          </cell>
          <cell r="AA18879">
            <v>0</v>
          </cell>
          <cell r="AB18879">
            <v>0</v>
          </cell>
        </row>
        <row r="18885">
          <cell r="E18885">
            <v>0</v>
          </cell>
          <cell r="H18885">
            <v>0</v>
          </cell>
          <cell r="I18885">
            <v>0</v>
          </cell>
          <cell r="J18885">
            <v>0</v>
          </cell>
          <cell r="K18885">
            <v>0</v>
          </cell>
          <cell r="L18885">
            <v>0</v>
          </cell>
          <cell r="M18885">
            <v>0</v>
          </cell>
          <cell r="N18885">
            <v>0</v>
          </cell>
          <cell r="O18885">
            <v>0</v>
          </cell>
          <cell r="P18885">
            <v>0</v>
          </cell>
          <cell r="Q18885">
            <v>0</v>
          </cell>
          <cell r="R18885">
            <v>0</v>
          </cell>
          <cell r="S18885">
            <v>0</v>
          </cell>
          <cell r="T18885">
            <v>0</v>
          </cell>
          <cell r="U18885">
            <v>0</v>
          </cell>
          <cell r="V18885">
            <v>0</v>
          </cell>
          <cell r="W18885">
            <v>0</v>
          </cell>
          <cell r="X18885">
            <v>0</v>
          </cell>
          <cell r="Y18885">
            <v>0</v>
          </cell>
          <cell r="Z18885">
            <v>0</v>
          </cell>
          <cell r="AA18885">
            <v>0</v>
          </cell>
          <cell r="AB18885">
            <v>0</v>
          </cell>
        </row>
        <row r="18914">
          <cell r="E18914">
            <v>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  <cell r="N18914">
            <v>0</v>
          </cell>
          <cell r="O18914">
            <v>0</v>
          </cell>
          <cell r="P18914">
            <v>0</v>
          </cell>
          <cell r="Q18914">
            <v>0</v>
          </cell>
          <cell r="R18914">
            <v>0</v>
          </cell>
          <cell r="S18914">
            <v>0</v>
          </cell>
          <cell r="T18914">
            <v>0</v>
          </cell>
          <cell r="U18914">
            <v>0</v>
          </cell>
          <cell r="V18914">
            <v>0</v>
          </cell>
          <cell r="W18914">
            <v>0</v>
          </cell>
          <cell r="X18914">
            <v>0</v>
          </cell>
          <cell r="Y18914">
            <v>0</v>
          </cell>
          <cell r="Z18914">
            <v>0</v>
          </cell>
          <cell r="AA18914">
            <v>0</v>
          </cell>
          <cell r="AB18914">
            <v>0</v>
          </cell>
        </row>
        <row r="18918">
          <cell r="E18918">
            <v>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P18918">
            <v>0</v>
          </cell>
          <cell r="Q18918">
            <v>0</v>
          </cell>
          <cell r="R18918">
            <v>0</v>
          </cell>
          <cell r="S18918">
            <v>0</v>
          </cell>
          <cell r="T18918">
            <v>0</v>
          </cell>
          <cell r="U18918">
            <v>0</v>
          </cell>
          <cell r="V18918">
            <v>0</v>
          </cell>
          <cell r="W18918">
            <v>0</v>
          </cell>
          <cell r="X18918">
            <v>0</v>
          </cell>
          <cell r="Y18918">
            <v>0</v>
          </cell>
          <cell r="Z18918">
            <v>0</v>
          </cell>
          <cell r="AA18918">
            <v>0</v>
          </cell>
          <cell r="AB18918">
            <v>0</v>
          </cell>
        </row>
        <row r="18978">
          <cell r="E18978">
            <v>1956000</v>
          </cell>
          <cell r="H18978">
            <v>0</v>
          </cell>
          <cell r="I18978">
            <v>0</v>
          </cell>
          <cell r="J18978">
            <v>0</v>
          </cell>
          <cell r="K18978">
            <v>0</v>
          </cell>
          <cell r="L18978">
            <v>0</v>
          </cell>
          <cell r="M18978">
            <v>0</v>
          </cell>
          <cell r="N18978">
            <v>0</v>
          </cell>
          <cell r="O18978">
            <v>0</v>
          </cell>
          <cell r="P18978">
            <v>0</v>
          </cell>
          <cell r="Q18978">
            <v>0</v>
          </cell>
          <cell r="R18978">
            <v>0</v>
          </cell>
          <cell r="S18978">
            <v>0</v>
          </cell>
          <cell r="T18978">
            <v>0</v>
          </cell>
          <cell r="U18978">
            <v>0</v>
          </cell>
          <cell r="V18978">
            <v>0</v>
          </cell>
          <cell r="W18978">
            <v>0</v>
          </cell>
          <cell r="X18978">
            <v>0</v>
          </cell>
          <cell r="Y18978">
            <v>0</v>
          </cell>
          <cell r="Z18978">
            <v>0</v>
          </cell>
          <cell r="AA18978">
            <v>0</v>
          </cell>
          <cell r="AB18978">
            <v>0</v>
          </cell>
        </row>
        <row r="19054">
          <cell r="E19054">
            <v>570000</v>
          </cell>
          <cell r="H19054">
            <v>282212.88</v>
          </cell>
          <cell r="I19054">
            <v>0</v>
          </cell>
          <cell r="J19054">
            <v>0</v>
          </cell>
          <cell r="K19054">
            <v>0</v>
          </cell>
          <cell r="L19054">
            <v>0</v>
          </cell>
          <cell r="M19054">
            <v>0</v>
          </cell>
          <cell r="N19054">
            <v>0</v>
          </cell>
          <cell r="O19054">
            <v>0</v>
          </cell>
          <cell r="P19054">
            <v>0</v>
          </cell>
          <cell r="Q19054">
            <v>0</v>
          </cell>
          <cell r="R19054">
            <v>102409.48</v>
          </cell>
          <cell r="S19054">
            <v>179803.4</v>
          </cell>
          <cell r="T19054">
            <v>0</v>
          </cell>
          <cell r="U19054">
            <v>0</v>
          </cell>
          <cell r="V19054">
            <v>0</v>
          </cell>
          <cell r="W19054">
            <v>0</v>
          </cell>
          <cell r="X19054">
            <v>0</v>
          </cell>
          <cell r="Y19054">
            <v>0</v>
          </cell>
          <cell r="Z19054">
            <v>0</v>
          </cell>
          <cell r="AA19054">
            <v>0</v>
          </cell>
          <cell r="AB19054">
            <v>0</v>
          </cell>
        </row>
        <row r="19060">
          <cell r="E19060">
            <v>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  <cell r="N19060">
            <v>0</v>
          </cell>
          <cell r="O19060">
            <v>0</v>
          </cell>
          <cell r="P19060">
            <v>0</v>
          </cell>
          <cell r="Q19060">
            <v>0</v>
          </cell>
          <cell r="R19060">
            <v>0</v>
          </cell>
          <cell r="S19060">
            <v>0</v>
          </cell>
          <cell r="T19060">
            <v>0</v>
          </cell>
          <cell r="U19060">
            <v>0</v>
          </cell>
          <cell r="V19060">
            <v>0</v>
          </cell>
          <cell r="W19060">
            <v>0</v>
          </cell>
          <cell r="X19060">
            <v>0</v>
          </cell>
          <cell r="Y19060">
            <v>0</v>
          </cell>
          <cell r="Z19060">
            <v>0</v>
          </cell>
          <cell r="AA19060">
            <v>0</v>
          </cell>
          <cell r="AB19060">
            <v>0</v>
          </cell>
        </row>
        <row r="19089">
          <cell r="E19089">
            <v>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  <cell r="N19089">
            <v>0</v>
          </cell>
          <cell r="O19089">
            <v>0</v>
          </cell>
          <cell r="P19089">
            <v>0</v>
          </cell>
          <cell r="Q19089">
            <v>0</v>
          </cell>
          <cell r="R19089">
            <v>0</v>
          </cell>
          <cell r="S19089">
            <v>0</v>
          </cell>
          <cell r="T19089">
            <v>0</v>
          </cell>
          <cell r="U19089">
            <v>0</v>
          </cell>
          <cell r="V19089">
            <v>0</v>
          </cell>
          <cell r="W19089">
            <v>0</v>
          </cell>
          <cell r="X19089">
            <v>0</v>
          </cell>
          <cell r="Y19089">
            <v>0</v>
          </cell>
          <cell r="Z19089">
            <v>0</v>
          </cell>
          <cell r="AA19089">
            <v>0</v>
          </cell>
          <cell r="AB19089">
            <v>0</v>
          </cell>
        </row>
        <row r="19093">
          <cell r="E19093">
            <v>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P19093">
            <v>0</v>
          </cell>
          <cell r="Q19093">
            <v>0</v>
          </cell>
          <cell r="R19093">
            <v>0</v>
          </cell>
          <cell r="S19093">
            <v>0</v>
          </cell>
          <cell r="T19093">
            <v>0</v>
          </cell>
          <cell r="U19093">
            <v>0</v>
          </cell>
          <cell r="V19093">
            <v>0</v>
          </cell>
          <cell r="W19093">
            <v>0</v>
          </cell>
          <cell r="X19093">
            <v>0</v>
          </cell>
          <cell r="Y19093">
            <v>0</v>
          </cell>
          <cell r="Z19093">
            <v>0</v>
          </cell>
          <cell r="AA19093">
            <v>0</v>
          </cell>
          <cell r="AB19093">
            <v>0</v>
          </cell>
        </row>
        <row r="19153">
          <cell r="E19153">
            <v>3561000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  <cell r="N19153">
            <v>0</v>
          </cell>
          <cell r="O19153">
            <v>0</v>
          </cell>
          <cell r="P19153">
            <v>0</v>
          </cell>
          <cell r="Q19153">
            <v>0</v>
          </cell>
          <cell r="R19153">
            <v>0</v>
          </cell>
          <cell r="S19153">
            <v>0</v>
          </cell>
          <cell r="T19153">
            <v>0</v>
          </cell>
          <cell r="U19153">
            <v>0</v>
          </cell>
          <cell r="V19153">
            <v>0</v>
          </cell>
          <cell r="W19153">
            <v>0</v>
          </cell>
          <cell r="X19153">
            <v>0</v>
          </cell>
          <cell r="Y19153">
            <v>0</v>
          </cell>
          <cell r="Z19153">
            <v>0</v>
          </cell>
          <cell r="AA19153">
            <v>0</v>
          </cell>
          <cell r="AB19153">
            <v>0</v>
          </cell>
        </row>
        <row r="19229">
          <cell r="E19229">
            <v>687000</v>
          </cell>
          <cell r="H19229">
            <v>205880.38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  <cell r="N19229">
            <v>0</v>
          </cell>
          <cell r="O19229">
            <v>0</v>
          </cell>
          <cell r="P19229">
            <v>0</v>
          </cell>
          <cell r="Q19229">
            <v>0</v>
          </cell>
          <cell r="R19229">
            <v>88256.18</v>
          </cell>
          <cell r="S19229">
            <v>117624.2</v>
          </cell>
          <cell r="T19229">
            <v>0</v>
          </cell>
          <cell r="U19229">
            <v>0</v>
          </cell>
          <cell r="V19229">
            <v>0</v>
          </cell>
          <cell r="W19229">
            <v>0</v>
          </cell>
          <cell r="X19229">
            <v>0</v>
          </cell>
          <cell r="Y19229">
            <v>0</v>
          </cell>
          <cell r="Z19229">
            <v>0</v>
          </cell>
          <cell r="AA19229">
            <v>0</v>
          </cell>
          <cell r="AB19229">
            <v>0</v>
          </cell>
        </row>
        <row r="19235">
          <cell r="E19235">
            <v>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  <cell r="N19235">
            <v>0</v>
          </cell>
          <cell r="O19235">
            <v>0</v>
          </cell>
          <cell r="P19235">
            <v>0</v>
          </cell>
          <cell r="Q19235">
            <v>0</v>
          </cell>
          <cell r="R19235">
            <v>0</v>
          </cell>
          <cell r="S19235">
            <v>0</v>
          </cell>
          <cell r="T19235">
            <v>0</v>
          </cell>
          <cell r="U19235">
            <v>0</v>
          </cell>
          <cell r="V19235">
            <v>0</v>
          </cell>
          <cell r="W19235">
            <v>0</v>
          </cell>
          <cell r="X19235">
            <v>0</v>
          </cell>
          <cell r="Y19235">
            <v>0</v>
          </cell>
          <cell r="Z19235">
            <v>0</v>
          </cell>
          <cell r="AA19235">
            <v>0</v>
          </cell>
          <cell r="AB19235">
            <v>0</v>
          </cell>
        </row>
        <row r="19264">
          <cell r="E19264">
            <v>0</v>
          </cell>
          <cell r="H19264">
            <v>0</v>
          </cell>
          <cell r="I19264">
            <v>0</v>
          </cell>
          <cell r="J19264">
            <v>0</v>
          </cell>
          <cell r="K19264">
            <v>0</v>
          </cell>
          <cell r="L19264">
            <v>0</v>
          </cell>
          <cell r="M19264">
            <v>0</v>
          </cell>
          <cell r="N19264">
            <v>0</v>
          </cell>
          <cell r="O19264">
            <v>0</v>
          </cell>
          <cell r="P19264">
            <v>0</v>
          </cell>
          <cell r="Q19264">
            <v>0</v>
          </cell>
          <cell r="R19264">
            <v>0</v>
          </cell>
          <cell r="S19264">
            <v>0</v>
          </cell>
          <cell r="T19264">
            <v>0</v>
          </cell>
          <cell r="U19264">
            <v>0</v>
          </cell>
          <cell r="V19264">
            <v>0</v>
          </cell>
          <cell r="W19264">
            <v>0</v>
          </cell>
          <cell r="X19264">
            <v>0</v>
          </cell>
          <cell r="Y19264">
            <v>0</v>
          </cell>
          <cell r="Z19264">
            <v>0</v>
          </cell>
          <cell r="AA19264">
            <v>0</v>
          </cell>
          <cell r="AB19264">
            <v>0</v>
          </cell>
        </row>
        <row r="19268">
          <cell r="E19268">
            <v>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P19268">
            <v>0</v>
          </cell>
          <cell r="Q19268">
            <v>0</v>
          </cell>
          <cell r="R19268">
            <v>0</v>
          </cell>
          <cell r="S19268">
            <v>0</v>
          </cell>
          <cell r="T19268">
            <v>0</v>
          </cell>
          <cell r="U19268">
            <v>0</v>
          </cell>
          <cell r="V19268">
            <v>0</v>
          </cell>
          <cell r="W19268">
            <v>0</v>
          </cell>
          <cell r="X19268">
            <v>0</v>
          </cell>
          <cell r="Y19268">
            <v>0</v>
          </cell>
          <cell r="Z19268">
            <v>0</v>
          </cell>
          <cell r="AA19268">
            <v>0</v>
          </cell>
          <cell r="AB19268">
            <v>0</v>
          </cell>
        </row>
        <row r="19328">
          <cell r="E19328">
            <v>16405000</v>
          </cell>
          <cell r="H19328">
            <v>0</v>
          </cell>
          <cell r="I19328">
            <v>0</v>
          </cell>
          <cell r="J19328">
            <v>0</v>
          </cell>
          <cell r="K19328">
            <v>0</v>
          </cell>
          <cell r="L19328">
            <v>0</v>
          </cell>
          <cell r="M19328">
            <v>0</v>
          </cell>
          <cell r="N19328">
            <v>0</v>
          </cell>
          <cell r="O19328">
            <v>0</v>
          </cell>
          <cell r="P19328">
            <v>0</v>
          </cell>
          <cell r="Q19328">
            <v>0</v>
          </cell>
          <cell r="R19328">
            <v>0</v>
          </cell>
          <cell r="S19328">
            <v>0</v>
          </cell>
          <cell r="T19328">
            <v>0</v>
          </cell>
          <cell r="U19328">
            <v>0</v>
          </cell>
          <cell r="V19328">
            <v>0</v>
          </cell>
          <cell r="W19328">
            <v>0</v>
          </cell>
          <cell r="X19328">
            <v>0</v>
          </cell>
          <cell r="Y19328">
            <v>0</v>
          </cell>
          <cell r="Z19328">
            <v>0</v>
          </cell>
          <cell r="AA19328">
            <v>0</v>
          </cell>
          <cell r="AB19328">
            <v>0</v>
          </cell>
        </row>
        <row r="19404">
          <cell r="E19404">
            <v>2722000</v>
          </cell>
          <cell r="H19404">
            <v>606673.91999999993</v>
          </cell>
          <cell r="I19404">
            <v>0</v>
          </cell>
          <cell r="J19404">
            <v>0</v>
          </cell>
          <cell r="K19404">
            <v>0</v>
          </cell>
          <cell r="L19404">
            <v>0</v>
          </cell>
          <cell r="M19404">
            <v>0</v>
          </cell>
          <cell r="N19404">
            <v>0</v>
          </cell>
          <cell r="O19404">
            <v>0</v>
          </cell>
          <cell r="P19404">
            <v>0</v>
          </cell>
          <cell r="Q19404">
            <v>0</v>
          </cell>
          <cell r="R19404">
            <v>260893.06</v>
          </cell>
          <cell r="S19404">
            <v>345780.86</v>
          </cell>
          <cell r="T19404">
            <v>0</v>
          </cell>
          <cell r="U19404">
            <v>0</v>
          </cell>
          <cell r="V19404">
            <v>0</v>
          </cell>
          <cell r="W19404">
            <v>0</v>
          </cell>
          <cell r="X19404">
            <v>0</v>
          </cell>
          <cell r="Y19404">
            <v>0</v>
          </cell>
          <cell r="Z19404">
            <v>0</v>
          </cell>
          <cell r="AA19404">
            <v>0</v>
          </cell>
          <cell r="AB19404">
            <v>0</v>
          </cell>
        </row>
        <row r="19410">
          <cell r="E19410">
            <v>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  <cell r="N19410">
            <v>0</v>
          </cell>
          <cell r="O19410">
            <v>0</v>
          </cell>
          <cell r="P19410">
            <v>0</v>
          </cell>
          <cell r="Q19410">
            <v>0</v>
          </cell>
          <cell r="R19410">
            <v>0</v>
          </cell>
          <cell r="S19410">
            <v>0</v>
          </cell>
          <cell r="T19410">
            <v>0</v>
          </cell>
          <cell r="U19410">
            <v>0</v>
          </cell>
          <cell r="V19410">
            <v>0</v>
          </cell>
          <cell r="W19410">
            <v>0</v>
          </cell>
          <cell r="X19410">
            <v>0</v>
          </cell>
          <cell r="Y19410">
            <v>0</v>
          </cell>
          <cell r="Z19410">
            <v>0</v>
          </cell>
          <cell r="AA19410">
            <v>0</v>
          </cell>
          <cell r="AB19410">
            <v>0</v>
          </cell>
        </row>
        <row r="19439">
          <cell r="E19439">
            <v>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  <cell r="N19439">
            <v>0</v>
          </cell>
          <cell r="O19439">
            <v>0</v>
          </cell>
          <cell r="P19439">
            <v>0</v>
          </cell>
          <cell r="Q19439">
            <v>0</v>
          </cell>
          <cell r="R19439">
            <v>0</v>
          </cell>
          <cell r="S19439">
            <v>0</v>
          </cell>
          <cell r="T19439">
            <v>0</v>
          </cell>
          <cell r="U19439">
            <v>0</v>
          </cell>
          <cell r="V19439">
            <v>0</v>
          </cell>
          <cell r="W19439">
            <v>0</v>
          </cell>
          <cell r="X19439">
            <v>0</v>
          </cell>
          <cell r="Y19439">
            <v>0</v>
          </cell>
          <cell r="Z19439">
            <v>0</v>
          </cell>
          <cell r="AA19439">
            <v>0</v>
          </cell>
          <cell r="AB19439">
            <v>0</v>
          </cell>
        </row>
        <row r="19443">
          <cell r="E19443">
            <v>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P19443">
            <v>0</v>
          </cell>
          <cell r="Q19443">
            <v>0</v>
          </cell>
          <cell r="R19443">
            <v>0</v>
          </cell>
          <cell r="S19443">
            <v>0</v>
          </cell>
          <cell r="T19443">
            <v>0</v>
          </cell>
          <cell r="U19443">
            <v>0</v>
          </cell>
          <cell r="V19443">
            <v>0</v>
          </cell>
          <cell r="W19443">
            <v>0</v>
          </cell>
          <cell r="X19443">
            <v>0</v>
          </cell>
          <cell r="Y19443">
            <v>0</v>
          </cell>
          <cell r="Z19443">
            <v>0</v>
          </cell>
          <cell r="AA19443">
            <v>0</v>
          </cell>
          <cell r="AB19443">
            <v>0</v>
          </cell>
        </row>
        <row r="19503">
          <cell r="E19503">
            <v>14398000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  <cell r="N19503">
            <v>0</v>
          </cell>
          <cell r="O19503">
            <v>0</v>
          </cell>
          <cell r="P19503">
            <v>0</v>
          </cell>
          <cell r="Q19503">
            <v>0</v>
          </cell>
          <cell r="R19503">
            <v>0</v>
          </cell>
          <cell r="S19503">
            <v>0</v>
          </cell>
          <cell r="T19503">
            <v>0</v>
          </cell>
          <cell r="U19503">
            <v>0</v>
          </cell>
          <cell r="V19503">
            <v>0</v>
          </cell>
          <cell r="W19503">
            <v>0</v>
          </cell>
          <cell r="X19503">
            <v>0</v>
          </cell>
          <cell r="Y19503">
            <v>0</v>
          </cell>
          <cell r="Z19503">
            <v>0</v>
          </cell>
          <cell r="AA19503">
            <v>0</v>
          </cell>
          <cell r="AB19503">
            <v>0</v>
          </cell>
        </row>
        <row r="19579">
          <cell r="E19579">
            <v>2542000</v>
          </cell>
          <cell r="H19579">
            <v>514682.4</v>
          </cell>
          <cell r="I19579">
            <v>0</v>
          </cell>
          <cell r="J19579">
            <v>0</v>
          </cell>
          <cell r="K19579">
            <v>0</v>
          </cell>
          <cell r="L19579">
            <v>0</v>
          </cell>
          <cell r="M19579">
            <v>0</v>
          </cell>
          <cell r="N19579">
            <v>0</v>
          </cell>
          <cell r="O19579">
            <v>0</v>
          </cell>
          <cell r="P19579">
            <v>0</v>
          </cell>
          <cell r="Q19579">
            <v>0</v>
          </cell>
          <cell r="R19579">
            <v>149539.20000000001</v>
          </cell>
          <cell r="S19579">
            <v>365143.2</v>
          </cell>
          <cell r="T19579">
            <v>0</v>
          </cell>
          <cell r="U19579">
            <v>0</v>
          </cell>
          <cell r="V19579">
            <v>0</v>
          </cell>
          <cell r="W19579">
            <v>0</v>
          </cell>
          <cell r="X19579">
            <v>0</v>
          </cell>
          <cell r="Y19579">
            <v>0</v>
          </cell>
          <cell r="Z19579">
            <v>0</v>
          </cell>
          <cell r="AA19579">
            <v>0</v>
          </cell>
          <cell r="AB19579">
            <v>0</v>
          </cell>
        </row>
        <row r="19585">
          <cell r="E19585">
            <v>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  <cell r="N19585">
            <v>0</v>
          </cell>
          <cell r="O19585">
            <v>0</v>
          </cell>
          <cell r="P19585">
            <v>0</v>
          </cell>
          <cell r="Q19585">
            <v>0</v>
          </cell>
          <cell r="R19585">
            <v>0</v>
          </cell>
          <cell r="S19585">
            <v>0</v>
          </cell>
          <cell r="T19585">
            <v>0</v>
          </cell>
          <cell r="U19585">
            <v>0</v>
          </cell>
          <cell r="V19585">
            <v>0</v>
          </cell>
          <cell r="W19585">
            <v>0</v>
          </cell>
          <cell r="X19585">
            <v>0</v>
          </cell>
          <cell r="Y19585">
            <v>0</v>
          </cell>
          <cell r="Z19585">
            <v>0</v>
          </cell>
          <cell r="AA19585">
            <v>0</v>
          </cell>
          <cell r="AB19585">
            <v>0</v>
          </cell>
        </row>
        <row r="19614">
          <cell r="E19614">
            <v>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  <cell r="N19614">
            <v>0</v>
          </cell>
          <cell r="O19614">
            <v>0</v>
          </cell>
          <cell r="P19614">
            <v>0</v>
          </cell>
          <cell r="Q19614">
            <v>0</v>
          </cell>
          <cell r="R19614">
            <v>0</v>
          </cell>
          <cell r="S19614">
            <v>0</v>
          </cell>
          <cell r="T19614">
            <v>0</v>
          </cell>
          <cell r="U19614">
            <v>0</v>
          </cell>
          <cell r="V19614">
            <v>0</v>
          </cell>
          <cell r="W19614">
            <v>0</v>
          </cell>
          <cell r="X19614">
            <v>0</v>
          </cell>
          <cell r="Y19614">
            <v>0</v>
          </cell>
          <cell r="Z19614">
            <v>0</v>
          </cell>
          <cell r="AA19614">
            <v>0</v>
          </cell>
          <cell r="AB19614">
            <v>0</v>
          </cell>
        </row>
        <row r="19618">
          <cell r="E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P19618">
            <v>0</v>
          </cell>
          <cell r="Q19618">
            <v>0</v>
          </cell>
          <cell r="R19618">
            <v>0</v>
          </cell>
          <cell r="S19618">
            <v>0</v>
          </cell>
          <cell r="T19618">
            <v>0</v>
          </cell>
          <cell r="U19618">
            <v>0</v>
          </cell>
          <cell r="V19618">
            <v>0</v>
          </cell>
          <cell r="W19618">
            <v>0</v>
          </cell>
          <cell r="X19618">
            <v>0</v>
          </cell>
          <cell r="Y19618">
            <v>0</v>
          </cell>
          <cell r="Z19618">
            <v>0</v>
          </cell>
          <cell r="AA19618">
            <v>0</v>
          </cell>
          <cell r="AB19618">
            <v>0</v>
          </cell>
        </row>
        <row r="19678">
          <cell r="E19678">
            <v>5970000</v>
          </cell>
          <cell r="H19678">
            <v>0</v>
          </cell>
          <cell r="I19678">
            <v>0</v>
          </cell>
          <cell r="J19678">
            <v>0</v>
          </cell>
          <cell r="K19678">
            <v>0</v>
          </cell>
          <cell r="L19678">
            <v>0</v>
          </cell>
          <cell r="M19678">
            <v>0</v>
          </cell>
          <cell r="N19678">
            <v>0</v>
          </cell>
          <cell r="O19678">
            <v>0</v>
          </cell>
          <cell r="P19678">
            <v>0</v>
          </cell>
          <cell r="Q19678">
            <v>0</v>
          </cell>
          <cell r="R19678">
            <v>0</v>
          </cell>
          <cell r="S19678">
            <v>0</v>
          </cell>
          <cell r="T19678">
            <v>0</v>
          </cell>
          <cell r="U19678">
            <v>0</v>
          </cell>
          <cell r="V19678">
            <v>0</v>
          </cell>
          <cell r="W19678">
            <v>0</v>
          </cell>
          <cell r="X19678">
            <v>0</v>
          </cell>
          <cell r="Y19678">
            <v>0</v>
          </cell>
          <cell r="Z19678">
            <v>0</v>
          </cell>
          <cell r="AA19678">
            <v>0</v>
          </cell>
          <cell r="AB19678">
            <v>0</v>
          </cell>
        </row>
        <row r="19754">
          <cell r="E19754">
            <v>1151000</v>
          </cell>
          <cell r="H19754">
            <v>222766.5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  <cell r="N19754">
            <v>0</v>
          </cell>
          <cell r="O19754">
            <v>0</v>
          </cell>
          <cell r="P19754">
            <v>0</v>
          </cell>
          <cell r="Q19754">
            <v>0</v>
          </cell>
          <cell r="R19754">
            <v>92854</v>
          </cell>
          <cell r="S19754">
            <v>129912.5</v>
          </cell>
          <cell r="T19754">
            <v>0</v>
          </cell>
          <cell r="U19754">
            <v>0</v>
          </cell>
          <cell r="V19754">
            <v>0</v>
          </cell>
          <cell r="W19754">
            <v>0</v>
          </cell>
          <cell r="X19754">
            <v>0</v>
          </cell>
          <cell r="Y19754">
            <v>0</v>
          </cell>
          <cell r="Z19754">
            <v>0</v>
          </cell>
          <cell r="AA19754">
            <v>0</v>
          </cell>
          <cell r="AB19754">
            <v>0</v>
          </cell>
        </row>
        <row r="19760">
          <cell r="E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  <cell r="N19760">
            <v>0</v>
          </cell>
          <cell r="O19760">
            <v>0</v>
          </cell>
          <cell r="P19760">
            <v>0</v>
          </cell>
          <cell r="Q19760">
            <v>0</v>
          </cell>
          <cell r="R19760">
            <v>0</v>
          </cell>
          <cell r="S19760">
            <v>0</v>
          </cell>
          <cell r="T19760">
            <v>0</v>
          </cell>
          <cell r="U19760">
            <v>0</v>
          </cell>
          <cell r="V19760">
            <v>0</v>
          </cell>
          <cell r="W19760">
            <v>0</v>
          </cell>
          <cell r="X19760">
            <v>0</v>
          </cell>
          <cell r="Y19760">
            <v>0</v>
          </cell>
          <cell r="Z19760">
            <v>0</v>
          </cell>
          <cell r="AA19760">
            <v>0</v>
          </cell>
          <cell r="AB19760">
            <v>0</v>
          </cell>
        </row>
        <row r="19789">
          <cell r="E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  <cell r="N19789">
            <v>0</v>
          </cell>
          <cell r="O19789">
            <v>0</v>
          </cell>
          <cell r="P19789">
            <v>0</v>
          </cell>
          <cell r="Q19789">
            <v>0</v>
          </cell>
          <cell r="R19789">
            <v>0</v>
          </cell>
          <cell r="S19789">
            <v>0</v>
          </cell>
          <cell r="T19789">
            <v>0</v>
          </cell>
          <cell r="U19789">
            <v>0</v>
          </cell>
          <cell r="V19789">
            <v>0</v>
          </cell>
          <cell r="W19789">
            <v>0</v>
          </cell>
          <cell r="X19789">
            <v>0</v>
          </cell>
          <cell r="Y19789">
            <v>0</v>
          </cell>
          <cell r="Z19789">
            <v>0</v>
          </cell>
          <cell r="AA19789">
            <v>0</v>
          </cell>
          <cell r="AB19789">
            <v>0</v>
          </cell>
        </row>
        <row r="19793">
          <cell r="E19793">
            <v>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P19793">
            <v>0</v>
          </cell>
          <cell r="Q19793">
            <v>0</v>
          </cell>
          <cell r="R19793">
            <v>0</v>
          </cell>
          <cell r="S19793">
            <v>0</v>
          </cell>
          <cell r="T19793">
            <v>0</v>
          </cell>
          <cell r="U19793">
            <v>0</v>
          </cell>
          <cell r="V19793">
            <v>0</v>
          </cell>
          <cell r="W19793">
            <v>0</v>
          </cell>
          <cell r="X19793">
            <v>0</v>
          </cell>
          <cell r="Y19793">
            <v>0</v>
          </cell>
          <cell r="Z19793">
            <v>0</v>
          </cell>
          <cell r="AA19793">
            <v>0</v>
          </cell>
          <cell r="AB19793">
            <v>0</v>
          </cell>
        </row>
        <row r="19853">
          <cell r="E19853">
            <v>2759000</v>
          </cell>
          <cell r="H19853">
            <v>0</v>
          </cell>
          <cell r="I19853">
            <v>0</v>
          </cell>
          <cell r="J19853">
            <v>0</v>
          </cell>
          <cell r="K19853">
            <v>0</v>
          </cell>
          <cell r="L19853">
            <v>0</v>
          </cell>
          <cell r="M19853">
            <v>0</v>
          </cell>
          <cell r="N19853">
            <v>0</v>
          </cell>
          <cell r="O19853">
            <v>0</v>
          </cell>
          <cell r="P19853">
            <v>0</v>
          </cell>
          <cell r="Q19853">
            <v>0</v>
          </cell>
          <cell r="R19853">
            <v>0</v>
          </cell>
          <cell r="S19853">
            <v>0</v>
          </cell>
          <cell r="T19853">
            <v>0</v>
          </cell>
          <cell r="U19853">
            <v>0</v>
          </cell>
          <cell r="V19853">
            <v>0</v>
          </cell>
          <cell r="W19853">
            <v>0</v>
          </cell>
          <cell r="X19853">
            <v>0</v>
          </cell>
          <cell r="Y19853">
            <v>0</v>
          </cell>
          <cell r="Z19853">
            <v>0</v>
          </cell>
          <cell r="AA19853">
            <v>0</v>
          </cell>
          <cell r="AB19853">
            <v>0</v>
          </cell>
        </row>
        <row r="19929">
          <cell r="E19929">
            <v>1450000</v>
          </cell>
          <cell r="H19929">
            <v>338761</v>
          </cell>
          <cell r="I19929">
            <v>0</v>
          </cell>
          <cell r="J19929">
            <v>0</v>
          </cell>
          <cell r="K19929">
            <v>0</v>
          </cell>
          <cell r="L19929">
            <v>0</v>
          </cell>
          <cell r="M19929">
            <v>0</v>
          </cell>
          <cell r="N19929">
            <v>0</v>
          </cell>
          <cell r="O19929">
            <v>0</v>
          </cell>
          <cell r="P19929">
            <v>0</v>
          </cell>
          <cell r="Q19929">
            <v>0</v>
          </cell>
          <cell r="R19929">
            <v>169213.5</v>
          </cell>
          <cell r="S19929">
            <v>169547.5</v>
          </cell>
          <cell r="T19929">
            <v>0</v>
          </cell>
          <cell r="U19929">
            <v>0</v>
          </cell>
          <cell r="V19929">
            <v>0</v>
          </cell>
          <cell r="W19929">
            <v>0</v>
          </cell>
          <cell r="X19929">
            <v>0</v>
          </cell>
          <cell r="Y19929">
            <v>0</v>
          </cell>
          <cell r="Z19929">
            <v>0</v>
          </cell>
          <cell r="AA19929">
            <v>0</v>
          </cell>
          <cell r="AB19929">
            <v>0</v>
          </cell>
        </row>
        <row r="19935">
          <cell r="E19935">
            <v>0</v>
          </cell>
          <cell r="H19935">
            <v>0</v>
          </cell>
          <cell r="I19935">
            <v>0</v>
          </cell>
          <cell r="J19935">
            <v>0</v>
          </cell>
          <cell r="K19935">
            <v>0</v>
          </cell>
          <cell r="L19935">
            <v>0</v>
          </cell>
          <cell r="M19935">
            <v>0</v>
          </cell>
          <cell r="N19935">
            <v>0</v>
          </cell>
          <cell r="O19935">
            <v>0</v>
          </cell>
          <cell r="P19935">
            <v>0</v>
          </cell>
          <cell r="Q19935">
            <v>0</v>
          </cell>
          <cell r="R19935">
            <v>0</v>
          </cell>
          <cell r="S19935">
            <v>0</v>
          </cell>
          <cell r="T19935">
            <v>0</v>
          </cell>
          <cell r="U19935">
            <v>0</v>
          </cell>
          <cell r="V19935">
            <v>0</v>
          </cell>
          <cell r="W19935">
            <v>0</v>
          </cell>
          <cell r="X19935">
            <v>0</v>
          </cell>
          <cell r="Y19935">
            <v>0</v>
          </cell>
          <cell r="Z19935">
            <v>0</v>
          </cell>
          <cell r="AA19935">
            <v>0</v>
          </cell>
          <cell r="AB19935">
            <v>0</v>
          </cell>
        </row>
        <row r="19964">
          <cell r="E19964">
            <v>0</v>
          </cell>
          <cell r="H19964">
            <v>0</v>
          </cell>
          <cell r="I19964">
            <v>0</v>
          </cell>
          <cell r="J19964">
            <v>0</v>
          </cell>
          <cell r="K19964">
            <v>0</v>
          </cell>
          <cell r="L19964">
            <v>0</v>
          </cell>
          <cell r="M19964">
            <v>0</v>
          </cell>
          <cell r="N19964">
            <v>0</v>
          </cell>
          <cell r="O19964">
            <v>0</v>
          </cell>
          <cell r="P19964">
            <v>0</v>
          </cell>
          <cell r="Q19964">
            <v>0</v>
          </cell>
          <cell r="R19964">
            <v>0</v>
          </cell>
          <cell r="S19964">
            <v>0</v>
          </cell>
          <cell r="T19964">
            <v>0</v>
          </cell>
          <cell r="U19964">
            <v>0</v>
          </cell>
          <cell r="V19964">
            <v>0</v>
          </cell>
          <cell r="W19964">
            <v>0</v>
          </cell>
          <cell r="X19964">
            <v>0</v>
          </cell>
          <cell r="Y19964">
            <v>0</v>
          </cell>
          <cell r="Z19964">
            <v>0</v>
          </cell>
          <cell r="AA19964">
            <v>0</v>
          </cell>
          <cell r="AB19964">
            <v>0</v>
          </cell>
        </row>
        <row r="19968">
          <cell r="E19968">
            <v>0</v>
          </cell>
          <cell r="H19968">
            <v>0</v>
          </cell>
          <cell r="I19968">
            <v>0</v>
          </cell>
          <cell r="J19968">
            <v>0</v>
          </cell>
          <cell r="K19968">
            <v>0</v>
          </cell>
          <cell r="P19968">
            <v>0</v>
          </cell>
          <cell r="Q19968">
            <v>0</v>
          </cell>
          <cell r="R19968">
            <v>0</v>
          </cell>
          <cell r="S19968">
            <v>0</v>
          </cell>
          <cell r="T19968">
            <v>0</v>
          </cell>
          <cell r="U19968">
            <v>0</v>
          </cell>
          <cell r="V19968">
            <v>0</v>
          </cell>
          <cell r="W19968">
            <v>0</v>
          </cell>
          <cell r="X19968">
            <v>0</v>
          </cell>
          <cell r="Y19968">
            <v>0</v>
          </cell>
          <cell r="Z19968">
            <v>0</v>
          </cell>
          <cell r="AA19968">
            <v>0</v>
          </cell>
          <cell r="AB19968">
            <v>0</v>
          </cell>
        </row>
        <row r="20028">
          <cell r="E20028">
            <v>18412000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  <cell r="N20028">
            <v>0</v>
          </cell>
          <cell r="O20028">
            <v>0</v>
          </cell>
          <cell r="P20028">
            <v>0</v>
          </cell>
          <cell r="Q20028">
            <v>0</v>
          </cell>
          <cell r="R20028">
            <v>0</v>
          </cell>
          <cell r="S20028">
            <v>0</v>
          </cell>
          <cell r="T20028">
            <v>0</v>
          </cell>
          <cell r="U20028">
            <v>0</v>
          </cell>
          <cell r="V20028">
            <v>0</v>
          </cell>
          <cell r="W20028">
            <v>0</v>
          </cell>
          <cell r="X20028">
            <v>0</v>
          </cell>
          <cell r="Y20028">
            <v>0</v>
          </cell>
          <cell r="Z20028">
            <v>0</v>
          </cell>
          <cell r="AA20028">
            <v>0</v>
          </cell>
          <cell r="AB20028">
            <v>0</v>
          </cell>
        </row>
        <row r="20104">
          <cell r="E20104">
            <v>3012000</v>
          </cell>
          <cell r="H20104">
            <v>15810</v>
          </cell>
          <cell r="I20104">
            <v>0</v>
          </cell>
          <cell r="J20104">
            <v>0</v>
          </cell>
          <cell r="K20104">
            <v>0</v>
          </cell>
          <cell r="L20104">
            <v>0</v>
          </cell>
          <cell r="M20104">
            <v>0</v>
          </cell>
          <cell r="N20104">
            <v>0</v>
          </cell>
          <cell r="O20104">
            <v>0</v>
          </cell>
          <cell r="P20104">
            <v>0</v>
          </cell>
          <cell r="Q20104">
            <v>0</v>
          </cell>
          <cell r="R20104">
            <v>0</v>
          </cell>
          <cell r="S20104">
            <v>15810</v>
          </cell>
          <cell r="T20104">
            <v>0</v>
          </cell>
          <cell r="U20104">
            <v>0</v>
          </cell>
          <cell r="V20104">
            <v>0</v>
          </cell>
          <cell r="W20104">
            <v>0</v>
          </cell>
          <cell r="X20104">
            <v>0</v>
          </cell>
          <cell r="Y20104">
            <v>0</v>
          </cell>
          <cell r="Z20104">
            <v>0</v>
          </cell>
          <cell r="AA20104">
            <v>0</v>
          </cell>
          <cell r="AB20104">
            <v>0</v>
          </cell>
        </row>
        <row r="20110">
          <cell r="E20110">
            <v>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  <cell r="N20110">
            <v>0</v>
          </cell>
          <cell r="O20110">
            <v>0</v>
          </cell>
          <cell r="P20110">
            <v>0</v>
          </cell>
          <cell r="Q20110">
            <v>0</v>
          </cell>
          <cell r="R20110">
            <v>0</v>
          </cell>
          <cell r="S20110">
            <v>0</v>
          </cell>
          <cell r="T20110">
            <v>0</v>
          </cell>
          <cell r="U20110">
            <v>0</v>
          </cell>
          <cell r="V20110">
            <v>0</v>
          </cell>
          <cell r="W20110">
            <v>0</v>
          </cell>
          <cell r="X20110">
            <v>0</v>
          </cell>
          <cell r="Y20110">
            <v>0</v>
          </cell>
          <cell r="Z20110">
            <v>0</v>
          </cell>
          <cell r="AA20110">
            <v>0</v>
          </cell>
          <cell r="AB20110">
            <v>0</v>
          </cell>
        </row>
        <row r="20139">
          <cell r="E20139">
            <v>0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  <cell r="N20139">
            <v>0</v>
          </cell>
          <cell r="O20139">
            <v>0</v>
          </cell>
          <cell r="P20139">
            <v>0</v>
          </cell>
          <cell r="Q20139">
            <v>0</v>
          </cell>
          <cell r="R20139">
            <v>0</v>
          </cell>
          <cell r="S20139">
            <v>0</v>
          </cell>
          <cell r="T20139">
            <v>0</v>
          </cell>
          <cell r="U20139">
            <v>0</v>
          </cell>
          <cell r="V20139">
            <v>0</v>
          </cell>
          <cell r="W20139">
            <v>0</v>
          </cell>
          <cell r="X20139">
            <v>0</v>
          </cell>
          <cell r="Y20139">
            <v>0</v>
          </cell>
          <cell r="Z20139">
            <v>0</v>
          </cell>
          <cell r="AA20139">
            <v>0</v>
          </cell>
          <cell r="AB20139">
            <v>0</v>
          </cell>
        </row>
        <row r="20143">
          <cell r="E20143">
            <v>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P20143">
            <v>0</v>
          </cell>
          <cell r="Q20143">
            <v>0</v>
          </cell>
          <cell r="R20143">
            <v>0</v>
          </cell>
          <cell r="S20143">
            <v>0</v>
          </cell>
          <cell r="T20143">
            <v>0</v>
          </cell>
          <cell r="U20143">
            <v>0</v>
          </cell>
          <cell r="V20143">
            <v>0</v>
          </cell>
          <cell r="W20143">
            <v>0</v>
          </cell>
          <cell r="X20143">
            <v>0</v>
          </cell>
          <cell r="Y20143">
            <v>0</v>
          </cell>
          <cell r="Z20143">
            <v>0</v>
          </cell>
          <cell r="AA20143">
            <v>0</v>
          </cell>
          <cell r="AB20143">
            <v>0</v>
          </cell>
        </row>
        <row r="20203">
          <cell r="E20203">
            <v>34065000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  <cell r="N20203">
            <v>0</v>
          </cell>
          <cell r="O20203">
            <v>0</v>
          </cell>
          <cell r="P20203">
            <v>0</v>
          </cell>
          <cell r="Q20203">
            <v>0</v>
          </cell>
          <cell r="R20203">
            <v>0</v>
          </cell>
          <cell r="S20203">
            <v>0</v>
          </cell>
          <cell r="T20203">
            <v>0</v>
          </cell>
          <cell r="U20203">
            <v>0</v>
          </cell>
          <cell r="V20203">
            <v>0</v>
          </cell>
          <cell r="W20203">
            <v>0</v>
          </cell>
          <cell r="X20203">
            <v>0</v>
          </cell>
          <cell r="Y20203">
            <v>0</v>
          </cell>
          <cell r="Z20203">
            <v>0</v>
          </cell>
          <cell r="AA20203">
            <v>0</v>
          </cell>
          <cell r="AB20203">
            <v>0</v>
          </cell>
        </row>
        <row r="20279">
          <cell r="E20279">
            <v>5603000</v>
          </cell>
          <cell r="H20279">
            <v>1096416</v>
          </cell>
          <cell r="I20279">
            <v>0</v>
          </cell>
          <cell r="J20279">
            <v>0</v>
          </cell>
          <cell r="K20279">
            <v>0</v>
          </cell>
          <cell r="L20279">
            <v>0</v>
          </cell>
          <cell r="M20279">
            <v>0</v>
          </cell>
          <cell r="N20279">
            <v>0</v>
          </cell>
          <cell r="O20279">
            <v>0</v>
          </cell>
          <cell r="P20279">
            <v>0</v>
          </cell>
          <cell r="Q20279">
            <v>0</v>
          </cell>
          <cell r="R20279">
            <v>370845</v>
          </cell>
          <cell r="S20279">
            <v>725571</v>
          </cell>
          <cell r="T20279">
            <v>0</v>
          </cell>
          <cell r="U20279">
            <v>0</v>
          </cell>
          <cell r="V20279">
            <v>0</v>
          </cell>
          <cell r="W20279">
            <v>0</v>
          </cell>
          <cell r="X20279">
            <v>0</v>
          </cell>
          <cell r="Y20279">
            <v>0</v>
          </cell>
          <cell r="Z20279">
            <v>0</v>
          </cell>
          <cell r="AA20279">
            <v>0</v>
          </cell>
          <cell r="AB20279">
            <v>0</v>
          </cell>
        </row>
        <row r="20285">
          <cell r="E20285">
            <v>0</v>
          </cell>
          <cell r="H20285">
            <v>0</v>
          </cell>
          <cell r="I20285">
            <v>0</v>
          </cell>
          <cell r="J20285">
            <v>0</v>
          </cell>
          <cell r="K20285">
            <v>0</v>
          </cell>
          <cell r="L20285">
            <v>0</v>
          </cell>
          <cell r="M20285">
            <v>0</v>
          </cell>
          <cell r="N20285">
            <v>0</v>
          </cell>
          <cell r="O20285">
            <v>0</v>
          </cell>
          <cell r="P20285">
            <v>0</v>
          </cell>
          <cell r="Q20285">
            <v>0</v>
          </cell>
          <cell r="R20285">
            <v>0</v>
          </cell>
          <cell r="S20285">
            <v>0</v>
          </cell>
          <cell r="T20285">
            <v>0</v>
          </cell>
          <cell r="U20285">
            <v>0</v>
          </cell>
          <cell r="V20285">
            <v>0</v>
          </cell>
          <cell r="W20285">
            <v>0</v>
          </cell>
          <cell r="X20285">
            <v>0</v>
          </cell>
          <cell r="Y20285">
            <v>0</v>
          </cell>
          <cell r="Z20285">
            <v>0</v>
          </cell>
          <cell r="AA20285">
            <v>0</v>
          </cell>
          <cell r="AB20285">
            <v>0</v>
          </cell>
        </row>
        <row r="20314">
          <cell r="E20314">
            <v>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  <cell r="N20314">
            <v>0</v>
          </cell>
          <cell r="O20314">
            <v>0</v>
          </cell>
          <cell r="P20314">
            <v>0</v>
          </cell>
          <cell r="Q20314">
            <v>0</v>
          </cell>
          <cell r="R20314">
            <v>0</v>
          </cell>
          <cell r="S20314">
            <v>0</v>
          </cell>
          <cell r="T20314">
            <v>0</v>
          </cell>
          <cell r="U20314">
            <v>0</v>
          </cell>
          <cell r="V20314">
            <v>0</v>
          </cell>
          <cell r="W20314">
            <v>0</v>
          </cell>
          <cell r="X20314">
            <v>0</v>
          </cell>
          <cell r="Y20314">
            <v>0</v>
          </cell>
          <cell r="Z20314">
            <v>0</v>
          </cell>
          <cell r="AA20314">
            <v>0</v>
          </cell>
          <cell r="AB20314">
            <v>0</v>
          </cell>
        </row>
        <row r="20318">
          <cell r="E20318">
            <v>0</v>
          </cell>
          <cell r="H20318">
            <v>0</v>
          </cell>
          <cell r="I20318">
            <v>0</v>
          </cell>
          <cell r="J20318">
            <v>0</v>
          </cell>
          <cell r="K20318">
            <v>0</v>
          </cell>
          <cell r="P20318">
            <v>0</v>
          </cell>
          <cell r="Q20318">
            <v>0</v>
          </cell>
          <cell r="R20318">
            <v>0</v>
          </cell>
          <cell r="S20318">
            <v>0</v>
          </cell>
          <cell r="T20318">
            <v>0</v>
          </cell>
          <cell r="U20318">
            <v>0</v>
          </cell>
          <cell r="V20318">
            <v>0</v>
          </cell>
          <cell r="W20318">
            <v>0</v>
          </cell>
          <cell r="X20318">
            <v>0</v>
          </cell>
          <cell r="Y20318">
            <v>0</v>
          </cell>
          <cell r="Z20318">
            <v>0</v>
          </cell>
          <cell r="AA20318">
            <v>0</v>
          </cell>
          <cell r="AB20318">
            <v>0</v>
          </cell>
        </row>
        <row r="20378">
          <cell r="E20378">
            <v>18813000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  <cell r="N20378">
            <v>0</v>
          </cell>
          <cell r="O20378">
            <v>0</v>
          </cell>
          <cell r="P20378">
            <v>0</v>
          </cell>
          <cell r="Q20378">
            <v>0</v>
          </cell>
          <cell r="R20378">
            <v>0</v>
          </cell>
          <cell r="S20378">
            <v>0</v>
          </cell>
          <cell r="T20378">
            <v>0</v>
          </cell>
          <cell r="U20378">
            <v>0</v>
          </cell>
          <cell r="V20378">
            <v>0</v>
          </cell>
          <cell r="W20378">
            <v>0</v>
          </cell>
          <cell r="X20378">
            <v>0</v>
          </cell>
          <cell r="Y20378">
            <v>0</v>
          </cell>
          <cell r="Z20378">
            <v>0</v>
          </cell>
          <cell r="AA20378">
            <v>0</v>
          </cell>
          <cell r="AB20378">
            <v>0</v>
          </cell>
        </row>
        <row r="20454">
          <cell r="E20454">
            <v>3131000</v>
          </cell>
          <cell r="H20454">
            <v>696874.33</v>
          </cell>
          <cell r="I20454">
            <v>0</v>
          </cell>
          <cell r="J20454">
            <v>0</v>
          </cell>
          <cell r="K20454">
            <v>0</v>
          </cell>
          <cell r="L20454">
            <v>0</v>
          </cell>
          <cell r="M20454">
            <v>0</v>
          </cell>
          <cell r="N20454">
            <v>0</v>
          </cell>
          <cell r="O20454">
            <v>0</v>
          </cell>
          <cell r="P20454">
            <v>0</v>
          </cell>
          <cell r="Q20454">
            <v>0</v>
          </cell>
          <cell r="R20454">
            <v>248808.08</v>
          </cell>
          <cell r="S20454">
            <v>448066.25</v>
          </cell>
          <cell r="T20454">
            <v>0</v>
          </cell>
          <cell r="U20454">
            <v>0</v>
          </cell>
          <cell r="V20454">
            <v>0</v>
          </cell>
          <cell r="W20454">
            <v>0</v>
          </cell>
          <cell r="X20454">
            <v>0</v>
          </cell>
          <cell r="Y20454">
            <v>0</v>
          </cell>
          <cell r="Z20454">
            <v>0</v>
          </cell>
          <cell r="AA20454">
            <v>0</v>
          </cell>
          <cell r="AB20454">
            <v>0</v>
          </cell>
        </row>
        <row r="20460">
          <cell r="E20460">
            <v>0</v>
          </cell>
          <cell r="H20460">
            <v>0</v>
          </cell>
          <cell r="I20460">
            <v>0</v>
          </cell>
          <cell r="J20460">
            <v>0</v>
          </cell>
          <cell r="K20460">
            <v>0</v>
          </cell>
          <cell r="L20460">
            <v>0</v>
          </cell>
          <cell r="M20460">
            <v>0</v>
          </cell>
          <cell r="N20460">
            <v>0</v>
          </cell>
          <cell r="O20460">
            <v>0</v>
          </cell>
          <cell r="P20460">
            <v>0</v>
          </cell>
          <cell r="Q20460">
            <v>0</v>
          </cell>
          <cell r="R20460">
            <v>0</v>
          </cell>
          <cell r="S20460">
            <v>0</v>
          </cell>
          <cell r="T20460">
            <v>0</v>
          </cell>
          <cell r="U20460">
            <v>0</v>
          </cell>
          <cell r="V20460">
            <v>0</v>
          </cell>
          <cell r="W20460">
            <v>0</v>
          </cell>
          <cell r="X20460">
            <v>0</v>
          </cell>
          <cell r="Y20460">
            <v>0</v>
          </cell>
          <cell r="Z20460">
            <v>0</v>
          </cell>
          <cell r="AA20460">
            <v>0</v>
          </cell>
          <cell r="AB20460">
            <v>0</v>
          </cell>
        </row>
        <row r="20489">
          <cell r="E20489">
            <v>0</v>
          </cell>
          <cell r="H20489">
            <v>0</v>
          </cell>
          <cell r="I20489">
            <v>0</v>
          </cell>
          <cell r="J20489">
            <v>0</v>
          </cell>
          <cell r="K20489">
            <v>0</v>
          </cell>
          <cell r="L20489">
            <v>0</v>
          </cell>
          <cell r="M20489">
            <v>0</v>
          </cell>
          <cell r="N20489">
            <v>0</v>
          </cell>
          <cell r="O20489">
            <v>0</v>
          </cell>
          <cell r="P20489">
            <v>0</v>
          </cell>
          <cell r="Q20489">
            <v>0</v>
          </cell>
          <cell r="R20489">
            <v>0</v>
          </cell>
          <cell r="S20489">
            <v>0</v>
          </cell>
          <cell r="T20489">
            <v>0</v>
          </cell>
          <cell r="U20489">
            <v>0</v>
          </cell>
          <cell r="V20489">
            <v>0</v>
          </cell>
          <cell r="W20489">
            <v>0</v>
          </cell>
          <cell r="X20489">
            <v>0</v>
          </cell>
          <cell r="Y20489">
            <v>0</v>
          </cell>
          <cell r="Z20489">
            <v>0</v>
          </cell>
          <cell r="AA20489">
            <v>0</v>
          </cell>
          <cell r="AB20489">
            <v>0</v>
          </cell>
        </row>
        <row r="20493">
          <cell r="E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P20493">
            <v>0</v>
          </cell>
          <cell r="Q20493">
            <v>0</v>
          </cell>
          <cell r="R20493">
            <v>0</v>
          </cell>
          <cell r="S20493">
            <v>0</v>
          </cell>
          <cell r="T20493">
            <v>0</v>
          </cell>
          <cell r="U20493">
            <v>0</v>
          </cell>
          <cell r="V20493">
            <v>0</v>
          </cell>
          <cell r="W20493">
            <v>0</v>
          </cell>
          <cell r="X20493">
            <v>0</v>
          </cell>
          <cell r="Y20493">
            <v>0</v>
          </cell>
          <cell r="Z20493">
            <v>0</v>
          </cell>
          <cell r="AA20493">
            <v>0</v>
          </cell>
          <cell r="AB20493">
            <v>0</v>
          </cell>
        </row>
        <row r="20553">
          <cell r="E20553">
            <v>12391000</v>
          </cell>
          <cell r="H20553">
            <v>0</v>
          </cell>
          <cell r="I20553">
            <v>0</v>
          </cell>
          <cell r="J20553">
            <v>0</v>
          </cell>
          <cell r="K20553">
            <v>0</v>
          </cell>
          <cell r="L20553">
            <v>0</v>
          </cell>
          <cell r="M20553">
            <v>0</v>
          </cell>
          <cell r="N20553">
            <v>0</v>
          </cell>
          <cell r="O20553">
            <v>0</v>
          </cell>
          <cell r="P20553">
            <v>0</v>
          </cell>
          <cell r="Q20553">
            <v>0</v>
          </cell>
          <cell r="R20553">
            <v>0</v>
          </cell>
          <cell r="S20553">
            <v>0</v>
          </cell>
          <cell r="T20553">
            <v>0</v>
          </cell>
          <cell r="U20553">
            <v>0</v>
          </cell>
          <cell r="V20553">
            <v>0</v>
          </cell>
          <cell r="W20553">
            <v>0</v>
          </cell>
          <cell r="X20553">
            <v>0</v>
          </cell>
          <cell r="Y20553">
            <v>0</v>
          </cell>
          <cell r="Z20553">
            <v>0</v>
          </cell>
          <cell r="AA20553">
            <v>0</v>
          </cell>
          <cell r="AB20553">
            <v>0</v>
          </cell>
        </row>
        <row r="20629">
          <cell r="E20629">
            <v>2169000</v>
          </cell>
          <cell r="H20629">
            <v>596044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  <cell r="N20629">
            <v>0</v>
          </cell>
          <cell r="O20629">
            <v>0</v>
          </cell>
          <cell r="P20629">
            <v>0</v>
          </cell>
          <cell r="Q20629">
            <v>0</v>
          </cell>
          <cell r="R20629">
            <v>269998.5</v>
          </cell>
          <cell r="S20629">
            <v>326045.5</v>
          </cell>
          <cell r="T20629">
            <v>0</v>
          </cell>
          <cell r="U20629">
            <v>0</v>
          </cell>
          <cell r="V20629">
            <v>0</v>
          </cell>
          <cell r="W20629">
            <v>0</v>
          </cell>
          <cell r="X20629">
            <v>0</v>
          </cell>
          <cell r="Y20629">
            <v>0</v>
          </cell>
          <cell r="Z20629">
            <v>0</v>
          </cell>
          <cell r="AA20629">
            <v>0</v>
          </cell>
          <cell r="AB20629">
            <v>0</v>
          </cell>
        </row>
        <row r="20635">
          <cell r="E20635">
            <v>0</v>
          </cell>
          <cell r="H20635">
            <v>0</v>
          </cell>
          <cell r="I20635">
            <v>0</v>
          </cell>
          <cell r="J20635">
            <v>0</v>
          </cell>
          <cell r="K20635">
            <v>0</v>
          </cell>
          <cell r="L20635">
            <v>0</v>
          </cell>
          <cell r="M20635">
            <v>0</v>
          </cell>
          <cell r="N20635">
            <v>0</v>
          </cell>
          <cell r="O20635">
            <v>0</v>
          </cell>
          <cell r="P20635">
            <v>0</v>
          </cell>
          <cell r="Q20635">
            <v>0</v>
          </cell>
          <cell r="R20635">
            <v>0</v>
          </cell>
          <cell r="S20635">
            <v>0</v>
          </cell>
          <cell r="T20635">
            <v>0</v>
          </cell>
          <cell r="U20635">
            <v>0</v>
          </cell>
          <cell r="V20635">
            <v>0</v>
          </cell>
          <cell r="W20635">
            <v>0</v>
          </cell>
          <cell r="X20635">
            <v>0</v>
          </cell>
          <cell r="Y20635">
            <v>0</v>
          </cell>
          <cell r="Z20635">
            <v>0</v>
          </cell>
          <cell r="AA20635">
            <v>0</v>
          </cell>
          <cell r="AB20635">
            <v>0</v>
          </cell>
        </row>
        <row r="20664">
          <cell r="E20664">
            <v>0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  <cell r="N20664">
            <v>0</v>
          </cell>
          <cell r="O20664">
            <v>0</v>
          </cell>
          <cell r="P20664">
            <v>0</v>
          </cell>
          <cell r="Q20664">
            <v>0</v>
          </cell>
          <cell r="R20664">
            <v>0</v>
          </cell>
          <cell r="S20664">
            <v>0</v>
          </cell>
          <cell r="T20664">
            <v>0</v>
          </cell>
          <cell r="U20664">
            <v>0</v>
          </cell>
          <cell r="V20664">
            <v>0</v>
          </cell>
          <cell r="W20664">
            <v>0</v>
          </cell>
          <cell r="X20664">
            <v>0</v>
          </cell>
          <cell r="Y20664">
            <v>0</v>
          </cell>
          <cell r="Z20664">
            <v>0</v>
          </cell>
          <cell r="AA20664">
            <v>0</v>
          </cell>
          <cell r="AB20664">
            <v>0</v>
          </cell>
        </row>
        <row r="20668">
          <cell r="E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P20668">
            <v>0</v>
          </cell>
          <cell r="Q20668">
            <v>0</v>
          </cell>
          <cell r="R20668">
            <v>0</v>
          </cell>
          <cell r="S20668">
            <v>0</v>
          </cell>
          <cell r="T20668">
            <v>0</v>
          </cell>
          <cell r="U20668">
            <v>0</v>
          </cell>
          <cell r="V20668">
            <v>0</v>
          </cell>
          <cell r="W20668">
            <v>0</v>
          </cell>
          <cell r="X20668">
            <v>0</v>
          </cell>
          <cell r="Y20668">
            <v>0</v>
          </cell>
          <cell r="Z20668">
            <v>0</v>
          </cell>
          <cell r="AA20668">
            <v>0</v>
          </cell>
          <cell r="AB20668">
            <v>0</v>
          </cell>
        </row>
        <row r="20728">
          <cell r="E20728">
            <v>5970000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  <cell r="N20728">
            <v>0</v>
          </cell>
          <cell r="O20728">
            <v>0</v>
          </cell>
          <cell r="P20728">
            <v>0</v>
          </cell>
          <cell r="Q20728">
            <v>0</v>
          </cell>
          <cell r="R20728">
            <v>0</v>
          </cell>
          <cell r="S20728">
            <v>0</v>
          </cell>
          <cell r="T20728">
            <v>0</v>
          </cell>
          <cell r="U20728">
            <v>0</v>
          </cell>
          <cell r="V20728">
            <v>0</v>
          </cell>
          <cell r="W20728">
            <v>0</v>
          </cell>
          <cell r="X20728">
            <v>0</v>
          </cell>
          <cell r="Y20728">
            <v>0</v>
          </cell>
          <cell r="Z20728">
            <v>0</v>
          </cell>
          <cell r="AA20728">
            <v>0</v>
          </cell>
          <cell r="AB20728">
            <v>0</v>
          </cell>
        </row>
        <row r="20804">
          <cell r="E20804">
            <v>986000</v>
          </cell>
          <cell r="H20804">
            <v>237856.22</v>
          </cell>
          <cell r="I20804">
            <v>0</v>
          </cell>
          <cell r="J20804">
            <v>0</v>
          </cell>
          <cell r="K20804">
            <v>0</v>
          </cell>
          <cell r="L20804">
            <v>0</v>
          </cell>
          <cell r="M20804">
            <v>0</v>
          </cell>
          <cell r="N20804">
            <v>0</v>
          </cell>
          <cell r="O20804">
            <v>0</v>
          </cell>
          <cell r="P20804">
            <v>0</v>
          </cell>
          <cell r="Q20804">
            <v>0</v>
          </cell>
          <cell r="R20804">
            <v>100490</v>
          </cell>
          <cell r="S20804">
            <v>137366.22</v>
          </cell>
          <cell r="T20804">
            <v>0</v>
          </cell>
          <cell r="U20804">
            <v>0</v>
          </cell>
          <cell r="V20804">
            <v>0</v>
          </cell>
          <cell r="W20804">
            <v>0</v>
          </cell>
          <cell r="X20804">
            <v>0</v>
          </cell>
          <cell r="Y20804">
            <v>0</v>
          </cell>
          <cell r="Z20804">
            <v>0</v>
          </cell>
          <cell r="AA20804">
            <v>0</v>
          </cell>
          <cell r="AB20804">
            <v>0</v>
          </cell>
        </row>
        <row r="20810">
          <cell r="E20810">
            <v>0</v>
          </cell>
          <cell r="H20810">
            <v>0</v>
          </cell>
          <cell r="I20810">
            <v>0</v>
          </cell>
          <cell r="J20810">
            <v>0</v>
          </cell>
          <cell r="K20810">
            <v>0</v>
          </cell>
          <cell r="L20810">
            <v>0</v>
          </cell>
          <cell r="M20810">
            <v>0</v>
          </cell>
          <cell r="N20810">
            <v>0</v>
          </cell>
          <cell r="O20810">
            <v>0</v>
          </cell>
          <cell r="P20810">
            <v>0</v>
          </cell>
          <cell r="Q20810">
            <v>0</v>
          </cell>
          <cell r="R20810">
            <v>0</v>
          </cell>
          <cell r="S20810">
            <v>0</v>
          </cell>
          <cell r="T20810">
            <v>0</v>
          </cell>
          <cell r="U20810">
            <v>0</v>
          </cell>
          <cell r="V20810">
            <v>0</v>
          </cell>
          <cell r="W20810">
            <v>0</v>
          </cell>
          <cell r="X20810">
            <v>0</v>
          </cell>
          <cell r="Y20810">
            <v>0</v>
          </cell>
          <cell r="Z20810">
            <v>0</v>
          </cell>
          <cell r="AA20810">
            <v>0</v>
          </cell>
          <cell r="AB20810">
            <v>0</v>
          </cell>
        </row>
        <row r="20839">
          <cell r="E20839">
            <v>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  <cell r="N20839">
            <v>0</v>
          </cell>
          <cell r="O20839">
            <v>0</v>
          </cell>
          <cell r="P20839">
            <v>0</v>
          </cell>
          <cell r="Q20839">
            <v>0</v>
          </cell>
          <cell r="R20839">
            <v>0</v>
          </cell>
          <cell r="S20839">
            <v>0</v>
          </cell>
          <cell r="T20839">
            <v>0</v>
          </cell>
          <cell r="U20839">
            <v>0</v>
          </cell>
          <cell r="V20839">
            <v>0</v>
          </cell>
          <cell r="W20839">
            <v>0</v>
          </cell>
          <cell r="X20839">
            <v>0</v>
          </cell>
          <cell r="Y20839">
            <v>0</v>
          </cell>
          <cell r="Z20839">
            <v>0</v>
          </cell>
          <cell r="AA20839">
            <v>0</v>
          </cell>
          <cell r="AB20839">
            <v>0</v>
          </cell>
        </row>
        <row r="20843">
          <cell r="E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P20843">
            <v>0</v>
          </cell>
          <cell r="Q20843">
            <v>0</v>
          </cell>
          <cell r="R20843">
            <v>0</v>
          </cell>
          <cell r="S20843">
            <v>0</v>
          </cell>
          <cell r="T20843">
            <v>0</v>
          </cell>
          <cell r="U20843">
            <v>0</v>
          </cell>
          <cell r="V20843">
            <v>0</v>
          </cell>
          <cell r="W20843">
            <v>0</v>
          </cell>
          <cell r="X20843">
            <v>0</v>
          </cell>
          <cell r="Y20843">
            <v>0</v>
          </cell>
          <cell r="Z20843">
            <v>0</v>
          </cell>
          <cell r="AA20843">
            <v>0</v>
          </cell>
          <cell r="AB20843">
            <v>0</v>
          </cell>
        </row>
        <row r="20903">
          <cell r="E20903">
            <v>22024000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  <cell r="N20903">
            <v>0</v>
          </cell>
          <cell r="O20903">
            <v>0</v>
          </cell>
          <cell r="P20903">
            <v>0</v>
          </cell>
          <cell r="Q20903">
            <v>0</v>
          </cell>
          <cell r="R20903">
            <v>0</v>
          </cell>
          <cell r="S20903">
            <v>0</v>
          </cell>
          <cell r="T20903">
            <v>0</v>
          </cell>
          <cell r="U20903">
            <v>0</v>
          </cell>
          <cell r="V20903">
            <v>0</v>
          </cell>
          <cell r="W20903">
            <v>0</v>
          </cell>
          <cell r="X20903">
            <v>0</v>
          </cell>
          <cell r="Y20903">
            <v>0</v>
          </cell>
          <cell r="Z20903">
            <v>0</v>
          </cell>
          <cell r="AA20903">
            <v>0</v>
          </cell>
          <cell r="AB20903">
            <v>0</v>
          </cell>
        </row>
        <row r="20979">
          <cell r="E20979">
            <v>3557000</v>
          </cell>
          <cell r="H20979">
            <v>581027.32000000007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  <cell r="N20979">
            <v>0</v>
          </cell>
          <cell r="O20979">
            <v>0</v>
          </cell>
          <cell r="P20979">
            <v>0</v>
          </cell>
          <cell r="Q20979">
            <v>0</v>
          </cell>
          <cell r="R20979">
            <v>343093.84</v>
          </cell>
          <cell r="S20979">
            <v>237933.47999999998</v>
          </cell>
          <cell r="T20979">
            <v>0</v>
          </cell>
          <cell r="U20979">
            <v>0</v>
          </cell>
          <cell r="V20979">
            <v>0</v>
          </cell>
          <cell r="W20979">
            <v>0</v>
          </cell>
          <cell r="X20979">
            <v>0</v>
          </cell>
          <cell r="Y20979">
            <v>0</v>
          </cell>
          <cell r="Z20979">
            <v>0</v>
          </cell>
          <cell r="AA20979">
            <v>0</v>
          </cell>
          <cell r="AB20979">
            <v>0</v>
          </cell>
        </row>
        <row r="20985">
          <cell r="E20985">
            <v>0</v>
          </cell>
          <cell r="H20985">
            <v>0</v>
          </cell>
          <cell r="I20985">
            <v>0</v>
          </cell>
          <cell r="J20985">
            <v>0</v>
          </cell>
          <cell r="K20985">
            <v>0</v>
          </cell>
          <cell r="L20985">
            <v>0</v>
          </cell>
          <cell r="M20985">
            <v>0</v>
          </cell>
          <cell r="N20985">
            <v>0</v>
          </cell>
          <cell r="O20985">
            <v>0</v>
          </cell>
          <cell r="P20985">
            <v>0</v>
          </cell>
          <cell r="Q20985">
            <v>0</v>
          </cell>
          <cell r="R20985">
            <v>0</v>
          </cell>
          <cell r="S20985">
            <v>0</v>
          </cell>
          <cell r="T20985">
            <v>0</v>
          </cell>
          <cell r="U20985">
            <v>0</v>
          </cell>
          <cell r="V20985">
            <v>0</v>
          </cell>
          <cell r="W20985">
            <v>0</v>
          </cell>
          <cell r="X20985">
            <v>0</v>
          </cell>
          <cell r="Y20985">
            <v>0</v>
          </cell>
          <cell r="Z20985">
            <v>0</v>
          </cell>
          <cell r="AA20985">
            <v>0</v>
          </cell>
          <cell r="AB20985">
            <v>0</v>
          </cell>
        </row>
        <row r="21014">
          <cell r="E21014">
            <v>0</v>
          </cell>
          <cell r="H21014">
            <v>0</v>
          </cell>
          <cell r="I21014">
            <v>0</v>
          </cell>
          <cell r="J21014">
            <v>0</v>
          </cell>
          <cell r="K21014">
            <v>0</v>
          </cell>
          <cell r="L21014">
            <v>0</v>
          </cell>
          <cell r="M21014">
            <v>0</v>
          </cell>
          <cell r="N21014">
            <v>0</v>
          </cell>
          <cell r="O21014">
            <v>0</v>
          </cell>
          <cell r="P21014">
            <v>0</v>
          </cell>
          <cell r="Q21014">
            <v>0</v>
          </cell>
          <cell r="R21014">
            <v>0</v>
          </cell>
          <cell r="S21014">
            <v>0</v>
          </cell>
          <cell r="T21014">
            <v>0</v>
          </cell>
          <cell r="U21014">
            <v>0</v>
          </cell>
          <cell r="V21014">
            <v>0</v>
          </cell>
          <cell r="W21014">
            <v>0</v>
          </cell>
          <cell r="X21014">
            <v>0</v>
          </cell>
          <cell r="Y21014">
            <v>0</v>
          </cell>
          <cell r="Z21014">
            <v>0</v>
          </cell>
          <cell r="AA21014">
            <v>0</v>
          </cell>
          <cell r="AB21014">
            <v>0</v>
          </cell>
        </row>
        <row r="21018">
          <cell r="E21018">
            <v>0</v>
          </cell>
          <cell r="H21018">
            <v>0</v>
          </cell>
          <cell r="I21018">
            <v>0</v>
          </cell>
          <cell r="J21018">
            <v>0</v>
          </cell>
          <cell r="K21018">
            <v>0</v>
          </cell>
          <cell r="P21018">
            <v>0</v>
          </cell>
          <cell r="Q21018">
            <v>0</v>
          </cell>
          <cell r="R21018">
            <v>0</v>
          </cell>
          <cell r="S21018">
            <v>0</v>
          </cell>
          <cell r="T21018">
            <v>0</v>
          </cell>
          <cell r="U21018">
            <v>0</v>
          </cell>
          <cell r="V21018">
            <v>0</v>
          </cell>
          <cell r="W21018">
            <v>0</v>
          </cell>
          <cell r="X21018">
            <v>0</v>
          </cell>
          <cell r="Y21018">
            <v>0</v>
          </cell>
          <cell r="Z21018">
            <v>0</v>
          </cell>
          <cell r="AA21018">
            <v>0</v>
          </cell>
          <cell r="AB21018">
            <v>0</v>
          </cell>
        </row>
        <row r="21428">
          <cell r="E21428">
            <v>53694000</v>
          </cell>
          <cell r="H21428">
            <v>24843016.399999999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  <cell r="N21428">
            <v>0</v>
          </cell>
          <cell r="O21428">
            <v>0</v>
          </cell>
          <cell r="P21428">
            <v>0</v>
          </cell>
          <cell r="Q21428">
            <v>7597114.1199999992</v>
          </cell>
          <cell r="R21428">
            <v>8810922.9400000013</v>
          </cell>
          <cell r="S21428">
            <v>8434979.3399999999</v>
          </cell>
          <cell r="T21428">
            <v>0</v>
          </cell>
          <cell r="U21428">
            <v>0</v>
          </cell>
          <cell r="V21428">
            <v>0</v>
          </cell>
          <cell r="W21428">
            <v>0</v>
          </cell>
          <cell r="X21428">
            <v>0</v>
          </cell>
          <cell r="Y21428">
            <v>0</v>
          </cell>
          <cell r="Z21428">
            <v>0</v>
          </cell>
          <cell r="AA21428">
            <v>0</v>
          </cell>
          <cell r="AB21428">
            <v>0</v>
          </cell>
        </row>
        <row r="21504">
          <cell r="E21504">
            <v>13460000</v>
          </cell>
          <cell r="H21504">
            <v>10091462.810000001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  <cell r="N21504">
            <v>0</v>
          </cell>
          <cell r="O21504">
            <v>0</v>
          </cell>
          <cell r="P21504">
            <v>0</v>
          </cell>
          <cell r="Q21504">
            <v>8708733.7200000007</v>
          </cell>
          <cell r="R21504">
            <v>1413132.85</v>
          </cell>
          <cell r="S21504">
            <v>-30403.760000000009</v>
          </cell>
          <cell r="T21504">
            <v>0</v>
          </cell>
          <cell r="U21504">
            <v>0</v>
          </cell>
          <cell r="V21504">
            <v>0</v>
          </cell>
          <cell r="W21504">
            <v>0</v>
          </cell>
          <cell r="X21504">
            <v>0</v>
          </cell>
          <cell r="Y21504">
            <v>0</v>
          </cell>
          <cell r="Z21504">
            <v>0</v>
          </cell>
          <cell r="AA21504">
            <v>0</v>
          </cell>
          <cell r="AB21504">
            <v>0</v>
          </cell>
        </row>
        <row r="21510">
          <cell r="E21510">
            <v>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  <cell r="N21510">
            <v>0</v>
          </cell>
          <cell r="O21510">
            <v>0</v>
          </cell>
          <cell r="P21510">
            <v>0</v>
          </cell>
          <cell r="Q21510">
            <v>0</v>
          </cell>
          <cell r="R21510">
            <v>0</v>
          </cell>
          <cell r="S21510">
            <v>0</v>
          </cell>
          <cell r="T21510">
            <v>0</v>
          </cell>
          <cell r="U21510">
            <v>0</v>
          </cell>
          <cell r="V21510">
            <v>0</v>
          </cell>
          <cell r="W21510">
            <v>0</v>
          </cell>
          <cell r="X21510">
            <v>0</v>
          </cell>
          <cell r="Y21510">
            <v>0</v>
          </cell>
          <cell r="Z21510">
            <v>0</v>
          </cell>
          <cell r="AA21510">
            <v>0</v>
          </cell>
          <cell r="AB21510">
            <v>0</v>
          </cell>
        </row>
        <row r="21539">
          <cell r="E21539">
            <v>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  <cell r="N21539">
            <v>0</v>
          </cell>
          <cell r="O21539">
            <v>0</v>
          </cell>
          <cell r="P21539">
            <v>0</v>
          </cell>
          <cell r="Q21539">
            <v>0</v>
          </cell>
          <cell r="R21539">
            <v>0</v>
          </cell>
          <cell r="S21539">
            <v>0</v>
          </cell>
          <cell r="T21539">
            <v>0</v>
          </cell>
          <cell r="U21539">
            <v>0</v>
          </cell>
          <cell r="V21539">
            <v>0</v>
          </cell>
          <cell r="W21539">
            <v>0</v>
          </cell>
          <cell r="X21539">
            <v>0</v>
          </cell>
          <cell r="Y21539">
            <v>0</v>
          </cell>
          <cell r="Z21539">
            <v>0</v>
          </cell>
          <cell r="AA21539">
            <v>0</v>
          </cell>
          <cell r="AB21539">
            <v>0</v>
          </cell>
        </row>
        <row r="21543">
          <cell r="E21543">
            <v>5123000</v>
          </cell>
          <cell r="H21543">
            <v>2517663.6100000003</v>
          </cell>
          <cell r="I21543">
            <v>0</v>
          </cell>
          <cell r="J21543">
            <v>0</v>
          </cell>
          <cell r="K21543">
            <v>0</v>
          </cell>
          <cell r="P21543">
            <v>0</v>
          </cell>
          <cell r="Q21543">
            <v>835644</v>
          </cell>
          <cell r="R21543">
            <v>0</v>
          </cell>
          <cell r="S21543">
            <v>1682019.61</v>
          </cell>
          <cell r="T21543">
            <v>0</v>
          </cell>
          <cell r="U21543">
            <v>0</v>
          </cell>
          <cell r="V21543">
            <v>0</v>
          </cell>
          <cell r="W21543">
            <v>0</v>
          </cell>
          <cell r="X21543">
            <v>0</v>
          </cell>
          <cell r="Y21543">
            <v>0</v>
          </cell>
          <cell r="Z21543">
            <v>0</v>
          </cell>
          <cell r="AA21543">
            <v>0</v>
          </cell>
          <cell r="AB21543">
            <v>0</v>
          </cell>
        </row>
        <row r="21603">
          <cell r="E21603">
            <v>23168000</v>
          </cell>
          <cell r="H21603">
            <v>6268068.2400000002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  <cell r="N21603">
            <v>0</v>
          </cell>
          <cell r="O21603">
            <v>0</v>
          </cell>
          <cell r="P21603">
            <v>0</v>
          </cell>
          <cell r="Q21603">
            <v>0</v>
          </cell>
          <cell r="R21603">
            <v>4367755.42</v>
          </cell>
          <cell r="S21603">
            <v>1900312.82</v>
          </cell>
          <cell r="T21603">
            <v>0</v>
          </cell>
          <cell r="U21603">
            <v>0</v>
          </cell>
          <cell r="V21603">
            <v>0</v>
          </cell>
          <cell r="W21603">
            <v>0</v>
          </cell>
          <cell r="X21603">
            <v>0</v>
          </cell>
          <cell r="Y21603">
            <v>0</v>
          </cell>
          <cell r="Z21603">
            <v>0</v>
          </cell>
          <cell r="AA21603">
            <v>0</v>
          </cell>
          <cell r="AB21603">
            <v>0</v>
          </cell>
        </row>
        <row r="21679">
          <cell r="E21679">
            <v>8204000</v>
          </cell>
          <cell r="H21679">
            <v>2320204.8200000003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  <cell r="N21679">
            <v>0</v>
          </cell>
          <cell r="O21679">
            <v>0</v>
          </cell>
          <cell r="P21679">
            <v>0</v>
          </cell>
          <cell r="Q21679">
            <v>0</v>
          </cell>
          <cell r="R21679">
            <v>1221883.48</v>
          </cell>
          <cell r="S21679">
            <v>1098321.3399999999</v>
          </cell>
          <cell r="T21679">
            <v>0</v>
          </cell>
          <cell r="U21679">
            <v>0</v>
          </cell>
          <cell r="V21679">
            <v>0</v>
          </cell>
          <cell r="W21679">
            <v>0</v>
          </cell>
          <cell r="X21679">
            <v>0</v>
          </cell>
          <cell r="Y21679">
            <v>0</v>
          </cell>
          <cell r="Z21679">
            <v>0</v>
          </cell>
          <cell r="AA21679">
            <v>0</v>
          </cell>
          <cell r="AB21679">
            <v>0</v>
          </cell>
        </row>
        <row r="21685">
          <cell r="E21685">
            <v>0</v>
          </cell>
          <cell r="H21685">
            <v>0</v>
          </cell>
          <cell r="I21685">
            <v>0</v>
          </cell>
          <cell r="J21685">
            <v>0</v>
          </cell>
          <cell r="K21685">
            <v>0</v>
          </cell>
          <cell r="L21685">
            <v>0</v>
          </cell>
          <cell r="M21685">
            <v>0</v>
          </cell>
          <cell r="N21685">
            <v>0</v>
          </cell>
          <cell r="O21685">
            <v>0</v>
          </cell>
          <cell r="P21685">
            <v>0</v>
          </cell>
          <cell r="Q21685">
            <v>0</v>
          </cell>
          <cell r="R21685">
            <v>0</v>
          </cell>
          <cell r="S21685">
            <v>0</v>
          </cell>
          <cell r="T21685">
            <v>0</v>
          </cell>
          <cell r="U21685">
            <v>0</v>
          </cell>
          <cell r="V21685">
            <v>0</v>
          </cell>
          <cell r="W21685">
            <v>0</v>
          </cell>
          <cell r="X21685">
            <v>0</v>
          </cell>
          <cell r="Y21685">
            <v>0</v>
          </cell>
          <cell r="Z21685">
            <v>0</v>
          </cell>
          <cell r="AA21685">
            <v>0</v>
          </cell>
          <cell r="AB21685">
            <v>0</v>
          </cell>
        </row>
        <row r="21714">
          <cell r="E21714">
            <v>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  <cell r="N21714">
            <v>0</v>
          </cell>
          <cell r="O21714">
            <v>0</v>
          </cell>
          <cell r="P21714">
            <v>0</v>
          </cell>
          <cell r="Q21714">
            <v>0</v>
          </cell>
          <cell r="R21714">
            <v>0</v>
          </cell>
          <cell r="S21714">
            <v>0</v>
          </cell>
          <cell r="T21714">
            <v>0</v>
          </cell>
          <cell r="U21714">
            <v>0</v>
          </cell>
          <cell r="V21714">
            <v>0</v>
          </cell>
          <cell r="W21714">
            <v>0</v>
          </cell>
          <cell r="X21714">
            <v>0</v>
          </cell>
          <cell r="Y21714">
            <v>0</v>
          </cell>
          <cell r="Z21714">
            <v>0</v>
          </cell>
          <cell r="AA21714">
            <v>0</v>
          </cell>
          <cell r="AB21714">
            <v>0</v>
          </cell>
        </row>
        <row r="21718">
          <cell r="E21718">
            <v>2140000</v>
          </cell>
          <cell r="H21718">
            <v>566805.78</v>
          </cell>
          <cell r="I21718">
            <v>0</v>
          </cell>
          <cell r="J21718">
            <v>0</v>
          </cell>
          <cell r="K21718">
            <v>0</v>
          </cell>
          <cell r="P21718">
            <v>0</v>
          </cell>
          <cell r="Q21718">
            <v>0</v>
          </cell>
          <cell r="R21718">
            <v>377870.52</v>
          </cell>
          <cell r="S21718">
            <v>188935.26</v>
          </cell>
          <cell r="T21718">
            <v>0</v>
          </cell>
          <cell r="U21718">
            <v>0</v>
          </cell>
          <cell r="V21718">
            <v>0</v>
          </cell>
          <cell r="W21718">
            <v>0</v>
          </cell>
          <cell r="X21718">
            <v>0</v>
          </cell>
          <cell r="Y21718">
            <v>0</v>
          </cell>
          <cell r="Z21718">
            <v>0</v>
          </cell>
          <cell r="AA21718">
            <v>0</v>
          </cell>
          <cell r="AB21718">
            <v>0</v>
          </cell>
        </row>
        <row r="21778">
          <cell r="E21778">
            <v>25628000</v>
          </cell>
          <cell r="H21778">
            <v>5931575.4300000006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  <cell r="N21778">
            <v>0</v>
          </cell>
          <cell r="O21778">
            <v>0</v>
          </cell>
          <cell r="P21778">
            <v>0</v>
          </cell>
          <cell r="Q21778">
            <v>0</v>
          </cell>
          <cell r="R21778">
            <v>3915308.8000000003</v>
          </cell>
          <cell r="S21778">
            <v>2016266.6300000004</v>
          </cell>
          <cell r="T21778">
            <v>0</v>
          </cell>
          <cell r="U21778">
            <v>0</v>
          </cell>
          <cell r="V21778">
            <v>0</v>
          </cell>
          <cell r="W21778">
            <v>0</v>
          </cell>
          <cell r="X21778">
            <v>0</v>
          </cell>
          <cell r="Y21778">
            <v>0</v>
          </cell>
          <cell r="Z21778">
            <v>0</v>
          </cell>
          <cell r="AA21778">
            <v>0</v>
          </cell>
          <cell r="AB21778">
            <v>0</v>
          </cell>
        </row>
        <row r="21854">
          <cell r="E21854">
            <v>10654000</v>
          </cell>
          <cell r="H21854">
            <v>2557494.6199999996</v>
          </cell>
          <cell r="I21854">
            <v>0</v>
          </cell>
          <cell r="J21854">
            <v>0</v>
          </cell>
          <cell r="K21854">
            <v>0</v>
          </cell>
          <cell r="L21854">
            <v>0</v>
          </cell>
          <cell r="M21854">
            <v>0</v>
          </cell>
          <cell r="N21854">
            <v>0</v>
          </cell>
          <cell r="O21854">
            <v>0</v>
          </cell>
          <cell r="P21854">
            <v>0</v>
          </cell>
          <cell r="Q21854">
            <v>0</v>
          </cell>
          <cell r="R21854">
            <v>1049244.8500000001</v>
          </cell>
          <cell r="S21854">
            <v>1508249.77</v>
          </cell>
          <cell r="T21854">
            <v>0</v>
          </cell>
          <cell r="U21854">
            <v>0</v>
          </cell>
          <cell r="V21854">
            <v>0</v>
          </cell>
          <cell r="W21854">
            <v>0</v>
          </cell>
          <cell r="X21854">
            <v>0</v>
          </cell>
          <cell r="Y21854">
            <v>0</v>
          </cell>
          <cell r="Z21854">
            <v>0</v>
          </cell>
          <cell r="AA21854">
            <v>0</v>
          </cell>
          <cell r="AB21854">
            <v>0</v>
          </cell>
        </row>
        <row r="21860">
          <cell r="E21860">
            <v>0</v>
          </cell>
          <cell r="H21860">
            <v>0</v>
          </cell>
          <cell r="I21860">
            <v>0</v>
          </cell>
          <cell r="J21860">
            <v>0</v>
          </cell>
          <cell r="K21860">
            <v>0</v>
          </cell>
          <cell r="L21860">
            <v>0</v>
          </cell>
          <cell r="M21860">
            <v>0</v>
          </cell>
          <cell r="N21860">
            <v>0</v>
          </cell>
          <cell r="O21860">
            <v>0</v>
          </cell>
          <cell r="P21860">
            <v>0</v>
          </cell>
          <cell r="Q21860">
            <v>0</v>
          </cell>
          <cell r="R21860">
            <v>0</v>
          </cell>
          <cell r="S21860">
            <v>0</v>
          </cell>
          <cell r="T21860">
            <v>0</v>
          </cell>
          <cell r="U21860">
            <v>0</v>
          </cell>
          <cell r="V21860">
            <v>0</v>
          </cell>
          <cell r="W21860">
            <v>0</v>
          </cell>
          <cell r="X21860">
            <v>0</v>
          </cell>
          <cell r="Y21860">
            <v>0</v>
          </cell>
          <cell r="Z21860">
            <v>0</v>
          </cell>
          <cell r="AA21860">
            <v>0</v>
          </cell>
          <cell r="AB21860">
            <v>0</v>
          </cell>
        </row>
        <row r="21889">
          <cell r="E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  <cell r="N21889">
            <v>0</v>
          </cell>
          <cell r="O21889">
            <v>0</v>
          </cell>
          <cell r="P21889">
            <v>0</v>
          </cell>
          <cell r="Q21889">
            <v>0</v>
          </cell>
          <cell r="R21889">
            <v>0</v>
          </cell>
          <cell r="S21889">
            <v>0</v>
          </cell>
          <cell r="T21889">
            <v>0</v>
          </cell>
          <cell r="U21889">
            <v>0</v>
          </cell>
          <cell r="V21889">
            <v>0</v>
          </cell>
          <cell r="W21889">
            <v>0</v>
          </cell>
          <cell r="X21889">
            <v>0</v>
          </cell>
          <cell r="Y21889">
            <v>0</v>
          </cell>
          <cell r="Z21889">
            <v>0</v>
          </cell>
          <cell r="AA21889">
            <v>0</v>
          </cell>
          <cell r="AB21889">
            <v>0</v>
          </cell>
        </row>
        <row r="21893">
          <cell r="E21893">
            <v>2355000</v>
          </cell>
          <cell r="H21893">
            <v>661672.98</v>
          </cell>
          <cell r="I21893">
            <v>0</v>
          </cell>
          <cell r="J21893">
            <v>0</v>
          </cell>
          <cell r="K21893">
            <v>0</v>
          </cell>
          <cell r="P21893">
            <v>0</v>
          </cell>
          <cell r="Q21893">
            <v>0</v>
          </cell>
          <cell r="R21893">
            <v>446908.08</v>
          </cell>
          <cell r="S21893">
            <v>214764.9</v>
          </cell>
          <cell r="T21893">
            <v>0</v>
          </cell>
          <cell r="U21893">
            <v>0</v>
          </cell>
          <cell r="V21893">
            <v>0</v>
          </cell>
          <cell r="W21893">
            <v>0</v>
          </cell>
          <cell r="X21893">
            <v>0</v>
          </cell>
          <cell r="Y21893">
            <v>0</v>
          </cell>
          <cell r="Z21893">
            <v>0</v>
          </cell>
          <cell r="AA21893">
            <v>0</v>
          </cell>
          <cell r="AB21893">
            <v>0</v>
          </cell>
        </row>
        <row r="21953">
          <cell r="E21953">
            <v>21969000</v>
          </cell>
          <cell r="H21953">
            <v>5085989.68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  <cell r="N21953">
            <v>0</v>
          </cell>
          <cell r="O21953">
            <v>0</v>
          </cell>
          <cell r="P21953">
            <v>0</v>
          </cell>
          <cell r="Q21953">
            <v>0</v>
          </cell>
          <cell r="R21953">
            <v>3378668.6</v>
          </cell>
          <cell r="S21953">
            <v>1707321.08</v>
          </cell>
          <cell r="T21953">
            <v>0</v>
          </cell>
          <cell r="U21953">
            <v>0</v>
          </cell>
          <cell r="V21953">
            <v>0</v>
          </cell>
          <cell r="W21953">
            <v>0</v>
          </cell>
          <cell r="X21953">
            <v>0</v>
          </cell>
          <cell r="Y21953">
            <v>0</v>
          </cell>
          <cell r="Z21953">
            <v>0</v>
          </cell>
          <cell r="AA21953">
            <v>0</v>
          </cell>
          <cell r="AB21953">
            <v>0</v>
          </cell>
        </row>
        <row r="22029">
          <cell r="E22029">
            <v>7061000</v>
          </cell>
          <cell r="H22029">
            <v>1725870.27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  <cell r="N22029">
            <v>0</v>
          </cell>
          <cell r="O22029">
            <v>0</v>
          </cell>
          <cell r="P22029">
            <v>0</v>
          </cell>
          <cell r="Q22029">
            <v>0</v>
          </cell>
          <cell r="R22029">
            <v>1419553.44</v>
          </cell>
          <cell r="S22029">
            <v>306316.83</v>
          </cell>
          <cell r="T22029">
            <v>0</v>
          </cell>
          <cell r="U22029">
            <v>0</v>
          </cell>
          <cell r="V22029">
            <v>0</v>
          </cell>
          <cell r="W22029">
            <v>0</v>
          </cell>
          <cell r="X22029">
            <v>0</v>
          </cell>
          <cell r="Y22029">
            <v>0</v>
          </cell>
          <cell r="Z22029">
            <v>0</v>
          </cell>
          <cell r="AA22029">
            <v>0</v>
          </cell>
          <cell r="AB22029">
            <v>0</v>
          </cell>
        </row>
        <row r="22035">
          <cell r="E22035">
            <v>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  <cell r="N22035">
            <v>0</v>
          </cell>
          <cell r="O22035">
            <v>0</v>
          </cell>
          <cell r="P22035">
            <v>0</v>
          </cell>
          <cell r="Q22035">
            <v>0</v>
          </cell>
          <cell r="R22035">
            <v>0</v>
          </cell>
          <cell r="S22035">
            <v>0</v>
          </cell>
          <cell r="T22035">
            <v>0</v>
          </cell>
          <cell r="U22035">
            <v>0</v>
          </cell>
          <cell r="V22035">
            <v>0</v>
          </cell>
          <cell r="W22035">
            <v>0</v>
          </cell>
          <cell r="X22035">
            <v>0</v>
          </cell>
          <cell r="Y22035">
            <v>0</v>
          </cell>
          <cell r="Z22035">
            <v>0</v>
          </cell>
          <cell r="AA22035">
            <v>0</v>
          </cell>
          <cell r="AB22035">
            <v>0</v>
          </cell>
        </row>
        <row r="22064">
          <cell r="E22064">
            <v>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  <cell r="N22064">
            <v>0</v>
          </cell>
          <cell r="O22064">
            <v>0</v>
          </cell>
          <cell r="P22064">
            <v>0</v>
          </cell>
          <cell r="Q22064">
            <v>0</v>
          </cell>
          <cell r="R22064">
            <v>0</v>
          </cell>
          <cell r="S22064">
            <v>0</v>
          </cell>
          <cell r="T22064">
            <v>0</v>
          </cell>
          <cell r="U22064">
            <v>0</v>
          </cell>
          <cell r="V22064">
            <v>0</v>
          </cell>
          <cell r="W22064">
            <v>0</v>
          </cell>
          <cell r="X22064">
            <v>0</v>
          </cell>
          <cell r="Y22064">
            <v>0</v>
          </cell>
          <cell r="Z22064">
            <v>0</v>
          </cell>
          <cell r="AA22064">
            <v>0</v>
          </cell>
          <cell r="AB22064">
            <v>0</v>
          </cell>
        </row>
        <row r="22068">
          <cell r="E22068">
            <v>2065000</v>
          </cell>
          <cell r="H22068">
            <v>503599.85</v>
          </cell>
          <cell r="I22068">
            <v>0</v>
          </cell>
          <cell r="J22068">
            <v>0</v>
          </cell>
          <cell r="K22068">
            <v>0</v>
          </cell>
          <cell r="P22068">
            <v>0</v>
          </cell>
          <cell r="Q22068">
            <v>0</v>
          </cell>
          <cell r="R22068">
            <v>332218.25</v>
          </cell>
          <cell r="S22068">
            <v>171381.6</v>
          </cell>
          <cell r="T22068">
            <v>0</v>
          </cell>
          <cell r="U22068">
            <v>0</v>
          </cell>
          <cell r="V22068">
            <v>0</v>
          </cell>
          <cell r="W22068">
            <v>0</v>
          </cell>
          <cell r="X22068">
            <v>0</v>
          </cell>
          <cell r="Y22068">
            <v>0</v>
          </cell>
          <cell r="Z22068">
            <v>0</v>
          </cell>
          <cell r="AA22068">
            <v>0</v>
          </cell>
          <cell r="AB22068">
            <v>0</v>
          </cell>
        </row>
        <row r="22128">
          <cell r="E22128">
            <v>35153000</v>
          </cell>
          <cell r="H22128">
            <v>8735486.9399999976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  <cell r="N22128">
            <v>0</v>
          </cell>
          <cell r="O22128">
            <v>0</v>
          </cell>
          <cell r="P22128">
            <v>0</v>
          </cell>
          <cell r="Q22128">
            <v>0</v>
          </cell>
          <cell r="R22128">
            <v>5365640.3199999994</v>
          </cell>
          <cell r="S22128">
            <v>3369846.62</v>
          </cell>
          <cell r="T22128">
            <v>0</v>
          </cell>
          <cell r="U22128">
            <v>0</v>
          </cell>
          <cell r="V22128">
            <v>0</v>
          </cell>
          <cell r="W22128">
            <v>0</v>
          </cell>
          <cell r="X22128">
            <v>0</v>
          </cell>
          <cell r="Y22128">
            <v>0</v>
          </cell>
          <cell r="Z22128">
            <v>0</v>
          </cell>
          <cell r="AA22128">
            <v>0</v>
          </cell>
          <cell r="AB22128">
            <v>0</v>
          </cell>
        </row>
        <row r="22204">
          <cell r="E22204">
            <v>12058000</v>
          </cell>
          <cell r="H22204">
            <v>3775626.0000000005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  <cell r="N22204">
            <v>0</v>
          </cell>
          <cell r="O22204">
            <v>0</v>
          </cell>
          <cell r="P22204">
            <v>0</v>
          </cell>
          <cell r="Q22204">
            <v>0</v>
          </cell>
          <cell r="R22204">
            <v>2244604.1599999997</v>
          </cell>
          <cell r="S22204">
            <v>1531021.84</v>
          </cell>
          <cell r="T22204">
            <v>0</v>
          </cell>
          <cell r="U22204">
            <v>0</v>
          </cell>
          <cell r="V22204">
            <v>0</v>
          </cell>
          <cell r="W22204">
            <v>0</v>
          </cell>
          <cell r="X22204">
            <v>0</v>
          </cell>
          <cell r="Y22204">
            <v>0</v>
          </cell>
          <cell r="Z22204">
            <v>0</v>
          </cell>
          <cell r="AA22204">
            <v>0</v>
          </cell>
          <cell r="AB22204">
            <v>0</v>
          </cell>
        </row>
        <row r="22210">
          <cell r="E22210">
            <v>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  <cell r="N22210">
            <v>0</v>
          </cell>
          <cell r="O22210">
            <v>0</v>
          </cell>
          <cell r="P22210">
            <v>0</v>
          </cell>
          <cell r="Q22210">
            <v>0</v>
          </cell>
          <cell r="R22210">
            <v>0</v>
          </cell>
          <cell r="S22210">
            <v>0</v>
          </cell>
          <cell r="T22210">
            <v>0</v>
          </cell>
          <cell r="U22210">
            <v>0</v>
          </cell>
          <cell r="V22210">
            <v>0</v>
          </cell>
          <cell r="W22210">
            <v>0</v>
          </cell>
          <cell r="X22210">
            <v>0</v>
          </cell>
          <cell r="Y22210">
            <v>0</v>
          </cell>
          <cell r="Z22210">
            <v>0</v>
          </cell>
          <cell r="AA22210">
            <v>0</v>
          </cell>
          <cell r="AB22210">
            <v>0</v>
          </cell>
        </row>
        <row r="22239">
          <cell r="E22239">
            <v>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  <cell r="N22239">
            <v>0</v>
          </cell>
          <cell r="O22239">
            <v>0</v>
          </cell>
          <cell r="P22239">
            <v>0</v>
          </cell>
          <cell r="Q22239">
            <v>0</v>
          </cell>
          <cell r="R22239">
            <v>0</v>
          </cell>
          <cell r="S22239">
            <v>0</v>
          </cell>
          <cell r="T22239">
            <v>0</v>
          </cell>
          <cell r="U22239">
            <v>0</v>
          </cell>
          <cell r="V22239">
            <v>0</v>
          </cell>
          <cell r="W22239">
            <v>0</v>
          </cell>
          <cell r="X22239">
            <v>0</v>
          </cell>
          <cell r="Y22239">
            <v>0</v>
          </cell>
          <cell r="Z22239">
            <v>0</v>
          </cell>
          <cell r="AA22239">
            <v>0</v>
          </cell>
          <cell r="AB22239">
            <v>0</v>
          </cell>
        </row>
        <row r="22243">
          <cell r="E22243">
            <v>3282000</v>
          </cell>
          <cell r="H22243">
            <v>732673.8</v>
          </cell>
          <cell r="I22243">
            <v>0</v>
          </cell>
          <cell r="J22243">
            <v>0</v>
          </cell>
          <cell r="K22243">
            <v>0</v>
          </cell>
          <cell r="P22243">
            <v>0</v>
          </cell>
          <cell r="Q22243">
            <v>0</v>
          </cell>
          <cell r="R22243">
            <v>489165.82</v>
          </cell>
          <cell r="S22243">
            <v>243507.98</v>
          </cell>
          <cell r="T22243">
            <v>0</v>
          </cell>
          <cell r="U22243">
            <v>0</v>
          </cell>
          <cell r="V22243">
            <v>0</v>
          </cell>
          <cell r="W22243">
            <v>0</v>
          </cell>
          <cell r="X22243">
            <v>0</v>
          </cell>
          <cell r="Y22243">
            <v>0</v>
          </cell>
          <cell r="Z22243">
            <v>0</v>
          </cell>
          <cell r="AA22243">
            <v>0</v>
          </cell>
          <cell r="AB22243">
            <v>0</v>
          </cell>
        </row>
        <row r="22303">
          <cell r="E22303">
            <v>28877000</v>
          </cell>
          <cell r="H22303">
            <v>9387487.9600000009</v>
          </cell>
          <cell r="I22303">
            <v>0</v>
          </cell>
          <cell r="J22303">
            <v>0</v>
          </cell>
          <cell r="K22303">
            <v>0</v>
          </cell>
          <cell r="L22303">
            <v>0</v>
          </cell>
          <cell r="M22303">
            <v>0</v>
          </cell>
          <cell r="N22303">
            <v>0</v>
          </cell>
          <cell r="O22303">
            <v>0</v>
          </cell>
          <cell r="P22303">
            <v>0</v>
          </cell>
          <cell r="Q22303">
            <v>2949945.72</v>
          </cell>
          <cell r="R22303">
            <v>3292854.57</v>
          </cell>
          <cell r="S22303">
            <v>3144687.67</v>
          </cell>
          <cell r="T22303">
            <v>0</v>
          </cell>
          <cell r="U22303">
            <v>0</v>
          </cell>
          <cell r="V22303">
            <v>0</v>
          </cell>
          <cell r="W22303">
            <v>0</v>
          </cell>
          <cell r="X22303">
            <v>0</v>
          </cell>
          <cell r="Y22303">
            <v>0</v>
          </cell>
          <cell r="Z22303">
            <v>0</v>
          </cell>
          <cell r="AA22303">
            <v>0</v>
          </cell>
          <cell r="AB22303">
            <v>0</v>
          </cell>
        </row>
        <row r="22379">
          <cell r="E22379">
            <v>8485000</v>
          </cell>
          <cell r="H22379">
            <v>3549428.0599999996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  <cell r="N22379">
            <v>0</v>
          </cell>
          <cell r="O22379">
            <v>0</v>
          </cell>
          <cell r="P22379">
            <v>0</v>
          </cell>
          <cell r="Q22379">
            <v>1363662.8900000001</v>
          </cell>
          <cell r="R22379">
            <v>1107472.4899999998</v>
          </cell>
          <cell r="S22379">
            <v>1078292.68</v>
          </cell>
          <cell r="T22379">
            <v>0</v>
          </cell>
          <cell r="U22379">
            <v>0</v>
          </cell>
          <cell r="V22379">
            <v>0</v>
          </cell>
          <cell r="W22379">
            <v>0</v>
          </cell>
          <cell r="X22379">
            <v>0</v>
          </cell>
          <cell r="Y22379">
            <v>0</v>
          </cell>
          <cell r="Z22379">
            <v>0</v>
          </cell>
          <cell r="AA22379">
            <v>0</v>
          </cell>
          <cell r="AB22379">
            <v>0</v>
          </cell>
        </row>
        <row r="22385">
          <cell r="E22385">
            <v>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  <cell r="N22385">
            <v>0</v>
          </cell>
          <cell r="O22385">
            <v>0</v>
          </cell>
          <cell r="P22385">
            <v>0</v>
          </cell>
          <cell r="Q22385">
            <v>0</v>
          </cell>
          <cell r="R22385">
            <v>0</v>
          </cell>
          <cell r="S22385">
            <v>0</v>
          </cell>
          <cell r="T22385">
            <v>0</v>
          </cell>
          <cell r="U22385">
            <v>0</v>
          </cell>
          <cell r="V22385">
            <v>0</v>
          </cell>
          <cell r="W22385">
            <v>0</v>
          </cell>
          <cell r="X22385">
            <v>0</v>
          </cell>
          <cell r="Y22385">
            <v>0</v>
          </cell>
          <cell r="Z22385">
            <v>0</v>
          </cell>
          <cell r="AA22385">
            <v>0</v>
          </cell>
          <cell r="AB22385">
            <v>0</v>
          </cell>
        </row>
        <row r="22414">
          <cell r="E22414">
            <v>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  <cell r="N22414">
            <v>0</v>
          </cell>
          <cell r="O22414">
            <v>0</v>
          </cell>
          <cell r="P22414">
            <v>0</v>
          </cell>
          <cell r="Q22414">
            <v>0</v>
          </cell>
          <cell r="R22414">
            <v>0</v>
          </cell>
          <cell r="S22414">
            <v>0</v>
          </cell>
          <cell r="T22414">
            <v>0</v>
          </cell>
          <cell r="U22414">
            <v>0</v>
          </cell>
          <cell r="V22414">
            <v>0</v>
          </cell>
          <cell r="W22414">
            <v>0</v>
          </cell>
          <cell r="X22414">
            <v>0</v>
          </cell>
          <cell r="Y22414">
            <v>0</v>
          </cell>
          <cell r="Z22414">
            <v>0</v>
          </cell>
          <cell r="AA22414">
            <v>0</v>
          </cell>
          <cell r="AB22414">
            <v>0</v>
          </cell>
        </row>
        <row r="22418">
          <cell r="E22418">
            <v>2713000</v>
          </cell>
          <cell r="H22418">
            <v>854873.46</v>
          </cell>
          <cell r="I22418">
            <v>0</v>
          </cell>
          <cell r="J22418">
            <v>0</v>
          </cell>
          <cell r="K22418">
            <v>0</v>
          </cell>
          <cell r="P22418">
            <v>0</v>
          </cell>
          <cell r="Q22418">
            <v>314595.96000000002</v>
          </cell>
          <cell r="R22418">
            <v>304175.32</v>
          </cell>
          <cell r="S22418">
            <v>236102.18</v>
          </cell>
          <cell r="T22418">
            <v>0</v>
          </cell>
          <cell r="U22418">
            <v>0</v>
          </cell>
          <cell r="V22418">
            <v>0</v>
          </cell>
          <cell r="W22418">
            <v>0</v>
          </cell>
          <cell r="X22418">
            <v>0</v>
          </cell>
          <cell r="Y22418">
            <v>0</v>
          </cell>
          <cell r="Z22418">
            <v>0</v>
          </cell>
          <cell r="AA22418">
            <v>0</v>
          </cell>
          <cell r="AB22418">
            <v>0</v>
          </cell>
        </row>
        <row r="22478">
          <cell r="E22478">
            <v>19468000</v>
          </cell>
          <cell r="H22478">
            <v>4019952.87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  <cell r="N22478">
            <v>0</v>
          </cell>
          <cell r="O22478">
            <v>0</v>
          </cell>
          <cell r="P22478">
            <v>0</v>
          </cell>
          <cell r="Q22478">
            <v>1325709.6300000001</v>
          </cell>
          <cell r="R22478">
            <v>1622089.5899999999</v>
          </cell>
          <cell r="S22478">
            <v>1072153.6500000001</v>
          </cell>
          <cell r="T22478">
            <v>0</v>
          </cell>
          <cell r="U22478">
            <v>0</v>
          </cell>
          <cell r="V22478">
            <v>0</v>
          </cell>
          <cell r="W22478">
            <v>0</v>
          </cell>
          <cell r="X22478">
            <v>0</v>
          </cell>
          <cell r="Y22478">
            <v>0</v>
          </cell>
          <cell r="Z22478">
            <v>0</v>
          </cell>
          <cell r="AA22478">
            <v>0</v>
          </cell>
          <cell r="AB22478">
            <v>0</v>
          </cell>
        </row>
        <row r="22554">
          <cell r="E22554">
            <v>11346000</v>
          </cell>
          <cell r="H22554">
            <v>5187820.540000001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  <cell r="N22554">
            <v>0</v>
          </cell>
          <cell r="O22554">
            <v>0</v>
          </cell>
          <cell r="P22554">
            <v>0</v>
          </cell>
          <cell r="Q22554">
            <v>3666912.6199999996</v>
          </cell>
          <cell r="R22554">
            <v>579875.61</v>
          </cell>
          <cell r="S22554">
            <v>941032.31</v>
          </cell>
          <cell r="T22554">
            <v>0</v>
          </cell>
          <cell r="U22554">
            <v>0</v>
          </cell>
          <cell r="V22554">
            <v>0</v>
          </cell>
          <cell r="W22554">
            <v>0</v>
          </cell>
          <cell r="X22554">
            <v>0</v>
          </cell>
          <cell r="Y22554">
            <v>0</v>
          </cell>
          <cell r="Z22554">
            <v>0</v>
          </cell>
          <cell r="AA22554">
            <v>0</v>
          </cell>
          <cell r="AB22554">
            <v>0</v>
          </cell>
        </row>
        <row r="22560">
          <cell r="E22560">
            <v>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  <cell r="N22560">
            <v>0</v>
          </cell>
          <cell r="O22560">
            <v>0</v>
          </cell>
          <cell r="P22560">
            <v>0</v>
          </cell>
          <cell r="Q22560">
            <v>0</v>
          </cell>
          <cell r="R22560">
            <v>0</v>
          </cell>
          <cell r="S22560">
            <v>0</v>
          </cell>
          <cell r="T22560">
            <v>0</v>
          </cell>
          <cell r="U22560">
            <v>0</v>
          </cell>
          <cell r="V22560">
            <v>0</v>
          </cell>
          <cell r="W22560">
            <v>0</v>
          </cell>
          <cell r="X22560">
            <v>0</v>
          </cell>
          <cell r="Y22560">
            <v>0</v>
          </cell>
          <cell r="Z22560">
            <v>0</v>
          </cell>
          <cell r="AA22560">
            <v>0</v>
          </cell>
          <cell r="AB22560">
            <v>0</v>
          </cell>
        </row>
        <row r="22589">
          <cell r="E22589">
            <v>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  <cell r="N22589">
            <v>0</v>
          </cell>
          <cell r="O22589">
            <v>0</v>
          </cell>
          <cell r="P22589">
            <v>0</v>
          </cell>
          <cell r="Q22589">
            <v>0</v>
          </cell>
          <cell r="R22589">
            <v>0</v>
          </cell>
          <cell r="S22589">
            <v>0</v>
          </cell>
          <cell r="T22589">
            <v>0</v>
          </cell>
          <cell r="U22589">
            <v>0</v>
          </cell>
          <cell r="V22589">
            <v>0</v>
          </cell>
          <cell r="W22589">
            <v>0</v>
          </cell>
          <cell r="X22589">
            <v>0</v>
          </cell>
          <cell r="Y22589">
            <v>0</v>
          </cell>
          <cell r="Z22589">
            <v>0</v>
          </cell>
          <cell r="AA22589">
            <v>0</v>
          </cell>
          <cell r="AB22589">
            <v>0</v>
          </cell>
        </row>
        <row r="22593">
          <cell r="E22593">
            <v>1756000</v>
          </cell>
          <cell r="H22593">
            <v>402567.78</v>
          </cell>
          <cell r="I22593">
            <v>0</v>
          </cell>
          <cell r="J22593">
            <v>0</v>
          </cell>
          <cell r="K22593">
            <v>0</v>
          </cell>
          <cell r="P22593">
            <v>0</v>
          </cell>
          <cell r="Q22593">
            <v>132091.26</v>
          </cell>
          <cell r="R22593">
            <v>141521.03</v>
          </cell>
          <cell r="S22593">
            <v>128955.49</v>
          </cell>
          <cell r="T22593">
            <v>0</v>
          </cell>
          <cell r="U22593">
            <v>0</v>
          </cell>
          <cell r="V22593">
            <v>0</v>
          </cell>
          <cell r="W22593">
            <v>0</v>
          </cell>
          <cell r="X22593">
            <v>0</v>
          </cell>
          <cell r="Y22593">
            <v>0</v>
          </cell>
          <cell r="Z22593">
            <v>0</v>
          </cell>
          <cell r="AA22593">
            <v>0</v>
          </cell>
          <cell r="AB22593">
            <v>0</v>
          </cell>
        </row>
        <row r="22653">
          <cell r="E22653">
            <v>28225000</v>
          </cell>
          <cell r="H22653">
            <v>6791082.79</v>
          </cell>
          <cell r="I22653">
            <v>0</v>
          </cell>
          <cell r="J22653">
            <v>0</v>
          </cell>
          <cell r="K22653">
            <v>0</v>
          </cell>
          <cell r="L22653">
            <v>0</v>
          </cell>
          <cell r="M22653">
            <v>0</v>
          </cell>
          <cell r="N22653">
            <v>0</v>
          </cell>
          <cell r="O22653">
            <v>0</v>
          </cell>
          <cell r="P22653">
            <v>0</v>
          </cell>
          <cell r="Q22653">
            <v>2019757.55</v>
          </cell>
          <cell r="R22653">
            <v>2558717.4900000002</v>
          </cell>
          <cell r="S22653">
            <v>2212607.75</v>
          </cell>
          <cell r="T22653">
            <v>0</v>
          </cell>
          <cell r="U22653">
            <v>0</v>
          </cell>
          <cell r="V22653">
            <v>0</v>
          </cell>
          <cell r="W22653">
            <v>0</v>
          </cell>
          <cell r="X22653">
            <v>0</v>
          </cell>
          <cell r="Y22653">
            <v>0</v>
          </cell>
          <cell r="Z22653">
            <v>0</v>
          </cell>
          <cell r="AA22653">
            <v>0</v>
          </cell>
          <cell r="AB22653">
            <v>0</v>
          </cell>
        </row>
        <row r="22729">
          <cell r="E22729">
            <v>6570000</v>
          </cell>
          <cell r="H22729">
            <v>2130232.85</v>
          </cell>
          <cell r="I22729">
            <v>0</v>
          </cell>
          <cell r="J22729">
            <v>0</v>
          </cell>
          <cell r="K22729">
            <v>0</v>
          </cell>
          <cell r="L22729">
            <v>0</v>
          </cell>
          <cell r="M22729">
            <v>0</v>
          </cell>
          <cell r="N22729">
            <v>0</v>
          </cell>
          <cell r="O22729">
            <v>0</v>
          </cell>
          <cell r="P22729">
            <v>0</v>
          </cell>
          <cell r="Q22729">
            <v>264204.14</v>
          </cell>
          <cell r="R22729">
            <v>1325287.3699999999</v>
          </cell>
          <cell r="S22729">
            <v>540741.34</v>
          </cell>
          <cell r="T22729">
            <v>0</v>
          </cell>
          <cell r="U22729">
            <v>0</v>
          </cell>
          <cell r="V22729">
            <v>0</v>
          </cell>
          <cell r="W22729">
            <v>0</v>
          </cell>
          <cell r="X22729">
            <v>0</v>
          </cell>
          <cell r="Y22729">
            <v>0</v>
          </cell>
          <cell r="Z22729">
            <v>0</v>
          </cell>
          <cell r="AA22729">
            <v>0</v>
          </cell>
          <cell r="AB22729">
            <v>0</v>
          </cell>
        </row>
        <row r="22735">
          <cell r="E22735">
            <v>0</v>
          </cell>
          <cell r="H22735">
            <v>0</v>
          </cell>
          <cell r="I22735">
            <v>0</v>
          </cell>
          <cell r="J22735">
            <v>0</v>
          </cell>
          <cell r="K22735">
            <v>0</v>
          </cell>
          <cell r="L22735">
            <v>0</v>
          </cell>
          <cell r="M22735">
            <v>0</v>
          </cell>
          <cell r="N22735">
            <v>0</v>
          </cell>
          <cell r="O22735">
            <v>0</v>
          </cell>
          <cell r="P22735">
            <v>0</v>
          </cell>
          <cell r="Q22735">
            <v>0</v>
          </cell>
          <cell r="R22735">
            <v>0</v>
          </cell>
          <cell r="S22735">
            <v>0</v>
          </cell>
          <cell r="T22735">
            <v>0</v>
          </cell>
          <cell r="U22735">
            <v>0</v>
          </cell>
          <cell r="V22735">
            <v>0</v>
          </cell>
          <cell r="W22735">
            <v>0</v>
          </cell>
          <cell r="X22735">
            <v>0</v>
          </cell>
          <cell r="Y22735">
            <v>0</v>
          </cell>
          <cell r="Z22735">
            <v>0</v>
          </cell>
          <cell r="AA22735">
            <v>0</v>
          </cell>
          <cell r="AB22735">
            <v>0</v>
          </cell>
        </row>
        <row r="22764">
          <cell r="E22764">
            <v>0</v>
          </cell>
          <cell r="H22764">
            <v>0</v>
          </cell>
          <cell r="I22764">
            <v>0</v>
          </cell>
          <cell r="J22764">
            <v>0</v>
          </cell>
          <cell r="K22764">
            <v>0</v>
          </cell>
          <cell r="L22764">
            <v>0</v>
          </cell>
          <cell r="M22764">
            <v>0</v>
          </cell>
          <cell r="N22764">
            <v>0</v>
          </cell>
          <cell r="O22764">
            <v>0</v>
          </cell>
          <cell r="P22764">
            <v>0</v>
          </cell>
          <cell r="Q22764">
            <v>0</v>
          </cell>
          <cell r="R22764">
            <v>0</v>
          </cell>
          <cell r="S22764">
            <v>0</v>
          </cell>
          <cell r="T22764">
            <v>0</v>
          </cell>
          <cell r="U22764">
            <v>0</v>
          </cell>
          <cell r="V22764">
            <v>0</v>
          </cell>
          <cell r="W22764">
            <v>0</v>
          </cell>
          <cell r="X22764">
            <v>0</v>
          </cell>
          <cell r="Y22764">
            <v>0</v>
          </cell>
          <cell r="Z22764">
            <v>0</v>
          </cell>
          <cell r="AA22764">
            <v>0</v>
          </cell>
          <cell r="AB22764">
            <v>0</v>
          </cell>
        </row>
        <row r="22768">
          <cell r="E22768">
            <v>2705000</v>
          </cell>
          <cell r="H22768">
            <v>627947.59</v>
          </cell>
          <cell r="I22768">
            <v>0</v>
          </cell>
          <cell r="J22768">
            <v>0</v>
          </cell>
          <cell r="K22768">
            <v>0</v>
          </cell>
          <cell r="P22768">
            <v>0</v>
          </cell>
          <cell r="Q22768">
            <v>202023.01</v>
          </cell>
          <cell r="R22768">
            <v>216399.96</v>
          </cell>
          <cell r="S22768">
            <v>209524.62</v>
          </cell>
          <cell r="T22768">
            <v>0</v>
          </cell>
          <cell r="U22768">
            <v>0</v>
          </cell>
          <cell r="V22768">
            <v>0</v>
          </cell>
          <cell r="W22768">
            <v>0</v>
          </cell>
          <cell r="X22768">
            <v>0</v>
          </cell>
          <cell r="Y22768">
            <v>0</v>
          </cell>
          <cell r="Z22768">
            <v>0</v>
          </cell>
          <cell r="AA22768">
            <v>0</v>
          </cell>
          <cell r="AB22768">
            <v>0</v>
          </cell>
        </row>
        <row r="22828">
          <cell r="E22828">
            <v>26366000</v>
          </cell>
          <cell r="H22828">
            <v>7123797.5700000012</v>
          </cell>
          <cell r="I22828">
            <v>0</v>
          </cell>
          <cell r="J22828">
            <v>0</v>
          </cell>
          <cell r="K22828">
            <v>0</v>
          </cell>
          <cell r="L22828">
            <v>0</v>
          </cell>
          <cell r="M22828">
            <v>0</v>
          </cell>
          <cell r="N22828">
            <v>0</v>
          </cell>
          <cell r="O22828">
            <v>0</v>
          </cell>
          <cell r="P22828">
            <v>0</v>
          </cell>
          <cell r="Q22828">
            <v>2252851.2000000002</v>
          </cell>
          <cell r="R22828">
            <v>2542804.98</v>
          </cell>
          <cell r="S22828">
            <v>2328141.39</v>
          </cell>
          <cell r="T22828">
            <v>0</v>
          </cell>
          <cell r="U22828">
            <v>0</v>
          </cell>
          <cell r="V22828">
            <v>0</v>
          </cell>
          <cell r="W22828">
            <v>0</v>
          </cell>
          <cell r="X22828">
            <v>0</v>
          </cell>
          <cell r="Y22828">
            <v>0</v>
          </cell>
          <cell r="Z22828">
            <v>0</v>
          </cell>
          <cell r="AA22828">
            <v>0</v>
          </cell>
          <cell r="AB22828">
            <v>0</v>
          </cell>
        </row>
        <row r="22904">
          <cell r="E22904">
            <v>6810000</v>
          </cell>
          <cell r="H22904">
            <v>2399932.29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  <cell r="N22904">
            <v>0</v>
          </cell>
          <cell r="O22904">
            <v>0</v>
          </cell>
          <cell r="P22904">
            <v>0</v>
          </cell>
          <cell r="Q22904">
            <v>551282.28999999992</v>
          </cell>
          <cell r="R22904">
            <v>1456664.78</v>
          </cell>
          <cell r="S22904">
            <v>391985.22</v>
          </cell>
          <cell r="T22904">
            <v>0</v>
          </cell>
          <cell r="U22904">
            <v>0</v>
          </cell>
          <cell r="V22904">
            <v>0</v>
          </cell>
          <cell r="W22904">
            <v>0</v>
          </cell>
          <cell r="X22904">
            <v>0</v>
          </cell>
          <cell r="Y22904">
            <v>0</v>
          </cell>
          <cell r="Z22904">
            <v>0</v>
          </cell>
          <cell r="AA22904">
            <v>0</v>
          </cell>
          <cell r="AB22904">
            <v>0</v>
          </cell>
        </row>
        <row r="22910">
          <cell r="E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  <cell r="N22910">
            <v>0</v>
          </cell>
          <cell r="O22910">
            <v>0</v>
          </cell>
          <cell r="P22910">
            <v>0</v>
          </cell>
          <cell r="Q22910">
            <v>0</v>
          </cell>
          <cell r="R22910">
            <v>0</v>
          </cell>
          <cell r="S22910">
            <v>0</v>
          </cell>
          <cell r="T22910">
            <v>0</v>
          </cell>
          <cell r="U22910">
            <v>0</v>
          </cell>
          <cell r="V22910">
            <v>0</v>
          </cell>
          <cell r="W22910">
            <v>0</v>
          </cell>
          <cell r="X22910">
            <v>0</v>
          </cell>
          <cell r="Y22910">
            <v>0</v>
          </cell>
          <cell r="Z22910">
            <v>0</v>
          </cell>
          <cell r="AA22910">
            <v>0</v>
          </cell>
          <cell r="AB22910">
            <v>0</v>
          </cell>
        </row>
        <row r="22939">
          <cell r="E22939">
            <v>0</v>
          </cell>
          <cell r="H22939">
            <v>0</v>
          </cell>
          <cell r="I22939">
            <v>0</v>
          </cell>
          <cell r="J22939">
            <v>0</v>
          </cell>
          <cell r="K22939">
            <v>0</v>
          </cell>
          <cell r="L22939">
            <v>0</v>
          </cell>
          <cell r="M22939">
            <v>0</v>
          </cell>
          <cell r="N22939">
            <v>0</v>
          </cell>
          <cell r="O22939">
            <v>0</v>
          </cell>
          <cell r="P22939">
            <v>0</v>
          </cell>
          <cell r="Q22939">
            <v>0</v>
          </cell>
          <cell r="R22939">
            <v>0</v>
          </cell>
          <cell r="S22939">
            <v>0</v>
          </cell>
          <cell r="T22939">
            <v>0</v>
          </cell>
          <cell r="U22939">
            <v>0</v>
          </cell>
          <cell r="V22939">
            <v>0</v>
          </cell>
          <cell r="W22939">
            <v>0</v>
          </cell>
          <cell r="X22939">
            <v>0</v>
          </cell>
          <cell r="Y22939">
            <v>0</v>
          </cell>
          <cell r="Z22939">
            <v>0</v>
          </cell>
          <cell r="AA22939">
            <v>0</v>
          </cell>
          <cell r="AB22939">
            <v>0</v>
          </cell>
        </row>
        <row r="22943">
          <cell r="E22943">
            <v>2455000</v>
          </cell>
          <cell r="H22943">
            <v>665212.94999999995</v>
          </cell>
          <cell r="I22943">
            <v>0</v>
          </cell>
          <cell r="J22943">
            <v>0</v>
          </cell>
          <cell r="K22943">
            <v>0</v>
          </cell>
          <cell r="P22943">
            <v>0</v>
          </cell>
          <cell r="Q22943">
            <v>194776.44</v>
          </cell>
          <cell r="R22943">
            <v>235909.12</v>
          </cell>
          <cell r="S22943">
            <v>234527.39</v>
          </cell>
          <cell r="T22943">
            <v>0</v>
          </cell>
          <cell r="U22943">
            <v>0</v>
          </cell>
          <cell r="V22943">
            <v>0</v>
          </cell>
          <cell r="W22943">
            <v>0</v>
          </cell>
          <cell r="X22943">
            <v>0</v>
          </cell>
          <cell r="Y22943">
            <v>0</v>
          </cell>
          <cell r="Z22943">
            <v>0</v>
          </cell>
          <cell r="AA22943">
            <v>0</v>
          </cell>
          <cell r="AB22943">
            <v>0</v>
          </cell>
        </row>
        <row r="23003">
          <cell r="E23003">
            <v>29242000</v>
          </cell>
          <cell r="H23003">
            <v>6970900.0199999996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2109258</v>
          </cell>
          <cell r="R23003">
            <v>2512768.6799999997</v>
          </cell>
          <cell r="S23003">
            <v>2348873.34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79">
          <cell r="E23079">
            <v>7191000</v>
          </cell>
          <cell r="H23079">
            <v>2969035.4</v>
          </cell>
          <cell r="I23079">
            <v>0</v>
          </cell>
          <cell r="J23079">
            <v>0</v>
          </cell>
          <cell r="K23079">
            <v>0</v>
          </cell>
          <cell r="L23079">
            <v>0</v>
          </cell>
          <cell r="M23079">
            <v>0</v>
          </cell>
          <cell r="N23079">
            <v>0</v>
          </cell>
          <cell r="O23079">
            <v>0</v>
          </cell>
          <cell r="P23079">
            <v>0</v>
          </cell>
          <cell r="Q23079">
            <v>671961.67999999993</v>
          </cell>
          <cell r="R23079">
            <v>1089545.77</v>
          </cell>
          <cell r="S23079">
            <v>1207527.95</v>
          </cell>
          <cell r="T23079">
            <v>0</v>
          </cell>
          <cell r="U23079">
            <v>0</v>
          </cell>
          <cell r="V23079">
            <v>0</v>
          </cell>
          <cell r="W23079">
            <v>0</v>
          </cell>
          <cell r="X23079">
            <v>0</v>
          </cell>
          <cell r="Y23079">
            <v>0</v>
          </cell>
          <cell r="Z23079">
            <v>0</v>
          </cell>
          <cell r="AA23079">
            <v>0</v>
          </cell>
          <cell r="AB23079">
            <v>0</v>
          </cell>
        </row>
        <row r="23085">
          <cell r="E23085">
            <v>0</v>
          </cell>
          <cell r="H23085">
            <v>0</v>
          </cell>
          <cell r="I23085">
            <v>0</v>
          </cell>
          <cell r="J23085">
            <v>0</v>
          </cell>
          <cell r="K23085">
            <v>0</v>
          </cell>
          <cell r="L23085">
            <v>0</v>
          </cell>
          <cell r="M23085">
            <v>0</v>
          </cell>
          <cell r="N23085">
            <v>0</v>
          </cell>
          <cell r="O23085">
            <v>0</v>
          </cell>
          <cell r="P23085">
            <v>0</v>
          </cell>
          <cell r="Q23085">
            <v>0</v>
          </cell>
          <cell r="R23085">
            <v>0</v>
          </cell>
          <cell r="S23085">
            <v>0</v>
          </cell>
          <cell r="T23085">
            <v>0</v>
          </cell>
          <cell r="U23085">
            <v>0</v>
          </cell>
          <cell r="V23085">
            <v>0</v>
          </cell>
          <cell r="W23085">
            <v>0</v>
          </cell>
          <cell r="X23085">
            <v>0</v>
          </cell>
          <cell r="Y23085">
            <v>0</v>
          </cell>
          <cell r="Z23085">
            <v>0</v>
          </cell>
          <cell r="AA23085">
            <v>0</v>
          </cell>
          <cell r="AB23085">
            <v>0</v>
          </cell>
        </row>
        <row r="23114">
          <cell r="E23114">
            <v>0</v>
          </cell>
          <cell r="H23114">
            <v>0</v>
          </cell>
          <cell r="I23114">
            <v>0</v>
          </cell>
          <cell r="J23114">
            <v>0</v>
          </cell>
          <cell r="K23114">
            <v>0</v>
          </cell>
          <cell r="L23114">
            <v>0</v>
          </cell>
          <cell r="M23114">
            <v>0</v>
          </cell>
          <cell r="N23114">
            <v>0</v>
          </cell>
          <cell r="O23114">
            <v>0</v>
          </cell>
          <cell r="P23114">
            <v>0</v>
          </cell>
          <cell r="Q23114">
            <v>0</v>
          </cell>
          <cell r="R23114">
            <v>0</v>
          </cell>
          <cell r="S23114">
            <v>0</v>
          </cell>
          <cell r="T23114">
            <v>0</v>
          </cell>
          <cell r="U23114">
            <v>0</v>
          </cell>
          <cell r="V23114">
            <v>0</v>
          </cell>
          <cell r="W23114">
            <v>0</v>
          </cell>
          <cell r="X23114">
            <v>0</v>
          </cell>
          <cell r="Y23114">
            <v>0</v>
          </cell>
          <cell r="Z23114">
            <v>0</v>
          </cell>
          <cell r="AA23114">
            <v>0</v>
          </cell>
          <cell r="AB23114">
            <v>0</v>
          </cell>
        </row>
        <row r="23118">
          <cell r="E23118">
            <v>2623000</v>
          </cell>
          <cell r="H23118">
            <v>429661.92000000004</v>
          </cell>
          <cell r="I23118">
            <v>0</v>
          </cell>
          <cell r="J23118">
            <v>0</v>
          </cell>
          <cell r="K23118">
            <v>0</v>
          </cell>
          <cell r="P23118">
            <v>0</v>
          </cell>
          <cell r="Q23118">
            <v>0</v>
          </cell>
          <cell r="R23118">
            <v>214830.96000000002</v>
          </cell>
          <cell r="S23118">
            <v>214830.96000000002</v>
          </cell>
          <cell r="T23118">
            <v>0</v>
          </cell>
          <cell r="U23118">
            <v>0</v>
          </cell>
          <cell r="V23118">
            <v>0</v>
          </cell>
          <cell r="W23118">
            <v>0</v>
          </cell>
          <cell r="X23118">
            <v>0</v>
          </cell>
          <cell r="Y23118">
            <v>0</v>
          </cell>
          <cell r="Z23118">
            <v>0</v>
          </cell>
          <cell r="AA23118">
            <v>0</v>
          </cell>
          <cell r="AB23118">
            <v>0</v>
          </cell>
        </row>
        <row r="23178">
          <cell r="E23178">
            <v>21658000</v>
          </cell>
          <cell r="H23178">
            <v>4270738.4800000004</v>
          </cell>
          <cell r="I23178">
            <v>0</v>
          </cell>
          <cell r="J23178">
            <v>0</v>
          </cell>
          <cell r="K23178">
            <v>0</v>
          </cell>
          <cell r="L23178">
            <v>0</v>
          </cell>
          <cell r="M23178">
            <v>0</v>
          </cell>
          <cell r="N23178">
            <v>0</v>
          </cell>
          <cell r="O23178">
            <v>0</v>
          </cell>
          <cell r="P23178">
            <v>0</v>
          </cell>
          <cell r="Q23178">
            <v>1303159.1499999999</v>
          </cell>
          <cell r="R23178">
            <v>1568563.8599999999</v>
          </cell>
          <cell r="S23178">
            <v>1399015.47</v>
          </cell>
          <cell r="T23178">
            <v>0</v>
          </cell>
          <cell r="U23178">
            <v>0</v>
          </cell>
          <cell r="V23178">
            <v>0</v>
          </cell>
          <cell r="W23178">
            <v>0</v>
          </cell>
          <cell r="X23178">
            <v>0</v>
          </cell>
          <cell r="Y23178">
            <v>0</v>
          </cell>
          <cell r="Z23178">
            <v>0</v>
          </cell>
          <cell r="AA23178">
            <v>0</v>
          </cell>
          <cell r="AB23178">
            <v>0</v>
          </cell>
        </row>
        <row r="23254">
          <cell r="E23254">
            <v>7232000</v>
          </cell>
          <cell r="H23254">
            <v>1935769.1499999997</v>
          </cell>
          <cell r="I23254">
            <v>0</v>
          </cell>
          <cell r="J23254">
            <v>0</v>
          </cell>
          <cell r="K23254">
            <v>0</v>
          </cell>
          <cell r="L23254">
            <v>0</v>
          </cell>
          <cell r="M23254">
            <v>0</v>
          </cell>
          <cell r="N23254">
            <v>0</v>
          </cell>
          <cell r="O23254">
            <v>0</v>
          </cell>
          <cell r="P23254">
            <v>0</v>
          </cell>
          <cell r="Q23254">
            <v>0</v>
          </cell>
          <cell r="R23254">
            <v>0</v>
          </cell>
          <cell r="S23254">
            <v>1935769.1499999997</v>
          </cell>
          <cell r="T23254">
            <v>0</v>
          </cell>
          <cell r="U23254">
            <v>0</v>
          </cell>
          <cell r="V23254">
            <v>0</v>
          </cell>
          <cell r="W23254">
            <v>0</v>
          </cell>
          <cell r="X23254">
            <v>0</v>
          </cell>
          <cell r="Y23254">
            <v>0</v>
          </cell>
          <cell r="Z23254">
            <v>0</v>
          </cell>
          <cell r="AA23254">
            <v>0</v>
          </cell>
          <cell r="AB23254">
            <v>0</v>
          </cell>
        </row>
        <row r="23260">
          <cell r="E23260">
            <v>0</v>
          </cell>
          <cell r="H23260">
            <v>0</v>
          </cell>
          <cell r="I23260">
            <v>0</v>
          </cell>
          <cell r="J23260">
            <v>0</v>
          </cell>
          <cell r="K23260">
            <v>0</v>
          </cell>
          <cell r="L23260">
            <v>0</v>
          </cell>
          <cell r="M23260">
            <v>0</v>
          </cell>
          <cell r="N23260">
            <v>0</v>
          </cell>
          <cell r="O23260">
            <v>0</v>
          </cell>
          <cell r="P23260">
            <v>0</v>
          </cell>
          <cell r="Q23260">
            <v>0</v>
          </cell>
          <cell r="R23260">
            <v>0</v>
          </cell>
          <cell r="S23260">
            <v>0</v>
          </cell>
          <cell r="T23260">
            <v>0</v>
          </cell>
          <cell r="U23260">
            <v>0</v>
          </cell>
          <cell r="V23260">
            <v>0</v>
          </cell>
          <cell r="W23260">
            <v>0</v>
          </cell>
          <cell r="X23260">
            <v>0</v>
          </cell>
          <cell r="Y23260">
            <v>0</v>
          </cell>
          <cell r="Z23260">
            <v>0</v>
          </cell>
          <cell r="AA23260">
            <v>0</v>
          </cell>
          <cell r="AB23260">
            <v>0</v>
          </cell>
        </row>
        <row r="23289">
          <cell r="E23289">
            <v>0</v>
          </cell>
          <cell r="H23289">
            <v>0</v>
          </cell>
          <cell r="I23289">
            <v>0</v>
          </cell>
          <cell r="J23289">
            <v>0</v>
          </cell>
          <cell r="K23289">
            <v>0</v>
          </cell>
          <cell r="L23289">
            <v>0</v>
          </cell>
          <cell r="M23289">
            <v>0</v>
          </cell>
          <cell r="N23289">
            <v>0</v>
          </cell>
          <cell r="O23289">
            <v>0</v>
          </cell>
          <cell r="P23289">
            <v>0</v>
          </cell>
          <cell r="Q23289">
            <v>0</v>
          </cell>
          <cell r="R23289">
            <v>0</v>
          </cell>
          <cell r="S23289">
            <v>0</v>
          </cell>
          <cell r="T23289">
            <v>0</v>
          </cell>
          <cell r="U23289">
            <v>0</v>
          </cell>
          <cell r="V23289">
            <v>0</v>
          </cell>
          <cell r="W23289">
            <v>0</v>
          </cell>
          <cell r="X23289">
            <v>0</v>
          </cell>
          <cell r="Y23289">
            <v>0</v>
          </cell>
          <cell r="Z23289">
            <v>0</v>
          </cell>
          <cell r="AA23289">
            <v>0</v>
          </cell>
          <cell r="AB23289">
            <v>0</v>
          </cell>
        </row>
        <row r="23293">
          <cell r="E23293">
            <v>2058000</v>
          </cell>
          <cell r="H23293">
            <v>271081.44</v>
          </cell>
          <cell r="I23293">
            <v>0</v>
          </cell>
          <cell r="J23293">
            <v>0</v>
          </cell>
          <cell r="K23293">
            <v>0</v>
          </cell>
          <cell r="P23293">
            <v>0</v>
          </cell>
          <cell r="Q23293">
            <v>0</v>
          </cell>
          <cell r="R23293">
            <v>0</v>
          </cell>
          <cell r="S23293">
            <v>271081.44</v>
          </cell>
          <cell r="T23293">
            <v>0</v>
          </cell>
          <cell r="U23293">
            <v>0</v>
          </cell>
          <cell r="V23293">
            <v>0</v>
          </cell>
          <cell r="W23293">
            <v>0</v>
          </cell>
          <cell r="X23293">
            <v>0</v>
          </cell>
          <cell r="Y23293">
            <v>0</v>
          </cell>
          <cell r="Z23293">
            <v>0</v>
          </cell>
          <cell r="AA23293">
            <v>0</v>
          </cell>
          <cell r="AB23293">
            <v>0</v>
          </cell>
        </row>
        <row r="23353">
          <cell r="E23353">
            <v>31002000</v>
          </cell>
          <cell r="H23353">
            <v>7585409.5600000005</v>
          </cell>
          <cell r="I23353">
            <v>0</v>
          </cell>
          <cell r="J23353">
            <v>0</v>
          </cell>
          <cell r="K23353">
            <v>0</v>
          </cell>
          <cell r="L23353">
            <v>0</v>
          </cell>
          <cell r="M23353">
            <v>0</v>
          </cell>
          <cell r="N23353">
            <v>0</v>
          </cell>
          <cell r="O23353">
            <v>0</v>
          </cell>
          <cell r="P23353">
            <v>0</v>
          </cell>
          <cell r="Q23353">
            <v>2340379.41</v>
          </cell>
          <cell r="R23353">
            <v>2734525.56</v>
          </cell>
          <cell r="S23353">
            <v>2510504.5900000003</v>
          </cell>
          <cell r="T23353">
            <v>0</v>
          </cell>
          <cell r="U23353">
            <v>0</v>
          </cell>
          <cell r="V23353">
            <v>0</v>
          </cell>
          <cell r="W23353">
            <v>0</v>
          </cell>
          <cell r="X23353">
            <v>0</v>
          </cell>
          <cell r="Y23353">
            <v>0</v>
          </cell>
          <cell r="Z23353">
            <v>0</v>
          </cell>
          <cell r="AA23353">
            <v>0</v>
          </cell>
          <cell r="AB23353">
            <v>0</v>
          </cell>
        </row>
        <row r="23429">
          <cell r="E23429">
            <v>10776000</v>
          </cell>
          <cell r="H23429">
            <v>2900698.66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769072.41</v>
          </cell>
          <cell r="R23429">
            <v>1055737.5899999999</v>
          </cell>
          <cell r="S23429">
            <v>1075888.6599999999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35">
          <cell r="E23435">
            <v>0</v>
          </cell>
          <cell r="H23435">
            <v>0</v>
          </cell>
          <cell r="I23435">
            <v>0</v>
          </cell>
          <cell r="J23435">
            <v>0</v>
          </cell>
          <cell r="K23435">
            <v>0</v>
          </cell>
          <cell r="L23435">
            <v>0</v>
          </cell>
          <cell r="M23435">
            <v>0</v>
          </cell>
          <cell r="N23435">
            <v>0</v>
          </cell>
          <cell r="O23435">
            <v>0</v>
          </cell>
          <cell r="P23435">
            <v>0</v>
          </cell>
          <cell r="Q23435">
            <v>0</v>
          </cell>
          <cell r="R23435">
            <v>0</v>
          </cell>
          <cell r="S23435">
            <v>0</v>
          </cell>
          <cell r="T23435">
            <v>0</v>
          </cell>
          <cell r="U23435">
            <v>0</v>
          </cell>
          <cell r="V23435">
            <v>0</v>
          </cell>
          <cell r="W23435">
            <v>0</v>
          </cell>
          <cell r="X23435">
            <v>0</v>
          </cell>
          <cell r="Y23435">
            <v>0</v>
          </cell>
          <cell r="Z23435">
            <v>0</v>
          </cell>
          <cell r="AA23435">
            <v>0</v>
          </cell>
          <cell r="AB23435">
            <v>0</v>
          </cell>
        </row>
        <row r="23464">
          <cell r="E23464">
            <v>0</v>
          </cell>
          <cell r="H23464">
            <v>0</v>
          </cell>
          <cell r="I23464">
            <v>0</v>
          </cell>
          <cell r="J23464">
            <v>0</v>
          </cell>
          <cell r="K23464">
            <v>0</v>
          </cell>
          <cell r="L23464">
            <v>0</v>
          </cell>
          <cell r="M23464">
            <v>0</v>
          </cell>
          <cell r="N23464">
            <v>0</v>
          </cell>
          <cell r="O23464">
            <v>0</v>
          </cell>
          <cell r="P23464">
            <v>0</v>
          </cell>
          <cell r="Q23464">
            <v>0</v>
          </cell>
          <cell r="R23464">
            <v>0</v>
          </cell>
          <cell r="S23464">
            <v>0</v>
          </cell>
          <cell r="T23464">
            <v>0</v>
          </cell>
          <cell r="U23464">
            <v>0</v>
          </cell>
          <cell r="V23464">
            <v>0</v>
          </cell>
          <cell r="W23464">
            <v>0</v>
          </cell>
          <cell r="X23464">
            <v>0</v>
          </cell>
          <cell r="Y23464">
            <v>0</v>
          </cell>
          <cell r="Z23464">
            <v>0</v>
          </cell>
          <cell r="AA23464">
            <v>0</v>
          </cell>
          <cell r="AB23464">
            <v>0</v>
          </cell>
        </row>
        <row r="23468">
          <cell r="E23468">
            <v>2912000</v>
          </cell>
          <cell r="H23468">
            <v>1038055.5</v>
          </cell>
          <cell r="I23468">
            <v>0</v>
          </cell>
          <cell r="J23468">
            <v>0</v>
          </cell>
          <cell r="K23468">
            <v>0</v>
          </cell>
          <cell r="P23468">
            <v>0</v>
          </cell>
          <cell r="Q23468">
            <v>297875.03999999998</v>
          </cell>
          <cell r="R23468">
            <v>351517.75</v>
          </cell>
          <cell r="S23468">
            <v>388662.71</v>
          </cell>
          <cell r="T23468">
            <v>0</v>
          </cell>
          <cell r="U23468">
            <v>0</v>
          </cell>
          <cell r="V23468">
            <v>0</v>
          </cell>
          <cell r="W23468">
            <v>0</v>
          </cell>
          <cell r="X23468">
            <v>0</v>
          </cell>
          <cell r="Y23468">
            <v>0</v>
          </cell>
          <cell r="Z23468">
            <v>0</v>
          </cell>
          <cell r="AA23468">
            <v>0</v>
          </cell>
          <cell r="AB23468">
            <v>0</v>
          </cell>
        </row>
        <row r="23528">
          <cell r="E23528">
            <v>27853000</v>
          </cell>
          <cell r="H23528">
            <v>6990259</v>
          </cell>
          <cell r="I23528">
            <v>0</v>
          </cell>
          <cell r="J23528">
            <v>0</v>
          </cell>
          <cell r="K23528">
            <v>0</v>
          </cell>
          <cell r="L23528">
            <v>0</v>
          </cell>
          <cell r="M23528">
            <v>0</v>
          </cell>
          <cell r="N23528">
            <v>0</v>
          </cell>
          <cell r="O23528">
            <v>0</v>
          </cell>
          <cell r="P23528">
            <v>0</v>
          </cell>
          <cell r="Q23528">
            <v>0</v>
          </cell>
          <cell r="R23528">
            <v>4751941.87</v>
          </cell>
          <cell r="S23528">
            <v>2238317.13</v>
          </cell>
          <cell r="T23528">
            <v>0</v>
          </cell>
          <cell r="U23528">
            <v>0</v>
          </cell>
          <cell r="V23528">
            <v>0</v>
          </cell>
          <cell r="W23528">
            <v>0</v>
          </cell>
          <cell r="X23528">
            <v>0</v>
          </cell>
          <cell r="Y23528">
            <v>0</v>
          </cell>
          <cell r="Z23528">
            <v>0</v>
          </cell>
          <cell r="AA23528">
            <v>0</v>
          </cell>
          <cell r="AB23528">
            <v>0</v>
          </cell>
        </row>
        <row r="23604">
          <cell r="E23604">
            <v>7766000</v>
          </cell>
          <cell r="H23604">
            <v>2426135.42</v>
          </cell>
          <cell r="I23604">
            <v>0</v>
          </cell>
          <cell r="J23604">
            <v>0</v>
          </cell>
          <cell r="K23604">
            <v>0</v>
          </cell>
          <cell r="L23604">
            <v>0</v>
          </cell>
          <cell r="M23604">
            <v>0</v>
          </cell>
          <cell r="N23604">
            <v>0</v>
          </cell>
          <cell r="O23604">
            <v>0</v>
          </cell>
          <cell r="P23604">
            <v>0</v>
          </cell>
          <cell r="Q23604">
            <v>0</v>
          </cell>
          <cell r="R23604">
            <v>1836923.1</v>
          </cell>
          <cell r="S23604">
            <v>589212.31999999995</v>
          </cell>
          <cell r="T23604">
            <v>0</v>
          </cell>
          <cell r="U23604">
            <v>0</v>
          </cell>
          <cell r="V23604">
            <v>0</v>
          </cell>
          <cell r="W23604">
            <v>0</v>
          </cell>
          <cell r="X23604">
            <v>0</v>
          </cell>
          <cell r="Y23604">
            <v>0</v>
          </cell>
          <cell r="Z23604">
            <v>0</v>
          </cell>
          <cell r="AA23604">
            <v>0</v>
          </cell>
          <cell r="AB23604">
            <v>0</v>
          </cell>
        </row>
        <row r="23610">
          <cell r="E23610">
            <v>0</v>
          </cell>
          <cell r="H23610">
            <v>0</v>
          </cell>
          <cell r="I23610">
            <v>0</v>
          </cell>
          <cell r="J23610">
            <v>0</v>
          </cell>
          <cell r="K23610">
            <v>0</v>
          </cell>
          <cell r="L23610">
            <v>0</v>
          </cell>
          <cell r="M23610">
            <v>0</v>
          </cell>
          <cell r="N23610">
            <v>0</v>
          </cell>
          <cell r="O23610">
            <v>0</v>
          </cell>
          <cell r="P23610">
            <v>0</v>
          </cell>
          <cell r="Q23610">
            <v>0</v>
          </cell>
          <cell r="R23610">
            <v>0</v>
          </cell>
          <cell r="S23610">
            <v>0</v>
          </cell>
          <cell r="T23610">
            <v>0</v>
          </cell>
          <cell r="U23610">
            <v>0</v>
          </cell>
          <cell r="V23610">
            <v>0</v>
          </cell>
          <cell r="W23610">
            <v>0</v>
          </cell>
          <cell r="X23610">
            <v>0</v>
          </cell>
          <cell r="Y23610">
            <v>0</v>
          </cell>
          <cell r="Z23610">
            <v>0</v>
          </cell>
          <cell r="AA23610">
            <v>0</v>
          </cell>
          <cell r="AB23610">
            <v>0</v>
          </cell>
        </row>
        <row r="23639">
          <cell r="E23639">
            <v>0</v>
          </cell>
          <cell r="H23639">
            <v>0</v>
          </cell>
          <cell r="I23639">
            <v>0</v>
          </cell>
          <cell r="J23639">
            <v>0</v>
          </cell>
          <cell r="K23639">
            <v>0</v>
          </cell>
          <cell r="L23639">
            <v>0</v>
          </cell>
          <cell r="M23639">
            <v>0</v>
          </cell>
          <cell r="N23639">
            <v>0</v>
          </cell>
          <cell r="O23639">
            <v>0</v>
          </cell>
          <cell r="P23639">
            <v>0</v>
          </cell>
          <cell r="Q23639">
            <v>0</v>
          </cell>
          <cell r="R23639">
            <v>0</v>
          </cell>
          <cell r="S23639">
            <v>0</v>
          </cell>
          <cell r="T23639">
            <v>0</v>
          </cell>
          <cell r="U23639">
            <v>0</v>
          </cell>
          <cell r="V23639">
            <v>0</v>
          </cell>
          <cell r="W23639">
            <v>0</v>
          </cell>
          <cell r="X23639">
            <v>0</v>
          </cell>
          <cell r="Y23639">
            <v>0</v>
          </cell>
          <cell r="Z23639">
            <v>0</v>
          </cell>
          <cell r="AA23639">
            <v>0</v>
          </cell>
          <cell r="AB23639">
            <v>0</v>
          </cell>
        </row>
        <row r="23643">
          <cell r="E23643">
            <v>2651000</v>
          </cell>
          <cell r="H23643">
            <v>665542.72</v>
          </cell>
          <cell r="I23643">
            <v>0</v>
          </cell>
          <cell r="J23643">
            <v>0</v>
          </cell>
          <cell r="K23643">
            <v>0</v>
          </cell>
          <cell r="P23643">
            <v>0</v>
          </cell>
          <cell r="Q23643">
            <v>0</v>
          </cell>
          <cell r="R23643">
            <v>442790.04</v>
          </cell>
          <cell r="S23643">
            <v>222752.68</v>
          </cell>
          <cell r="T23643">
            <v>0</v>
          </cell>
          <cell r="U23643">
            <v>0</v>
          </cell>
          <cell r="V23643">
            <v>0</v>
          </cell>
          <cell r="W23643">
            <v>0</v>
          </cell>
          <cell r="X23643">
            <v>0</v>
          </cell>
          <cell r="Y23643">
            <v>0</v>
          </cell>
          <cell r="Z23643">
            <v>0</v>
          </cell>
          <cell r="AA23643">
            <v>0</v>
          </cell>
          <cell r="AB23643">
            <v>0</v>
          </cell>
        </row>
        <row r="23703">
          <cell r="E23703">
            <v>28022000</v>
          </cell>
          <cell r="H23703">
            <v>7087266.75</v>
          </cell>
          <cell r="I23703">
            <v>0</v>
          </cell>
          <cell r="J23703">
            <v>0</v>
          </cell>
          <cell r="K23703">
            <v>0</v>
          </cell>
          <cell r="L23703">
            <v>0</v>
          </cell>
          <cell r="M23703">
            <v>0</v>
          </cell>
          <cell r="N23703">
            <v>0</v>
          </cell>
          <cell r="O23703">
            <v>0</v>
          </cell>
          <cell r="P23703">
            <v>0</v>
          </cell>
          <cell r="Q23703">
            <v>0</v>
          </cell>
          <cell r="R23703">
            <v>4342399.5599999996</v>
          </cell>
          <cell r="S23703">
            <v>2744867.19</v>
          </cell>
          <cell r="T23703">
            <v>0</v>
          </cell>
          <cell r="U23703">
            <v>0</v>
          </cell>
          <cell r="V23703">
            <v>0</v>
          </cell>
          <cell r="W23703">
            <v>0</v>
          </cell>
          <cell r="X23703">
            <v>0</v>
          </cell>
          <cell r="Y23703">
            <v>0</v>
          </cell>
          <cell r="Z23703">
            <v>0</v>
          </cell>
          <cell r="AA23703">
            <v>0</v>
          </cell>
          <cell r="AB23703">
            <v>0</v>
          </cell>
        </row>
        <row r="23779">
          <cell r="E23779">
            <v>7171000</v>
          </cell>
          <cell r="H23779">
            <v>2126237.8499999996</v>
          </cell>
          <cell r="I23779">
            <v>0</v>
          </cell>
          <cell r="J23779">
            <v>0</v>
          </cell>
          <cell r="K23779">
            <v>0</v>
          </cell>
          <cell r="L23779">
            <v>0</v>
          </cell>
          <cell r="M23779">
            <v>0</v>
          </cell>
          <cell r="N23779">
            <v>0</v>
          </cell>
          <cell r="O23779">
            <v>0</v>
          </cell>
          <cell r="P23779">
            <v>0</v>
          </cell>
          <cell r="Q23779">
            <v>0</v>
          </cell>
          <cell r="R23779">
            <v>1647414.8</v>
          </cell>
          <cell r="S23779">
            <v>478823.05000000005</v>
          </cell>
          <cell r="T23779">
            <v>0</v>
          </cell>
          <cell r="U23779">
            <v>0</v>
          </cell>
          <cell r="V23779">
            <v>0</v>
          </cell>
          <cell r="W23779">
            <v>0</v>
          </cell>
          <cell r="X23779">
            <v>0</v>
          </cell>
          <cell r="Y23779">
            <v>0</v>
          </cell>
          <cell r="Z23779">
            <v>0</v>
          </cell>
          <cell r="AA23779">
            <v>0</v>
          </cell>
          <cell r="AB23779">
            <v>0</v>
          </cell>
        </row>
        <row r="23785">
          <cell r="E23785">
            <v>0</v>
          </cell>
          <cell r="H23785">
            <v>0</v>
          </cell>
          <cell r="I23785">
            <v>0</v>
          </cell>
          <cell r="J23785">
            <v>0</v>
          </cell>
          <cell r="K23785">
            <v>0</v>
          </cell>
          <cell r="L23785">
            <v>0</v>
          </cell>
          <cell r="M23785">
            <v>0</v>
          </cell>
          <cell r="N23785">
            <v>0</v>
          </cell>
          <cell r="O23785">
            <v>0</v>
          </cell>
          <cell r="P23785">
            <v>0</v>
          </cell>
          <cell r="Q23785">
            <v>0</v>
          </cell>
          <cell r="R23785">
            <v>0</v>
          </cell>
          <cell r="S23785">
            <v>0</v>
          </cell>
          <cell r="T23785">
            <v>0</v>
          </cell>
          <cell r="U23785">
            <v>0</v>
          </cell>
          <cell r="V23785">
            <v>0</v>
          </cell>
          <cell r="W23785">
            <v>0</v>
          </cell>
          <cell r="X23785">
            <v>0</v>
          </cell>
          <cell r="Y23785">
            <v>0</v>
          </cell>
          <cell r="Z23785">
            <v>0</v>
          </cell>
          <cell r="AA23785">
            <v>0</v>
          </cell>
          <cell r="AB23785">
            <v>0</v>
          </cell>
        </row>
        <row r="23814">
          <cell r="E23814">
            <v>0</v>
          </cell>
          <cell r="H23814">
            <v>0</v>
          </cell>
          <cell r="I23814">
            <v>0</v>
          </cell>
          <cell r="J23814">
            <v>0</v>
          </cell>
          <cell r="K23814">
            <v>0</v>
          </cell>
          <cell r="L23814">
            <v>0</v>
          </cell>
          <cell r="M23814">
            <v>0</v>
          </cell>
          <cell r="N23814">
            <v>0</v>
          </cell>
          <cell r="O23814">
            <v>0</v>
          </cell>
          <cell r="P23814">
            <v>0</v>
          </cell>
          <cell r="Q23814">
            <v>0</v>
          </cell>
          <cell r="R23814">
            <v>0</v>
          </cell>
          <cell r="S23814">
            <v>0</v>
          </cell>
          <cell r="T23814">
            <v>0</v>
          </cell>
          <cell r="U23814">
            <v>0</v>
          </cell>
          <cell r="V23814">
            <v>0</v>
          </cell>
          <cell r="W23814">
            <v>0</v>
          </cell>
          <cell r="X23814">
            <v>0</v>
          </cell>
          <cell r="Y23814">
            <v>0</v>
          </cell>
          <cell r="Z23814">
            <v>0</v>
          </cell>
          <cell r="AA23814">
            <v>0</v>
          </cell>
          <cell r="AB23814">
            <v>0</v>
          </cell>
        </row>
        <row r="23818">
          <cell r="E23818">
            <v>2687000</v>
          </cell>
          <cell r="H23818">
            <v>644637.87</v>
          </cell>
          <cell r="I23818">
            <v>0</v>
          </cell>
          <cell r="J23818">
            <v>0</v>
          </cell>
          <cell r="K23818">
            <v>0</v>
          </cell>
          <cell r="P23818">
            <v>0</v>
          </cell>
          <cell r="Q23818">
            <v>0</v>
          </cell>
          <cell r="R23818">
            <v>425088.3</v>
          </cell>
          <cell r="S23818">
            <v>219549.57</v>
          </cell>
          <cell r="T23818">
            <v>0</v>
          </cell>
          <cell r="U23818">
            <v>0</v>
          </cell>
          <cell r="V23818">
            <v>0</v>
          </cell>
          <cell r="W23818">
            <v>0</v>
          </cell>
          <cell r="X23818">
            <v>0</v>
          </cell>
          <cell r="Y23818">
            <v>0</v>
          </cell>
          <cell r="Z23818">
            <v>0</v>
          </cell>
          <cell r="AA23818">
            <v>0</v>
          </cell>
          <cell r="AB23818">
            <v>0</v>
          </cell>
        </row>
        <row r="23878">
          <cell r="E23878">
            <v>26325000</v>
          </cell>
          <cell r="H23878">
            <v>6474478.9699999997</v>
          </cell>
          <cell r="I23878">
            <v>0</v>
          </cell>
          <cell r="J23878">
            <v>0</v>
          </cell>
          <cell r="K23878">
            <v>0</v>
          </cell>
          <cell r="L23878">
            <v>0</v>
          </cell>
          <cell r="M23878">
            <v>0</v>
          </cell>
          <cell r="N23878">
            <v>0</v>
          </cell>
          <cell r="O23878">
            <v>0</v>
          </cell>
          <cell r="P23878">
            <v>0</v>
          </cell>
          <cell r="Q23878">
            <v>1958361.99</v>
          </cell>
          <cell r="R23878">
            <v>2521523.9900000002</v>
          </cell>
          <cell r="S23878">
            <v>1994592.99</v>
          </cell>
          <cell r="T23878">
            <v>0</v>
          </cell>
          <cell r="U23878">
            <v>0</v>
          </cell>
          <cell r="V23878">
            <v>0</v>
          </cell>
          <cell r="W23878">
            <v>0</v>
          </cell>
          <cell r="X23878">
            <v>0</v>
          </cell>
          <cell r="Y23878">
            <v>0</v>
          </cell>
          <cell r="Z23878">
            <v>0</v>
          </cell>
          <cell r="AA23878">
            <v>0</v>
          </cell>
          <cell r="AB23878">
            <v>0</v>
          </cell>
        </row>
        <row r="23954">
          <cell r="E23954">
            <v>8829000</v>
          </cell>
          <cell r="H23954">
            <v>1475711.37</v>
          </cell>
          <cell r="I23954">
            <v>0</v>
          </cell>
          <cell r="J23954">
            <v>0</v>
          </cell>
          <cell r="K23954">
            <v>0</v>
          </cell>
          <cell r="L23954">
            <v>0</v>
          </cell>
          <cell r="M23954">
            <v>0</v>
          </cell>
          <cell r="N23954">
            <v>0</v>
          </cell>
          <cell r="O23954">
            <v>0</v>
          </cell>
          <cell r="P23954">
            <v>0</v>
          </cell>
          <cell r="Q23954">
            <v>188020.07</v>
          </cell>
          <cell r="R23954">
            <v>527947.3600000001</v>
          </cell>
          <cell r="S23954">
            <v>759743.94</v>
          </cell>
          <cell r="T23954">
            <v>0</v>
          </cell>
          <cell r="U23954">
            <v>0</v>
          </cell>
          <cell r="V23954">
            <v>0</v>
          </cell>
          <cell r="W23954">
            <v>0</v>
          </cell>
          <cell r="X23954">
            <v>0</v>
          </cell>
          <cell r="Y23954">
            <v>0</v>
          </cell>
          <cell r="Z23954">
            <v>0</v>
          </cell>
          <cell r="AA23954">
            <v>0</v>
          </cell>
          <cell r="AB23954">
            <v>0</v>
          </cell>
        </row>
        <row r="23960">
          <cell r="E23960">
            <v>0</v>
          </cell>
          <cell r="H23960">
            <v>0</v>
          </cell>
          <cell r="I23960">
            <v>0</v>
          </cell>
          <cell r="J23960">
            <v>0</v>
          </cell>
          <cell r="K23960">
            <v>0</v>
          </cell>
          <cell r="L23960">
            <v>0</v>
          </cell>
          <cell r="M23960">
            <v>0</v>
          </cell>
          <cell r="N23960">
            <v>0</v>
          </cell>
          <cell r="O23960">
            <v>0</v>
          </cell>
          <cell r="P23960">
            <v>0</v>
          </cell>
          <cell r="Q23960">
            <v>0</v>
          </cell>
          <cell r="R23960">
            <v>0</v>
          </cell>
          <cell r="S23960">
            <v>0</v>
          </cell>
          <cell r="T23960">
            <v>0</v>
          </cell>
          <cell r="U23960">
            <v>0</v>
          </cell>
          <cell r="V23960">
            <v>0</v>
          </cell>
          <cell r="W23960">
            <v>0</v>
          </cell>
          <cell r="X23960">
            <v>0</v>
          </cell>
          <cell r="Y23960">
            <v>0</v>
          </cell>
          <cell r="Z23960">
            <v>0</v>
          </cell>
          <cell r="AA23960">
            <v>0</v>
          </cell>
          <cell r="AB23960">
            <v>0</v>
          </cell>
        </row>
        <row r="23989">
          <cell r="E23989">
            <v>0</v>
          </cell>
          <cell r="H23989">
            <v>0</v>
          </cell>
          <cell r="I23989">
            <v>0</v>
          </cell>
          <cell r="J23989">
            <v>0</v>
          </cell>
          <cell r="K23989">
            <v>0</v>
          </cell>
          <cell r="L23989">
            <v>0</v>
          </cell>
          <cell r="M23989">
            <v>0</v>
          </cell>
          <cell r="N23989">
            <v>0</v>
          </cell>
          <cell r="O23989">
            <v>0</v>
          </cell>
          <cell r="P23989">
            <v>0</v>
          </cell>
          <cell r="Q23989">
            <v>0</v>
          </cell>
          <cell r="R23989">
            <v>0</v>
          </cell>
          <cell r="S23989">
            <v>0</v>
          </cell>
          <cell r="T23989">
            <v>0</v>
          </cell>
          <cell r="U23989">
            <v>0</v>
          </cell>
          <cell r="V23989">
            <v>0</v>
          </cell>
          <cell r="W23989">
            <v>0</v>
          </cell>
          <cell r="X23989">
            <v>0</v>
          </cell>
          <cell r="Y23989">
            <v>0</v>
          </cell>
          <cell r="Z23989">
            <v>0</v>
          </cell>
          <cell r="AA23989">
            <v>0</v>
          </cell>
          <cell r="AB23989">
            <v>0</v>
          </cell>
        </row>
        <row r="23993">
          <cell r="E23993">
            <v>2514000</v>
          </cell>
          <cell r="H23993">
            <v>628068.36</v>
          </cell>
          <cell r="I23993">
            <v>0</v>
          </cell>
          <cell r="J23993">
            <v>0</v>
          </cell>
          <cell r="K23993">
            <v>0</v>
          </cell>
          <cell r="P23993">
            <v>0</v>
          </cell>
          <cell r="Q23993">
            <v>204976.2</v>
          </cell>
          <cell r="R23993">
            <v>213337.8</v>
          </cell>
          <cell r="S23993">
            <v>209754.36</v>
          </cell>
          <cell r="T23993">
            <v>0</v>
          </cell>
          <cell r="U23993">
            <v>0</v>
          </cell>
          <cell r="V23993">
            <v>0</v>
          </cell>
          <cell r="W23993">
            <v>0</v>
          </cell>
          <cell r="X23993">
            <v>0</v>
          </cell>
          <cell r="Y23993">
            <v>0</v>
          </cell>
          <cell r="Z23993">
            <v>0</v>
          </cell>
          <cell r="AA23993">
            <v>0</v>
          </cell>
          <cell r="AB23993">
            <v>0</v>
          </cell>
        </row>
        <row r="24053">
          <cell r="E24053">
            <v>19375000</v>
          </cell>
          <cell r="H24053">
            <v>4763018.6999999993</v>
          </cell>
          <cell r="I24053">
            <v>0</v>
          </cell>
          <cell r="J24053">
            <v>0</v>
          </cell>
          <cell r="K24053">
            <v>0</v>
          </cell>
          <cell r="L24053">
            <v>0</v>
          </cell>
          <cell r="M24053">
            <v>0</v>
          </cell>
          <cell r="N24053">
            <v>0</v>
          </cell>
          <cell r="O24053">
            <v>0</v>
          </cell>
          <cell r="P24053">
            <v>0</v>
          </cell>
          <cell r="Q24053">
            <v>0</v>
          </cell>
          <cell r="R24053">
            <v>3249970.43</v>
          </cell>
          <cell r="S24053">
            <v>1513048.27</v>
          </cell>
          <cell r="T24053">
            <v>0</v>
          </cell>
          <cell r="U24053">
            <v>0</v>
          </cell>
          <cell r="V24053">
            <v>0</v>
          </cell>
          <cell r="W24053">
            <v>0</v>
          </cell>
          <cell r="X24053">
            <v>0</v>
          </cell>
          <cell r="Y24053">
            <v>0</v>
          </cell>
          <cell r="Z24053">
            <v>0</v>
          </cell>
          <cell r="AA24053">
            <v>0</v>
          </cell>
          <cell r="AB24053">
            <v>0</v>
          </cell>
        </row>
        <row r="24129">
          <cell r="E24129">
            <v>5878000</v>
          </cell>
          <cell r="H24129">
            <v>1214797.8700000001</v>
          </cell>
          <cell r="I24129">
            <v>0</v>
          </cell>
          <cell r="J24129">
            <v>0</v>
          </cell>
          <cell r="K24129">
            <v>0</v>
          </cell>
          <cell r="L24129">
            <v>0</v>
          </cell>
          <cell r="M24129">
            <v>0</v>
          </cell>
          <cell r="N24129">
            <v>0</v>
          </cell>
          <cell r="O24129">
            <v>0</v>
          </cell>
          <cell r="P24129">
            <v>0</v>
          </cell>
          <cell r="Q24129">
            <v>0</v>
          </cell>
          <cell r="R24129">
            <v>947517.47999999986</v>
          </cell>
          <cell r="S24129">
            <v>267280.39</v>
          </cell>
          <cell r="T24129">
            <v>0</v>
          </cell>
          <cell r="U24129">
            <v>0</v>
          </cell>
          <cell r="V24129">
            <v>0</v>
          </cell>
          <cell r="W24129">
            <v>0</v>
          </cell>
          <cell r="X24129">
            <v>0</v>
          </cell>
          <cell r="Y24129">
            <v>0</v>
          </cell>
          <cell r="Z24129">
            <v>0</v>
          </cell>
          <cell r="AA24129">
            <v>0</v>
          </cell>
          <cell r="AB24129">
            <v>0</v>
          </cell>
        </row>
        <row r="24135">
          <cell r="E24135">
            <v>0</v>
          </cell>
          <cell r="H24135">
            <v>0</v>
          </cell>
          <cell r="I24135">
            <v>0</v>
          </cell>
          <cell r="J24135">
            <v>0</v>
          </cell>
          <cell r="K24135">
            <v>0</v>
          </cell>
          <cell r="L24135">
            <v>0</v>
          </cell>
          <cell r="M24135">
            <v>0</v>
          </cell>
          <cell r="N24135">
            <v>0</v>
          </cell>
          <cell r="O24135">
            <v>0</v>
          </cell>
          <cell r="P24135">
            <v>0</v>
          </cell>
          <cell r="Q24135">
            <v>0</v>
          </cell>
          <cell r="R24135">
            <v>0</v>
          </cell>
          <cell r="S24135">
            <v>0</v>
          </cell>
          <cell r="T24135">
            <v>0</v>
          </cell>
          <cell r="U24135">
            <v>0</v>
          </cell>
          <cell r="V24135">
            <v>0</v>
          </cell>
          <cell r="W24135">
            <v>0</v>
          </cell>
          <cell r="X24135">
            <v>0</v>
          </cell>
          <cell r="Y24135">
            <v>0</v>
          </cell>
          <cell r="Z24135">
            <v>0</v>
          </cell>
          <cell r="AA24135">
            <v>0</v>
          </cell>
          <cell r="AB24135">
            <v>0</v>
          </cell>
        </row>
        <row r="24164">
          <cell r="E24164">
            <v>0</v>
          </cell>
          <cell r="H24164">
            <v>0</v>
          </cell>
          <cell r="I24164">
            <v>0</v>
          </cell>
          <cell r="J24164">
            <v>0</v>
          </cell>
          <cell r="K24164">
            <v>0</v>
          </cell>
          <cell r="L24164">
            <v>0</v>
          </cell>
          <cell r="M24164">
            <v>0</v>
          </cell>
          <cell r="N24164">
            <v>0</v>
          </cell>
          <cell r="O24164">
            <v>0</v>
          </cell>
          <cell r="P24164">
            <v>0</v>
          </cell>
          <cell r="Q24164">
            <v>0</v>
          </cell>
          <cell r="R24164">
            <v>0</v>
          </cell>
          <cell r="S24164">
            <v>0</v>
          </cell>
          <cell r="T24164">
            <v>0</v>
          </cell>
          <cell r="U24164">
            <v>0</v>
          </cell>
          <cell r="V24164">
            <v>0</v>
          </cell>
          <cell r="W24164">
            <v>0</v>
          </cell>
          <cell r="X24164">
            <v>0</v>
          </cell>
          <cell r="Y24164">
            <v>0</v>
          </cell>
          <cell r="Z24164">
            <v>0</v>
          </cell>
          <cell r="AA24164">
            <v>0</v>
          </cell>
          <cell r="AB24164">
            <v>0</v>
          </cell>
        </row>
        <row r="24168">
          <cell r="E24168">
            <v>1301000</v>
          </cell>
          <cell r="H24168">
            <v>356078.2</v>
          </cell>
          <cell r="I24168">
            <v>0</v>
          </cell>
          <cell r="J24168">
            <v>0</v>
          </cell>
          <cell r="K24168">
            <v>0</v>
          </cell>
          <cell r="P24168">
            <v>0</v>
          </cell>
          <cell r="Q24168">
            <v>0</v>
          </cell>
          <cell r="R24168">
            <v>118649.16</v>
          </cell>
          <cell r="S24168">
            <v>237429.04</v>
          </cell>
          <cell r="T24168">
            <v>0</v>
          </cell>
          <cell r="U24168">
            <v>0</v>
          </cell>
          <cell r="V24168">
            <v>0</v>
          </cell>
          <cell r="W24168">
            <v>0</v>
          </cell>
          <cell r="X24168">
            <v>0</v>
          </cell>
          <cell r="Y24168">
            <v>0</v>
          </cell>
          <cell r="Z24168">
            <v>0</v>
          </cell>
          <cell r="AA24168">
            <v>0</v>
          </cell>
          <cell r="AB24168">
            <v>0</v>
          </cell>
        </row>
        <row r="24228">
          <cell r="E24228">
            <v>9364000</v>
          </cell>
          <cell r="F24228">
            <v>0</v>
          </cell>
          <cell r="G24228">
            <v>0</v>
          </cell>
          <cell r="H24228">
            <v>2014575.32</v>
          </cell>
          <cell r="I24228">
            <v>0</v>
          </cell>
          <cell r="J24228">
            <v>0</v>
          </cell>
          <cell r="K24228">
            <v>0</v>
          </cell>
          <cell r="L24228">
            <v>0</v>
          </cell>
          <cell r="M24228">
            <v>0</v>
          </cell>
          <cell r="N24228">
            <v>0</v>
          </cell>
          <cell r="O24228">
            <v>0</v>
          </cell>
          <cell r="P24228">
            <v>0</v>
          </cell>
          <cell r="Q24228">
            <v>0</v>
          </cell>
          <cell r="R24228">
            <v>1249080.44</v>
          </cell>
          <cell r="S24228">
            <v>765494.88</v>
          </cell>
          <cell r="T24228">
            <v>0</v>
          </cell>
          <cell r="U24228">
            <v>0</v>
          </cell>
          <cell r="V24228">
            <v>0</v>
          </cell>
          <cell r="W24228">
            <v>0</v>
          </cell>
          <cell r="X24228">
            <v>0</v>
          </cell>
          <cell r="Y24228">
            <v>0</v>
          </cell>
          <cell r="Z24228">
            <v>0</v>
          </cell>
          <cell r="AA24228">
            <v>0</v>
          </cell>
          <cell r="AB24228">
            <v>0</v>
          </cell>
        </row>
        <row r="24304">
          <cell r="E24304">
            <v>23514000</v>
          </cell>
          <cell r="F24304">
            <v>0</v>
          </cell>
          <cell r="G24304">
            <v>-2499204</v>
          </cell>
          <cell r="H24304">
            <v>4855729.17</v>
          </cell>
          <cell r="I24304">
            <v>0</v>
          </cell>
          <cell r="J24304">
            <v>0</v>
          </cell>
          <cell r="K24304">
            <v>0</v>
          </cell>
          <cell r="L24304">
            <v>1116987.99</v>
          </cell>
          <cell r="M24304">
            <v>0</v>
          </cell>
          <cell r="N24304">
            <v>0</v>
          </cell>
          <cell r="O24304">
            <v>0</v>
          </cell>
          <cell r="P24304">
            <v>1116987.99</v>
          </cell>
          <cell r="Q24304">
            <v>0</v>
          </cell>
          <cell r="R24304">
            <v>3347841.65</v>
          </cell>
          <cell r="S24304">
            <v>390899.52999999997</v>
          </cell>
          <cell r="T24304">
            <v>0</v>
          </cell>
          <cell r="U24304">
            <v>0</v>
          </cell>
          <cell r="V24304">
            <v>0</v>
          </cell>
          <cell r="W24304">
            <v>0</v>
          </cell>
          <cell r="X24304">
            <v>0</v>
          </cell>
          <cell r="Y24304">
            <v>0</v>
          </cell>
          <cell r="Z24304">
            <v>0</v>
          </cell>
          <cell r="AA24304">
            <v>0</v>
          </cell>
          <cell r="AB24304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39">
          <cell r="E24339">
            <v>0</v>
          </cell>
          <cell r="F24339">
            <v>0</v>
          </cell>
          <cell r="G24339">
            <v>0</v>
          </cell>
          <cell r="H24339">
            <v>0</v>
          </cell>
          <cell r="I24339">
            <v>0</v>
          </cell>
          <cell r="J24339">
            <v>0</v>
          </cell>
          <cell r="K24339">
            <v>0</v>
          </cell>
          <cell r="L24339">
            <v>0</v>
          </cell>
          <cell r="M24339">
            <v>0</v>
          </cell>
          <cell r="N24339">
            <v>0</v>
          </cell>
          <cell r="O24339">
            <v>0</v>
          </cell>
          <cell r="P24339">
            <v>0</v>
          </cell>
          <cell r="Q24339">
            <v>0</v>
          </cell>
          <cell r="R24339">
            <v>0</v>
          </cell>
          <cell r="S24339">
            <v>0</v>
          </cell>
          <cell r="T24339">
            <v>0</v>
          </cell>
          <cell r="U24339">
            <v>0</v>
          </cell>
          <cell r="V24339">
            <v>0</v>
          </cell>
          <cell r="W24339">
            <v>0</v>
          </cell>
          <cell r="X24339">
            <v>0</v>
          </cell>
          <cell r="Y24339">
            <v>0</v>
          </cell>
          <cell r="Z24339">
            <v>0</v>
          </cell>
          <cell r="AA24339">
            <v>0</v>
          </cell>
          <cell r="AB24339">
            <v>0</v>
          </cell>
        </row>
        <row r="24343">
          <cell r="E24343">
            <v>840000</v>
          </cell>
          <cell r="F24343">
            <v>0</v>
          </cell>
          <cell r="G24343">
            <v>0</v>
          </cell>
          <cell r="H24343">
            <v>185511.6</v>
          </cell>
          <cell r="I24343">
            <v>0</v>
          </cell>
          <cell r="J24343">
            <v>0</v>
          </cell>
          <cell r="K24343">
            <v>0</v>
          </cell>
          <cell r="P24343">
            <v>0</v>
          </cell>
          <cell r="Q24343">
            <v>0</v>
          </cell>
          <cell r="R24343">
            <v>61837.2</v>
          </cell>
          <cell r="S24343">
            <v>123674.40000000001</v>
          </cell>
          <cell r="T24343">
            <v>0</v>
          </cell>
          <cell r="U24343">
            <v>0</v>
          </cell>
          <cell r="V24343">
            <v>0</v>
          </cell>
          <cell r="W24343">
            <v>0</v>
          </cell>
          <cell r="X24343">
            <v>0</v>
          </cell>
          <cell r="Y24343">
            <v>0</v>
          </cell>
          <cell r="Z24343">
            <v>0</v>
          </cell>
          <cell r="AA24343">
            <v>0</v>
          </cell>
          <cell r="AB24343">
            <v>0</v>
          </cell>
        </row>
        <row r="24578">
          <cell r="E24578">
            <v>12004000</v>
          </cell>
          <cell r="F24578">
            <v>12004000</v>
          </cell>
          <cell r="G24578">
            <v>0</v>
          </cell>
          <cell r="H24578">
            <v>4037129.73</v>
          </cell>
          <cell r="I24578">
            <v>0</v>
          </cell>
          <cell r="J24578">
            <v>0</v>
          </cell>
          <cell r="K24578">
            <v>0</v>
          </cell>
          <cell r="L24578">
            <v>0</v>
          </cell>
          <cell r="M24578">
            <v>0</v>
          </cell>
          <cell r="N24578">
            <v>0</v>
          </cell>
          <cell r="O24578">
            <v>0</v>
          </cell>
          <cell r="P24578">
            <v>0</v>
          </cell>
          <cell r="Q24578">
            <v>0</v>
          </cell>
          <cell r="R24578">
            <v>3102648.34</v>
          </cell>
          <cell r="S24578">
            <v>934481.39</v>
          </cell>
          <cell r="T24578">
            <v>0</v>
          </cell>
          <cell r="U24578">
            <v>0</v>
          </cell>
          <cell r="V24578">
            <v>0</v>
          </cell>
          <cell r="W24578">
            <v>0</v>
          </cell>
          <cell r="X24578">
            <v>0</v>
          </cell>
          <cell r="Y24578">
            <v>0</v>
          </cell>
          <cell r="Z24578">
            <v>0</v>
          </cell>
          <cell r="AA24578">
            <v>0</v>
          </cell>
          <cell r="AB24578">
            <v>0</v>
          </cell>
        </row>
        <row r="24654">
          <cell r="E24654">
            <v>9135000</v>
          </cell>
          <cell r="F24654">
            <v>8085950</v>
          </cell>
          <cell r="G24654">
            <v>-1049050</v>
          </cell>
          <cell r="H24654">
            <v>1384978.7899999998</v>
          </cell>
          <cell r="I24654">
            <v>0</v>
          </cell>
          <cell r="J24654">
            <v>0</v>
          </cell>
          <cell r="K24654">
            <v>0</v>
          </cell>
          <cell r="L24654">
            <v>543705.72</v>
          </cell>
          <cell r="M24654">
            <v>0</v>
          </cell>
          <cell r="N24654">
            <v>0</v>
          </cell>
          <cell r="O24654">
            <v>0</v>
          </cell>
          <cell r="P24654">
            <v>543705.72</v>
          </cell>
          <cell r="Q24654">
            <v>0</v>
          </cell>
          <cell r="R24654">
            <v>656342.15999999992</v>
          </cell>
          <cell r="S24654">
            <v>184930.90999999997</v>
          </cell>
          <cell r="T24654">
            <v>0</v>
          </cell>
          <cell r="U24654">
            <v>0</v>
          </cell>
          <cell r="V24654">
            <v>0</v>
          </cell>
          <cell r="W24654">
            <v>0</v>
          </cell>
          <cell r="X24654">
            <v>0</v>
          </cell>
          <cell r="Y24654">
            <v>0</v>
          </cell>
          <cell r="Z24654">
            <v>0</v>
          </cell>
          <cell r="AA24654">
            <v>0</v>
          </cell>
          <cell r="AB24654">
            <v>0</v>
          </cell>
        </row>
        <row r="24660">
          <cell r="E24660">
            <v>0</v>
          </cell>
          <cell r="F24660">
            <v>0</v>
          </cell>
          <cell r="G24660">
            <v>0</v>
          </cell>
          <cell r="H24660">
            <v>0</v>
          </cell>
          <cell r="I24660">
            <v>0</v>
          </cell>
          <cell r="J24660">
            <v>0</v>
          </cell>
          <cell r="K24660">
            <v>0</v>
          </cell>
          <cell r="L24660">
            <v>0</v>
          </cell>
          <cell r="M24660">
            <v>0</v>
          </cell>
          <cell r="N24660">
            <v>0</v>
          </cell>
          <cell r="O24660">
            <v>0</v>
          </cell>
          <cell r="P24660">
            <v>0</v>
          </cell>
          <cell r="Q24660">
            <v>0</v>
          </cell>
          <cell r="R24660">
            <v>0</v>
          </cell>
          <cell r="S24660">
            <v>0</v>
          </cell>
          <cell r="T24660">
            <v>0</v>
          </cell>
          <cell r="U24660">
            <v>0</v>
          </cell>
          <cell r="V24660">
            <v>0</v>
          </cell>
          <cell r="W24660">
            <v>0</v>
          </cell>
          <cell r="X24660">
            <v>0</v>
          </cell>
          <cell r="Y24660">
            <v>0</v>
          </cell>
          <cell r="Z24660">
            <v>0</v>
          </cell>
          <cell r="AA24660">
            <v>0</v>
          </cell>
          <cell r="AB24660">
            <v>0</v>
          </cell>
        </row>
        <row r="24689">
          <cell r="E24689">
            <v>0</v>
          </cell>
          <cell r="F24689">
            <v>0</v>
          </cell>
          <cell r="G24689">
            <v>0</v>
          </cell>
          <cell r="H24689">
            <v>0</v>
          </cell>
          <cell r="I24689">
            <v>0</v>
          </cell>
          <cell r="J24689">
            <v>0</v>
          </cell>
          <cell r="K24689">
            <v>0</v>
          </cell>
          <cell r="L24689">
            <v>0</v>
          </cell>
          <cell r="M24689">
            <v>0</v>
          </cell>
          <cell r="N24689">
            <v>0</v>
          </cell>
          <cell r="O24689">
            <v>0</v>
          </cell>
          <cell r="P24689">
            <v>0</v>
          </cell>
          <cell r="Q24689">
            <v>0</v>
          </cell>
          <cell r="R24689">
            <v>0</v>
          </cell>
          <cell r="S24689">
            <v>0</v>
          </cell>
          <cell r="T24689">
            <v>0</v>
          </cell>
          <cell r="U24689">
            <v>0</v>
          </cell>
          <cell r="V24689">
            <v>0</v>
          </cell>
          <cell r="W24689">
            <v>0</v>
          </cell>
          <cell r="X24689">
            <v>0</v>
          </cell>
          <cell r="Y24689">
            <v>0</v>
          </cell>
          <cell r="Z24689">
            <v>0</v>
          </cell>
          <cell r="AA24689">
            <v>0</v>
          </cell>
          <cell r="AB24689">
            <v>0</v>
          </cell>
        </row>
        <row r="24693">
          <cell r="E24693">
            <v>1108000</v>
          </cell>
          <cell r="F24693">
            <v>1108000</v>
          </cell>
          <cell r="G24693">
            <v>0</v>
          </cell>
          <cell r="H24693">
            <v>286151.52</v>
          </cell>
          <cell r="I24693">
            <v>0</v>
          </cell>
          <cell r="J24693">
            <v>0</v>
          </cell>
          <cell r="K24693">
            <v>0</v>
          </cell>
          <cell r="P24693">
            <v>0</v>
          </cell>
          <cell r="Q24693">
            <v>0</v>
          </cell>
          <cell r="R24693">
            <v>97480.44</v>
          </cell>
          <cell r="S24693">
            <v>188671.08000000002</v>
          </cell>
          <cell r="T24693">
            <v>0</v>
          </cell>
          <cell r="U24693">
            <v>0</v>
          </cell>
          <cell r="V24693">
            <v>0</v>
          </cell>
          <cell r="W24693">
            <v>0</v>
          </cell>
          <cell r="X24693">
            <v>0</v>
          </cell>
          <cell r="Y24693">
            <v>0</v>
          </cell>
          <cell r="Z24693">
            <v>0</v>
          </cell>
          <cell r="AA24693">
            <v>0</v>
          </cell>
          <cell r="AB24693">
            <v>0</v>
          </cell>
        </row>
        <row r="25045">
          <cell r="AC25045">
            <v>10472225681.700001</v>
          </cell>
        </row>
        <row r="25109">
          <cell r="E25109">
            <v>0</v>
          </cell>
          <cell r="F25109">
            <v>0</v>
          </cell>
          <cell r="G25109">
            <v>0</v>
          </cell>
          <cell r="H25109">
            <v>0</v>
          </cell>
          <cell r="I25109">
            <v>0</v>
          </cell>
          <cell r="J25109">
            <v>0</v>
          </cell>
          <cell r="K25109">
            <v>0</v>
          </cell>
          <cell r="L25109">
            <v>0</v>
          </cell>
          <cell r="M25109">
            <v>0</v>
          </cell>
          <cell r="N25109">
            <v>0</v>
          </cell>
          <cell r="O25109">
            <v>0</v>
          </cell>
          <cell r="P25109">
            <v>0</v>
          </cell>
          <cell r="Q25109">
            <v>0</v>
          </cell>
          <cell r="R25109">
            <v>0</v>
          </cell>
          <cell r="S25109">
            <v>0</v>
          </cell>
          <cell r="T25109">
            <v>0</v>
          </cell>
          <cell r="U25109">
            <v>0</v>
          </cell>
          <cell r="V25109">
            <v>0</v>
          </cell>
          <cell r="W25109">
            <v>0</v>
          </cell>
          <cell r="X25109">
            <v>0</v>
          </cell>
          <cell r="Y25109">
            <v>0</v>
          </cell>
          <cell r="Z25109">
            <v>0</v>
          </cell>
          <cell r="AA25109">
            <v>0</v>
          </cell>
          <cell r="AB25109">
            <v>0</v>
          </cell>
        </row>
        <row r="25185">
          <cell r="E25185">
            <v>36500000</v>
          </cell>
          <cell r="F25185">
            <v>24329454</v>
          </cell>
          <cell r="G25185">
            <v>-12170546</v>
          </cell>
          <cell r="H25185">
            <v>1106178.3399999999</v>
          </cell>
          <cell r="I25185">
            <v>0</v>
          </cell>
          <cell r="J25185">
            <v>0</v>
          </cell>
          <cell r="K25185">
            <v>0</v>
          </cell>
          <cell r="L25185">
            <v>873590.34</v>
          </cell>
          <cell r="M25185">
            <v>0</v>
          </cell>
          <cell r="N25185">
            <v>0</v>
          </cell>
          <cell r="O25185">
            <v>0</v>
          </cell>
          <cell r="P25185">
            <v>873590.34</v>
          </cell>
          <cell r="Q25185">
            <v>0</v>
          </cell>
          <cell r="R25185">
            <v>222588</v>
          </cell>
          <cell r="S25185">
            <v>10000</v>
          </cell>
          <cell r="T25185">
            <v>0</v>
          </cell>
          <cell r="U25185">
            <v>0</v>
          </cell>
          <cell r="V25185">
            <v>0</v>
          </cell>
          <cell r="W25185">
            <v>0</v>
          </cell>
          <cell r="X25185">
            <v>0</v>
          </cell>
          <cell r="Y25185">
            <v>0</v>
          </cell>
          <cell r="Z25185">
            <v>0</v>
          </cell>
          <cell r="AA25185">
            <v>0</v>
          </cell>
          <cell r="AB25185">
            <v>0</v>
          </cell>
        </row>
        <row r="25191">
          <cell r="E25191">
            <v>0</v>
          </cell>
          <cell r="F25191">
            <v>0</v>
          </cell>
          <cell r="G25191">
            <v>0</v>
          </cell>
          <cell r="H25191">
            <v>0</v>
          </cell>
          <cell r="I25191">
            <v>0</v>
          </cell>
          <cell r="J25191">
            <v>0</v>
          </cell>
          <cell r="K25191">
            <v>0</v>
          </cell>
          <cell r="L25191">
            <v>0</v>
          </cell>
          <cell r="M25191">
            <v>0</v>
          </cell>
          <cell r="N25191">
            <v>0</v>
          </cell>
          <cell r="O25191">
            <v>0</v>
          </cell>
          <cell r="P25191">
            <v>0</v>
          </cell>
          <cell r="Q25191">
            <v>0</v>
          </cell>
          <cell r="R25191">
            <v>0</v>
          </cell>
          <cell r="S25191">
            <v>0</v>
          </cell>
          <cell r="T25191">
            <v>0</v>
          </cell>
          <cell r="U25191">
            <v>0</v>
          </cell>
          <cell r="V25191">
            <v>0</v>
          </cell>
          <cell r="W25191">
            <v>0</v>
          </cell>
          <cell r="X25191">
            <v>0</v>
          </cell>
          <cell r="Y25191">
            <v>0</v>
          </cell>
          <cell r="Z25191">
            <v>0</v>
          </cell>
          <cell r="AA25191">
            <v>0</v>
          </cell>
          <cell r="AB25191">
            <v>0</v>
          </cell>
        </row>
        <row r="25220">
          <cell r="E25220">
            <v>0</v>
          </cell>
          <cell r="F25220">
            <v>0</v>
          </cell>
          <cell r="G25220">
            <v>0</v>
          </cell>
          <cell r="H25220">
            <v>0</v>
          </cell>
          <cell r="I25220">
            <v>0</v>
          </cell>
          <cell r="J25220">
            <v>0</v>
          </cell>
          <cell r="K25220">
            <v>0</v>
          </cell>
          <cell r="L25220">
            <v>0</v>
          </cell>
          <cell r="M25220">
            <v>0</v>
          </cell>
          <cell r="N25220">
            <v>0</v>
          </cell>
          <cell r="O25220">
            <v>0</v>
          </cell>
          <cell r="P25220">
            <v>0</v>
          </cell>
          <cell r="Q25220">
            <v>0</v>
          </cell>
          <cell r="R25220">
            <v>0</v>
          </cell>
          <cell r="S25220">
            <v>0</v>
          </cell>
          <cell r="T25220">
            <v>0</v>
          </cell>
          <cell r="U25220">
            <v>0</v>
          </cell>
          <cell r="V25220">
            <v>0</v>
          </cell>
          <cell r="W25220">
            <v>0</v>
          </cell>
          <cell r="X25220">
            <v>0</v>
          </cell>
          <cell r="Y25220">
            <v>0</v>
          </cell>
          <cell r="Z25220">
            <v>0</v>
          </cell>
          <cell r="AA25220">
            <v>0</v>
          </cell>
          <cell r="AB25220">
            <v>0</v>
          </cell>
        </row>
        <row r="25224">
          <cell r="E25224">
            <v>0</v>
          </cell>
          <cell r="F25224">
            <v>0</v>
          </cell>
          <cell r="G25224">
            <v>0</v>
          </cell>
          <cell r="H25224">
            <v>0</v>
          </cell>
          <cell r="I25224">
            <v>0</v>
          </cell>
          <cell r="J25224">
            <v>0</v>
          </cell>
          <cell r="K25224">
            <v>0</v>
          </cell>
          <cell r="P25224">
            <v>0</v>
          </cell>
          <cell r="Q25224">
            <v>0</v>
          </cell>
          <cell r="R25224">
            <v>0</v>
          </cell>
          <cell r="S25224">
            <v>0</v>
          </cell>
          <cell r="T25224">
            <v>0</v>
          </cell>
          <cell r="U25224">
            <v>0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634">
          <cell r="E25634">
            <v>15457476</v>
          </cell>
          <cell r="F25634">
            <v>15457476</v>
          </cell>
          <cell r="G25634">
            <v>0</v>
          </cell>
          <cell r="H25634">
            <v>4204559.92</v>
          </cell>
          <cell r="I25634">
            <v>0</v>
          </cell>
          <cell r="J25634">
            <v>0</v>
          </cell>
          <cell r="K25634">
            <v>0</v>
          </cell>
          <cell r="L25634">
            <v>0</v>
          </cell>
          <cell r="M25634">
            <v>0</v>
          </cell>
          <cell r="N25634">
            <v>0</v>
          </cell>
          <cell r="O25634">
            <v>0</v>
          </cell>
          <cell r="P25634">
            <v>0</v>
          </cell>
          <cell r="Q25634">
            <v>0</v>
          </cell>
          <cell r="R25634">
            <v>2854238.56</v>
          </cell>
          <cell r="S25634">
            <v>1350321.36</v>
          </cell>
          <cell r="T25634">
            <v>0</v>
          </cell>
          <cell r="U25634">
            <v>0</v>
          </cell>
          <cell r="V25634">
            <v>0</v>
          </cell>
          <cell r="W25634">
            <v>0</v>
          </cell>
          <cell r="X25634">
            <v>0</v>
          </cell>
          <cell r="Y25634">
            <v>0</v>
          </cell>
          <cell r="Z25634">
            <v>0</v>
          </cell>
          <cell r="AA25634">
            <v>0</v>
          </cell>
          <cell r="AB25634">
            <v>0</v>
          </cell>
        </row>
        <row r="25710">
          <cell r="E25710">
            <v>37572524</v>
          </cell>
          <cell r="F25710">
            <v>35573401</v>
          </cell>
          <cell r="G25710">
            <v>-1999123</v>
          </cell>
          <cell r="H25710">
            <v>3323341.97</v>
          </cell>
          <cell r="I25710">
            <v>0</v>
          </cell>
          <cell r="J25710">
            <v>0</v>
          </cell>
          <cell r="K25710">
            <v>0</v>
          </cell>
          <cell r="L25710">
            <v>0</v>
          </cell>
          <cell r="M25710">
            <v>0</v>
          </cell>
          <cell r="N25710">
            <v>0</v>
          </cell>
          <cell r="O25710">
            <v>0</v>
          </cell>
          <cell r="P25710">
            <v>0</v>
          </cell>
          <cell r="Q25710">
            <v>0</v>
          </cell>
          <cell r="R25710">
            <v>3028022.77</v>
          </cell>
          <cell r="S25710">
            <v>295319.2</v>
          </cell>
          <cell r="T25710">
            <v>0</v>
          </cell>
          <cell r="U25710">
            <v>0</v>
          </cell>
          <cell r="V25710">
            <v>0</v>
          </cell>
          <cell r="W25710">
            <v>0</v>
          </cell>
          <cell r="X25710">
            <v>0</v>
          </cell>
          <cell r="Y25710">
            <v>0</v>
          </cell>
          <cell r="Z25710">
            <v>0</v>
          </cell>
          <cell r="AA25710">
            <v>0</v>
          </cell>
          <cell r="AB25710">
            <v>0</v>
          </cell>
        </row>
        <row r="25716">
          <cell r="E25716">
            <v>0</v>
          </cell>
          <cell r="F25716">
            <v>0</v>
          </cell>
          <cell r="G25716">
            <v>0</v>
          </cell>
          <cell r="H25716">
            <v>0</v>
          </cell>
          <cell r="I25716">
            <v>0</v>
          </cell>
          <cell r="J25716">
            <v>0</v>
          </cell>
          <cell r="K25716">
            <v>0</v>
          </cell>
          <cell r="L25716">
            <v>0</v>
          </cell>
          <cell r="M25716">
            <v>0</v>
          </cell>
          <cell r="N25716">
            <v>0</v>
          </cell>
          <cell r="O25716">
            <v>0</v>
          </cell>
          <cell r="P25716">
            <v>0</v>
          </cell>
          <cell r="Q25716">
            <v>0</v>
          </cell>
          <cell r="R25716">
            <v>0</v>
          </cell>
          <cell r="S25716">
            <v>0</v>
          </cell>
          <cell r="T25716">
            <v>0</v>
          </cell>
          <cell r="U25716">
            <v>0</v>
          </cell>
          <cell r="V25716">
            <v>0</v>
          </cell>
          <cell r="W25716">
            <v>0</v>
          </cell>
          <cell r="X25716">
            <v>0</v>
          </cell>
          <cell r="Y25716">
            <v>0</v>
          </cell>
          <cell r="Z25716">
            <v>0</v>
          </cell>
          <cell r="AA25716">
            <v>0</v>
          </cell>
          <cell r="AB25716">
            <v>0</v>
          </cell>
        </row>
        <row r="25745">
          <cell r="E25745">
            <v>0</v>
          </cell>
          <cell r="F25745">
            <v>0</v>
          </cell>
          <cell r="G25745">
            <v>0</v>
          </cell>
          <cell r="H25745">
            <v>0</v>
          </cell>
          <cell r="I25745">
            <v>0</v>
          </cell>
          <cell r="J25745">
            <v>0</v>
          </cell>
          <cell r="K25745">
            <v>0</v>
          </cell>
          <cell r="L25745">
            <v>0</v>
          </cell>
          <cell r="M25745">
            <v>0</v>
          </cell>
          <cell r="N25745">
            <v>0</v>
          </cell>
          <cell r="O25745">
            <v>0</v>
          </cell>
          <cell r="P25745">
            <v>0</v>
          </cell>
          <cell r="Q25745">
            <v>0</v>
          </cell>
          <cell r="R25745">
            <v>0</v>
          </cell>
          <cell r="S25745">
            <v>0</v>
          </cell>
          <cell r="T25745">
            <v>0</v>
          </cell>
          <cell r="U25745">
            <v>0</v>
          </cell>
          <cell r="V25745">
            <v>0</v>
          </cell>
          <cell r="W25745">
            <v>0</v>
          </cell>
          <cell r="X25745">
            <v>0</v>
          </cell>
          <cell r="Y25745">
            <v>0</v>
          </cell>
          <cell r="Z25745">
            <v>0</v>
          </cell>
          <cell r="AA25745">
            <v>0</v>
          </cell>
          <cell r="AB25745">
            <v>0</v>
          </cell>
        </row>
        <row r="25749">
          <cell r="E25749">
            <v>0</v>
          </cell>
          <cell r="F25749">
            <v>0</v>
          </cell>
          <cell r="G25749">
            <v>0</v>
          </cell>
          <cell r="H25749">
            <v>0</v>
          </cell>
          <cell r="I25749">
            <v>0</v>
          </cell>
          <cell r="J25749">
            <v>0</v>
          </cell>
          <cell r="K25749">
            <v>0</v>
          </cell>
          <cell r="P25749">
            <v>0</v>
          </cell>
          <cell r="Q25749">
            <v>0</v>
          </cell>
          <cell r="R25749">
            <v>0</v>
          </cell>
          <cell r="S25749">
            <v>0</v>
          </cell>
          <cell r="T25749">
            <v>0</v>
          </cell>
          <cell r="U25749">
            <v>0</v>
          </cell>
          <cell r="V25749">
            <v>0</v>
          </cell>
          <cell r="W25749">
            <v>0</v>
          </cell>
          <cell r="X25749">
            <v>0</v>
          </cell>
          <cell r="Y25749">
            <v>0</v>
          </cell>
          <cell r="Z25749">
            <v>0</v>
          </cell>
          <cell r="AA25749">
            <v>0</v>
          </cell>
          <cell r="AB25749">
            <v>0</v>
          </cell>
        </row>
        <row r="25809">
          <cell r="E25809">
            <v>2092740</v>
          </cell>
          <cell r="H25809">
            <v>418120.11</v>
          </cell>
          <cell r="I25809">
            <v>0</v>
          </cell>
          <cell r="J25809">
            <v>0</v>
          </cell>
          <cell r="K25809">
            <v>0</v>
          </cell>
          <cell r="L25809">
            <v>0</v>
          </cell>
          <cell r="M25809">
            <v>0</v>
          </cell>
          <cell r="N25809">
            <v>0</v>
          </cell>
          <cell r="O25809">
            <v>0</v>
          </cell>
          <cell r="P25809">
            <v>0</v>
          </cell>
          <cell r="Q25809">
            <v>0</v>
          </cell>
          <cell r="R25809">
            <v>276207.57</v>
          </cell>
          <cell r="S25809">
            <v>141912.54</v>
          </cell>
          <cell r="T25809">
            <v>0</v>
          </cell>
          <cell r="U25809">
            <v>0</v>
          </cell>
          <cell r="V25809">
            <v>0</v>
          </cell>
          <cell r="W25809">
            <v>0</v>
          </cell>
          <cell r="X25809">
            <v>0</v>
          </cell>
          <cell r="Y25809">
            <v>0</v>
          </cell>
          <cell r="Z25809">
            <v>0</v>
          </cell>
          <cell r="AA25809">
            <v>0</v>
          </cell>
          <cell r="AB25809">
            <v>0</v>
          </cell>
        </row>
        <row r="25885">
          <cell r="E25885">
            <v>750260</v>
          </cell>
          <cell r="H25885">
            <v>137150.38</v>
          </cell>
          <cell r="I25885">
            <v>0</v>
          </cell>
          <cell r="J25885">
            <v>0</v>
          </cell>
          <cell r="K25885">
            <v>0</v>
          </cell>
          <cell r="L25885">
            <v>0</v>
          </cell>
          <cell r="M25885">
            <v>0</v>
          </cell>
          <cell r="N25885">
            <v>0</v>
          </cell>
          <cell r="O25885">
            <v>0</v>
          </cell>
          <cell r="P25885">
            <v>0</v>
          </cell>
          <cell r="Q25885">
            <v>0</v>
          </cell>
          <cell r="R25885">
            <v>29998</v>
          </cell>
          <cell r="S25885">
            <v>107152.38</v>
          </cell>
          <cell r="T25885">
            <v>0</v>
          </cell>
          <cell r="U25885">
            <v>0</v>
          </cell>
          <cell r="V25885">
            <v>0</v>
          </cell>
          <cell r="W25885">
            <v>0</v>
          </cell>
          <cell r="X25885">
            <v>0</v>
          </cell>
          <cell r="Y25885">
            <v>0</v>
          </cell>
          <cell r="Z25885">
            <v>0</v>
          </cell>
          <cell r="AA25885">
            <v>0</v>
          </cell>
          <cell r="AB25885">
            <v>0</v>
          </cell>
        </row>
        <row r="25891">
          <cell r="E25891">
            <v>0</v>
          </cell>
          <cell r="H25891">
            <v>0</v>
          </cell>
          <cell r="I25891">
            <v>0</v>
          </cell>
          <cell r="J25891">
            <v>0</v>
          </cell>
          <cell r="K25891">
            <v>0</v>
          </cell>
          <cell r="L25891">
            <v>0</v>
          </cell>
          <cell r="M25891">
            <v>0</v>
          </cell>
          <cell r="N25891">
            <v>0</v>
          </cell>
          <cell r="O25891">
            <v>0</v>
          </cell>
          <cell r="P25891">
            <v>0</v>
          </cell>
          <cell r="Q25891">
            <v>0</v>
          </cell>
          <cell r="R25891">
            <v>0</v>
          </cell>
          <cell r="S25891">
            <v>0</v>
          </cell>
          <cell r="T25891">
            <v>0</v>
          </cell>
          <cell r="U25891">
            <v>0</v>
          </cell>
          <cell r="V25891">
            <v>0</v>
          </cell>
          <cell r="W25891">
            <v>0</v>
          </cell>
          <cell r="X25891">
            <v>0</v>
          </cell>
          <cell r="Y25891">
            <v>0</v>
          </cell>
          <cell r="Z25891">
            <v>0</v>
          </cell>
          <cell r="AA25891">
            <v>0</v>
          </cell>
          <cell r="AB25891">
            <v>0</v>
          </cell>
        </row>
        <row r="25920">
          <cell r="E25920">
            <v>0</v>
          </cell>
          <cell r="H25920">
            <v>0</v>
          </cell>
          <cell r="I25920">
            <v>0</v>
          </cell>
          <cell r="J25920">
            <v>0</v>
          </cell>
          <cell r="K25920">
            <v>0</v>
          </cell>
          <cell r="L25920">
            <v>0</v>
          </cell>
          <cell r="M25920">
            <v>0</v>
          </cell>
          <cell r="N25920">
            <v>0</v>
          </cell>
          <cell r="O25920">
            <v>0</v>
          </cell>
          <cell r="P25920">
            <v>0</v>
          </cell>
          <cell r="Q25920">
            <v>0</v>
          </cell>
          <cell r="R25920">
            <v>0</v>
          </cell>
          <cell r="S25920">
            <v>0</v>
          </cell>
          <cell r="T25920">
            <v>0</v>
          </cell>
          <cell r="U25920">
            <v>0</v>
          </cell>
          <cell r="V25920">
            <v>0</v>
          </cell>
          <cell r="W25920">
            <v>0</v>
          </cell>
          <cell r="X25920">
            <v>0</v>
          </cell>
          <cell r="Y25920">
            <v>0</v>
          </cell>
          <cell r="Z25920">
            <v>0</v>
          </cell>
          <cell r="AA25920">
            <v>0</v>
          </cell>
          <cell r="AB25920">
            <v>0</v>
          </cell>
        </row>
        <row r="25924">
          <cell r="E25924">
            <v>0</v>
          </cell>
          <cell r="H25924">
            <v>0</v>
          </cell>
          <cell r="I25924">
            <v>0</v>
          </cell>
          <cell r="J25924">
            <v>0</v>
          </cell>
          <cell r="K25924">
            <v>0</v>
          </cell>
          <cell r="P25924">
            <v>0</v>
          </cell>
          <cell r="Q25924">
            <v>0</v>
          </cell>
          <cell r="R25924">
            <v>0</v>
          </cell>
          <cell r="S25924">
            <v>0</v>
          </cell>
          <cell r="T25924">
            <v>0</v>
          </cell>
          <cell r="U25924">
            <v>0</v>
          </cell>
          <cell r="V25924">
            <v>0</v>
          </cell>
          <cell r="W25924">
            <v>0</v>
          </cell>
          <cell r="X25924">
            <v>0</v>
          </cell>
          <cell r="Y25924">
            <v>0</v>
          </cell>
          <cell r="Z25924">
            <v>0</v>
          </cell>
          <cell r="AA25924">
            <v>0</v>
          </cell>
          <cell r="AB25924">
            <v>0</v>
          </cell>
        </row>
        <row r="25984">
          <cell r="E25984">
            <v>2092740</v>
          </cell>
          <cell r="H25984">
            <v>530463.57999999996</v>
          </cell>
          <cell r="I25984">
            <v>0</v>
          </cell>
          <cell r="J25984">
            <v>0</v>
          </cell>
          <cell r="K25984">
            <v>0</v>
          </cell>
          <cell r="L25984">
            <v>0</v>
          </cell>
          <cell r="M25984">
            <v>0</v>
          </cell>
          <cell r="N25984">
            <v>0</v>
          </cell>
          <cell r="O25984">
            <v>0</v>
          </cell>
          <cell r="P25984">
            <v>0</v>
          </cell>
          <cell r="Q25984">
            <v>0</v>
          </cell>
          <cell r="R25984">
            <v>418800.12</v>
          </cell>
          <cell r="S25984">
            <v>111663.45999999996</v>
          </cell>
          <cell r="T25984">
            <v>0</v>
          </cell>
          <cell r="U25984">
            <v>0</v>
          </cell>
          <cell r="V25984">
            <v>0</v>
          </cell>
          <cell r="W25984">
            <v>0</v>
          </cell>
          <cell r="X25984">
            <v>0</v>
          </cell>
          <cell r="Y25984">
            <v>0</v>
          </cell>
          <cell r="Z25984">
            <v>0</v>
          </cell>
          <cell r="AA25984">
            <v>0</v>
          </cell>
          <cell r="AB25984">
            <v>0</v>
          </cell>
        </row>
        <row r="26060">
          <cell r="E26060">
            <v>750260</v>
          </cell>
          <cell r="H26060">
            <v>161089.85</v>
          </cell>
          <cell r="I26060">
            <v>0</v>
          </cell>
          <cell r="J26060">
            <v>0</v>
          </cell>
          <cell r="K26060">
            <v>0</v>
          </cell>
          <cell r="L26060">
            <v>0</v>
          </cell>
          <cell r="M26060">
            <v>0</v>
          </cell>
          <cell r="N26060">
            <v>0</v>
          </cell>
          <cell r="O26060">
            <v>0</v>
          </cell>
          <cell r="P26060">
            <v>0</v>
          </cell>
          <cell r="Q26060">
            <v>0</v>
          </cell>
          <cell r="R26060">
            <v>53253.89</v>
          </cell>
          <cell r="S26060">
            <v>107835.95999999999</v>
          </cell>
          <cell r="T26060">
            <v>0</v>
          </cell>
          <cell r="U26060">
            <v>0</v>
          </cell>
          <cell r="V26060">
            <v>0</v>
          </cell>
          <cell r="W26060">
            <v>0</v>
          </cell>
          <cell r="X26060">
            <v>0</v>
          </cell>
          <cell r="Y26060">
            <v>0</v>
          </cell>
          <cell r="Z26060">
            <v>0</v>
          </cell>
          <cell r="AA26060">
            <v>0</v>
          </cell>
          <cell r="AB26060">
            <v>0</v>
          </cell>
        </row>
        <row r="26066">
          <cell r="E26066">
            <v>0</v>
          </cell>
          <cell r="H26066">
            <v>0</v>
          </cell>
          <cell r="I26066">
            <v>0</v>
          </cell>
          <cell r="J26066">
            <v>0</v>
          </cell>
          <cell r="K26066">
            <v>0</v>
          </cell>
          <cell r="L26066">
            <v>0</v>
          </cell>
          <cell r="M26066">
            <v>0</v>
          </cell>
          <cell r="N26066">
            <v>0</v>
          </cell>
          <cell r="O26066">
            <v>0</v>
          </cell>
          <cell r="P26066">
            <v>0</v>
          </cell>
          <cell r="Q26066">
            <v>0</v>
          </cell>
          <cell r="R26066">
            <v>0</v>
          </cell>
          <cell r="S26066">
            <v>0</v>
          </cell>
          <cell r="T26066">
            <v>0</v>
          </cell>
          <cell r="U26066">
            <v>0</v>
          </cell>
          <cell r="V26066">
            <v>0</v>
          </cell>
          <cell r="W26066">
            <v>0</v>
          </cell>
          <cell r="X26066">
            <v>0</v>
          </cell>
          <cell r="Y26066">
            <v>0</v>
          </cell>
          <cell r="Z26066">
            <v>0</v>
          </cell>
          <cell r="AA26066">
            <v>0</v>
          </cell>
          <cell r="AB26066">
            <v>0</v>
          </cell>
        </row>
        <row r="26095">
          <cell r="E26095">
            <v>0</v>
          </cell>
          <cell r="H26095">
            <v>0</v>
          </cell>
          <cell r="I26095">
            <v>0</v>
          </cell>
          <cell r="J26095">
            <v>0</v>
          </cell>
          <cell r="K26095">
            <v>0</v>
          </cell>
          <cell r="L26095">
            <v>0</v>
          </cell>
          <cell r="M26095">
            <v>0</v>
          </cell>
          <cell r="N26095">
            <v>0</v>
          </cell>
          <cell r="O26095">
            <v>0</v>
          </cell>
          <cell r="P26095">
            <v>0</v>
          </cell>
          <cell r="Q26095">
            <v>0</v>
          </cell>
          <cell r="R26095">
            <v>0</v>
          </cell>
          <cell r="S26095">
            <v>0</v>
          </cell>
          <cell r="T26095">
            <v>0</v>
          </cell>
          <cell r="U26095">
            <v>0</v>
          </cell>
          <cell r="V26095">
            <v>0</v>
          </cell>
          <cell r="W26095">
            <v>0</v>
          </cell>
          <cell r="X26095">
            <v>0</v>
          </cell>
          <cell r="Y26095">
            <v>0</v>
          </cell>
          <cell r="Z26095">
            <v>0</v>
          </cell>
          <cell r="AA26095">
            <v>0</v>
          </cell>
          <cell r="AB26095">
            <v>0</v>
          </cell>
        </row>
        <row r="26099">
          <cell r="E26099">
            <v>0</v>
          </cell>
          <cell r="H26099">
            <v>0</v>
          </cell>
          <cell r="I26099">
            <v>0</v>
          </cell>
          <cell r="J26099">
            <v>0</v>
          </cell>
          <cell r="K26099">
            <v>0</v>
          </cell>
          <cell r="P26099">
            <v>0</v>
          </cell>
          <cell r="Q26099">
            <v>0</v>
          </cell>
          <cell r="R26099">
            <v>0</v>
          </cell>
          <cell r="S26099">
            <v>0</v>
          </cell>
          <cell r="T26099">
            <v>0</v>
          </cell>
          <cell r="U26099">
            <v>0</v>
          </cell>
          <cell r="V26099">
            <v>0</v>
          </cell>
          <cell r="W26099">
            <v>0</v>
          </cell>
          <cell r="X26099">
            <v>0</v>
          </cell>
          <cell r="Y26099">
            <v>0</v>
          </cell>
          <cell r="Z26099">
            <v>0</v>
          </cell>
          <cell r="AA26099">
            <v>0</v>
          </cell>
          <cell r="AB26099">
            <v>0</v>
          </cell>
        </row>
        <row r="26159">
          <cell r="E26159">
            <v>2092740</v>
          </cell>
          <cell r="H26159">
            <v>483350.63</v>
          </cell>
          <cell r="I26159">
            <v>0</v>
          </cell>
          <cell r="J26159">
            <v>0</v>
          </cell>
          <cell r="K26159">
            <v>0</v>
          </cell>
          <cell r="L26159">
            <v>0</v>
          </cell>
          <cell r="M26159">
            <v>0</v>
          </cell>
          <cell r="N26159">
            <v>0</v>
          </cell>
          <cell r="O26159">
            <v>0</v>
          </cell>
          <cell r="P26159">
            <v>0</v>
          </cell>
          <cell r="Q26159">
            <v>0</v>
          </cell>
          <cell r="R26159">
            <v>480073.55</v>
          </cell>
          <cell r="S26159">
            <v>3277.08</v>
          </cell>
          <cell r="T26159">
            <v>0</v>
          </cell>
          <cell r="U26159">
            <v>0</v>
          </cell>
          <cell r="V26159">
            <v>0</v>
          </cell>
          <cell r="W26159">
            <v>0</v>
          </cell>
          <cell r="X26159">
            <v>0</v>
          </cell>
          <cell r="Y26159">
            <v>0</v>
          </cell>
          <cell r="Z26159">
            <v>0</v>
          </cell>
          <cell r="AA26159">
            <v>0</v>
          </cell>
          <cell r="AB26159">
            <v>0</v>
          </cell>
        </row>
        <row r="26235">
          <cell r="E26235">
            <v>858260</v>
          </cell>
          <cell r="H26235">
            <v>174904.7</v>
          </cell>
          <cell r="I26235">
            <v>0</v>
          </cell>
          <cell r="J26235">
            <v>0</v>
          </cell>
          <cell r="K26235">
            <v>0</v>
          </cell>
          <cell r="L26235">
            <v>0</v>
          </cell>
          <cell r="M26235">
            <v>0</v>
          </cell>
          <cell r="N26235">
            <v>0</v>
          </cell>
          <cell r="O26235">
            <v>0</v>
          </cell>
          <cell r="P26235">
            <v>0</v>
          </cell>
          <cell r="Q26235">
            <v>0</v>
          </cell>
          <cell r="R26235">
            <v>40695.240000000005</v>
          </cell>
          <cell r="S26235">
            <v>134209.46</v>
          </cell>
          <cell r="T26235">
            <v>0</v>
          </cell>
          <cell r="U26235">
            <v>0</v>
          </cell>
          <cell r="V26235">
            <v>0</v>
          </cell>
          <cell r="W26235">
            <v>0</v>
          </cell>
          <cell r="X26235">
            <v>0</v>
          </cell>
          <cell r="Y26235">
            <v>0</v>
          </cell>
          <cell r="Z26235">
            <v>0</v>
          </cell>
          <cell r="AA26235">
            <v>0</v>
          </cell>
          <cell r="AB26235">
            <v>0</v>
          </cell>
        </row>
        <row r="26241">
          <cell r="E26241">
            <v>0</v>
          </cell>
          <cell r="H26241">
            <v>0</v>
          </cell>
          <cell r="I26241">
            <v>0</v>
          </cell>
          <cell r="J26241">
            <v>0</v>
          </cell>
          <cell r="K26241">
            <v>0</v>
          </cell>
          <cell r="L26241">
            <v>0</v>
          </cell>
          <cell r="M26241">
            <v>0</v>
          </cell>
          <cell r="N26241">
            <v>0</v>
          </cell>
          <cell r="O26241">
            <v>0</v>
          </cell>
          <cell r="P26241">
            <v>0</v>
          </cell>
          <cell r="Q26241">
            <v>0</v>
          </cell>
          <cell r="R26241">
            <v>0</v>
          </cell>
          <cell r="S26241">
            <v>0</v>
          </cell>
          <cell r="T26241">
            <v>0</v>
          </cell>
          <cell r="U26241">
            <v>0</v>
          </cell>
          <cell r="V26241">
            <v>0</v>
          </cell>
          <cell r="W26241">
            <v>0</v>
          </cell>
          <cell r="X26241">
            <v>0</v>
          </cell>
          <cell r="Y26241">
            <v>0</v>
          </cell>
          <cell r="Z26241">
            <v>0</v>
          </cell>
          <cell r="AA26241">
            <v>0</v>
          </cell>
          <cell r="AB26241">
            <v>0</v>
          </cell>
        </row>
        <row r="26270">
          <cell r="E26270">
            <v>0</v>
          </cell>
          <cell r="H26270">
            <v>0</v>
          </cell>
          <cell r="I26270">
            <v>0</v>
          </cell>
          <cell r="J26270">
            <v>0</v>
          </cell>
          <cell r="K26270">
            <v>0</v>
          </cell>
          <cell r="L26270">
            <v>0</v>
          </cell>
          <cell r="M26270">
            <v>0</v>
          </cell>
          <cell r="N26270">
            <v>0</v>
          </cell>
          <cell r="O26270">
            <v>0</v>
          </cell>
          <cell r="P26270">
            <v>0</v>
          </cell>
          <cell r="Q26270">
            <v>0</v>
          </cell>
          <cell r="R26270">
            <v>0</v>
          </cell>
          <cell r="S26270">
            <v>0</v>
          </cell>
          <cell r="T26270">
            <v>0</v>
          </cell>
          <cell r="U26270">
            <v>0</v>
          </cell>
          <cell r="V26270">
            <v>0</v>
          </cell>
          <cell r="W26270">
            <v>0</v>
          </cell>
          <cell r="X26270">
            <v>0</v>
          </cell>
          <cell r="Y26270">
            <v>0</v>
          </cell>
          <cell r="Z26270">
            <v>0</v>
          </cell>
          <cell r="AA26270">
            <v>0</v>
          </cell>
          <cell r="AB26270">
            <v>0</v>
          </cell>
        </row>
        <row r="26274">
          <cell r="E26274">
            <v>0</v>
          </cell>
          <cell r="H26274">
            <v>0</v>
          </cell>
          <cell r="I26274">
            <v>0</v>
          </cell>
          <cell r="J26274">
            <v>0</v>
          </cell>
          <cell r="K26274">
            <v>0</v>
          </cell>
          <cell r="P26274">
            <v>0</v>
          </cell>
          <cell r="Q26274">
            <v>0</v>
          </cell>
          <cell r="R26274">
            <v>0</v>
          </cell>
          <cell r="S26274">
            <v>0</v>
          </cell>
          <cell r="T26274">
            <v>0</v>
          </cell>
          <cell r="U26274">
            <v>0</v>
          </cell>
          <cell r="V26274">
            <v>0</v>
          </cell>
          <cell r="W26274">
            <v>0</v>
          </cell>
          <cell r="X26274">
            <v>0</v>
          </cell>
          <cell r="Y26274">
            <v>0</v>
          </cell>
          <cell r="Z26274">
            <v>0</v>
          </cell>
          <cell r="AA26274">
            <v>0</v>
          </cell>
          <cell r="AB26274">
            <v>0</v>
          </cell>
        </row>
        <row r="26334">
          <cell r="E26334">
            <v>2092740</v>
          </cell>
          <cell r="H26334">
            <v>483473.76</v>
          </cell>
          <cell r="I26334">
            <v>0</v>
          </cell>
          <cell r="J26334">
            <v>0</v>
          </cell>
          <cell r="K26334">
            <v>0</v>
          </cell>
          <cell r="L26334">
            <v>0</v>
          </cell>
          <cell r="M26334">
            <v>0</v>
          </cell>
          <cell r="N26334">
            <v>0</v>
          </cell>
          <cell r="O26334">
            <v>0</v>
          </cell>
          <cell r="P26334">
            <v>0</v>
          </cell>
          <cell r="Q26334">
            <v>0</v>
          </cell>
          <cell r="R26334">
            <v>308378.76</v>
          </cell>
          <cell r="S26334">
            <v>175095</v>
          </cell>
          <cell r="T26334">
            <v>0</v>
          </cell>
          <cell r="U26334">
            <v>0</v>
          </cell>
          <cell r="V26334">
            <v>0</v>
          </cell>
          <cell r="W26334">
            <v>0</v>
          </cell>
          <cell r="X26334">
            <v>0</v>
          </cell>
          <cell r="Y26334">
            <v>0</v>
          </cell>
          <cell r="Z26334">
            <v>0</v>
          </cell>
          <cell r="AA26334">
            <v>0</v>
          </cell>
          <cell r="AB26334">
            <v>0</v>
          </cell>
        </row>
        <row r="26410">
          <cell r="E26410">
            <v>750260</v>
          </cell>
          <cell r="H26410">
            <v>367177.72</v>
          </cell>
          <cell r="I26410">
            <v>0</v>
          </cell>
          <cell r="J26410">
            <v>0</v>
          </cell>
          <cell r="K26410">
            <v>0</v>
          </cell>
          <cell r="L26410">
            <v>0</v>
          </cell>
          <cell r="M26410">
            <v>0</v>
          </cell>
          <cell r="N26410">
            <v>0</v>
          </cell>
          <cell r="O26410">
            <v>0</v>
          </cell>
          <cell r="P26410">
            <v>0</v>
          </cell>
          <cell r="Q26410">
            <v>0</v>
          </cell>
          <cell r="R26410">
            <v>145373.46</v>
          </cell>
          <cell r="S26410">
            <v>221804.26</v>
          </cell>
          <cell r="T26410">
            <v>0</v>
          </cell>
          <cell r="U26410">
            <v>0</v>
          </cell>
          <cell r="V26410">
            <v>0</v>
          </cell>
          <cell r="W26410">
            <v>0</v>
          </cell>
          <cell r="X26410">
            <v>0</v>
          </cell>
          <cell r="Y26410">
            <v>0</v>
          </cell>
          <cell r="Z26410">
            <v>0</v>
          </cell>
          <cell r="AA26410">
            <v>0</v>
          </cell>
          <cell r="AB26410">
            <v>0</v>
          </cell>
        </row>
        <row r="26416">
          <cell r="E26416">
            <v>0</v>
          </cell>
          <cell r="H26416">
            <v>0</v>
          </cell>
          <cell r="I26416">
            <v>0</v>
          </cell>
          <cell r="J26416">
            <v>0</v>
          </cell>
          <cell r="K26416">
            <v>0</v>
          </cell>
          <cell r="L26416">
            <v>0</v>
          </cell>
          <cell r="M26416">
            <v>0</v>
          </cell>
          <cell r="N26416">
            <v>0</v>
          </cell>
          <cell r="O26416">
            <v>0</v>
          </cell>
          <cell r="P26416">
            <v>0</v>
          </cell>
          <cell r="Q26416">
            <v>0</v>
          </cell>
          <cell r="R26416">
            <v>0</v>
          </cell>
          <cell r="S26416">
            <v>0</v>
          </cell>
          <cell r="T26416">
            <v>0</v>
          </cell>
          <cell r="U26416">
            <v>0</v>
          </cell>
          <cell r="V26416">
            <v>0</v>
          </cell>
          <cell r="W26416">
            <v>0</v>
          </cell>
          <cell r="X26416">
            <v>0</v>
          </cell>
          <cell r="Y26416">
            <v>0</v>
          </cell>
          <cell r="Z26416">
            <v>0</v>
          </cell>
          <cell r="AA26416">
            <v>0</v>
          </cell>
          <cell r="AB26416">
            <v>0</v>
          </cell>
        </row>
        <row r="26445">
          <cell r="E26445">
            <v>0</v>
          </cell>
          <cell r="H26445">
            <v>0</v>
          </cell>
          <cell r="I26445">
            <v>0</v>
          </cell>
          <cell r="J26445">
            <v>0</v>
          </cell>
          <cell r="K26445">
            <v>0</v>
          </cell>
          <cell r="L26445">
            <v>0</v>
          </cell>
          <cell r="M26445">
            <v>0</v>
          </cell>
          <cell r="N26445">
            <v>0</v>
          </cell>
          <cell r="O26445">
            <v>0</v>
          </cell>
          <cell r="P26445">
            <v>0</v>
          </cell>
          <cell r="Q26445">
            <v>0</v>
          </cell>
          <cell r="R26445">
            <v>0</v>
          </cell>
          <cell r="S26445">
            <v>0</v>
          </cell>
          <cell r="T26445">
            <v>0</v>
          </cell>
          <cell r="U26445">
            <v>0</v>
          </cell>
          <cell r="V26445">
            <v>0</v>
          </cell>
          <cell r="W26445">
            <v>0</v>
          </cell>
          <cell r="X26445">
            <v>0</v>
          </cell>
          <cell r="Y26445">
            <v>0</v>
          </cell>
          <cell r="Z26445">
            <v>0</v>
          </cell>
          <cell r="AA26445">
            <v>0</v>
          </cell>
          <cell r="AB26445">
            <v>0</v>
          </cell>
        </row>
        <row r="26449">
          <cell r="E26449">
            <v>0</v>
          </cell>
          <cell r="H26449">
            <v>0</v>
          </cell>
          <cell r="I26449">
            <v>0</v>
          </cell>
          <cell r="J26449">
            <v>0</v>
          </cell>
          <cell r="K26449">
            <v>0</v>
          </cell>
          <cell r="P26449">
            <v>0</v>
          </cell>
          <cell r="Q26449">
            <v>0</v>
          </cell>
          <cell r="R26449">
            <v>0</v>
          </cell>
          <cell r="S26449">
            <v>0</v>
          </cell>
          <cell r="T26449">
            <v>0</v>
          </cell>
          <cell r="U26449">
            <v>0</v>
          </cell>
          <cell r="V26449">
            <v>0</v>
          </cell>
          <cell r="W26449">
            <v>0</v>
          </cell>
          <cell r="X26449">
            <v>0</v>
          </cell>
          <cell r="Y26449">
            <v>0</v>
          </cell>
          <cell r="Z26449">
            <v>0</v>
          </cell>
          <cell r="AA26449">
            <v>0</v>
          </cell>
          <cell r="AB26449">
            <v>0</v>
          </cell>
        </row>
        <row r="26509">
          <cell r="E26509">
            <v>2092740</v>
          </cell>
          <cell r="H26509">
            <v>493680.94</v>
          </cell>
          <cell r="I26509">
            <v>0</v>
          </cell>
          <cell r="J26509">
            <v>0</v>
          </cell>
          <cell r="K26509">
            <v>0</v>
          </cell>
          <cell r="L26509">
            <v>0</v>
          </cell>
          <cell r="M26509">
            <v>0</v>
          </cell>
          <cell r="N26509">
            <v>0</v>
          </cell>
          <cell r="O26509">
            <v>0</v>
          </cell>
          <cell r="P26509">
            <v>0</v>
          </cell>
          <cell r="Q26509">
            <v>0</v>
          </cell>
          <cell r="R26509">
            <v>319285.94</v>
          </cell>
          <cell r="S26509">
            <v>174395</v>
          </cell>
          <cell r="T26509">
            <v>0</v>
          </cell>
          <cell r="U26509">
            <v>0</v>
          </cell>
          <cell r="V26509">
            <v>0</v>
          </cell>
          <cell r="W26509">
            <v>0</v>
          </cell>
          <cell r="X26509">
            <v>0</v>
          </cell>
          <cell r="Y26509">
            <v>0</v>
          </cell>
          <cell r="Z26509">
            <v>0</v>
          </cell>
          <cell r="AA26509">
            <v>0</v>
          </cell>
          <cell r="AB26509">
            <v>0</v>
          </cell>
        </row>
        <row r="26585">
          <cell r="E26585">
            <v>745260</v>
          </cell>
          <cell r="H26585">
            <v>96662.080000000002</v>
          </cell>
          <cell r="I26585">
            <v>0</v>
          </cell>
          <cell r="J26585">
            <v>0</v>
          </cell>
          <cell r="K26585">
            <v>0</v>
          </cell>
          <cell r="L26585">
            <v>0</v>
          </cell>
          <cell r="M26585">
            <v>0</v>
          </cell>
          <cell r="N26585">
            <v>0</v>
          </cell>
          <cell r="O26585">
            <v>0</v>
          </cell>
          <cell r="P26585">
            <v>0</v>
          </cell>
          <cell r="Q26585">
            <v>0</v>
          </cell>
          <cell r="R26585">
            <v>8100</v>
          </cell>
          <cell r="S26585">
            <v>88562.08</v>
          </cell>
          <cell r="T26585">
            <v>0</v>
          </cell>
          <cell r="U26585">
            <v>0</v>
          </cell>
          <cell r="V26585">
            <v>0</v>
          </cell>
          <cell r="W26585">
            <v>0</v>
          </cell>
          <cell r="X26585">
            <v>0</v>
          </cell>
          <cell r="Y26585">
            <v>0</v>
          </cell>
          <cell r="Z26585">
            <v>0</v>
          </cell>
          <cell r="AA26585">
            <v>0</v>
          </cell>
          <cell r="AB26585">
            <v>0</v>
          </cell>
        </row>
        <row r="26591">
          <cell r="E26591">
            <v>0</v>
          </cell>
          <cell r="H26591">
            <v>0</v>
          </cell>
          <cell r="I26591">
            <v>0</v>
          </cell>
          <cell r="J26591">
            <v>0</v>
          </cell>
          <cell r="K26591">
            <v>0</v>
          </cell>
          <cell r="L26591">
            <v>0</v>
          </cell>
          <cell r="M26591">
            <v>0</v>
          </cell>
          <cell r="N26591">
            <v>0</v>
          </cell>
          <cell r="O26591">
            <v>0</v>
          </cell>
          <cell r="P26591">
            <v>0</v>
          </cell>
          <cell r="Q26591">
            <v>0</v>
          </cell>
          <cell r="R26591">
            <v>0</v>
          </cell>
          <cell r="S26591">
            <v>0</v>
          </cell>
          <cell r="T26591">
            <v>0</v>
          </cell>
          <cell r="U26591">
            <v>0</v>
          </cell>
          <cell r="V26591">
            <v>0</v>
          </cell>
          <cell r="W26591">
            <v>0</v>
          </cell>
          <cell r="X26591">
            <v>0</v>
          </cell>
          <cell r="Y26591">
            <v>0</v>
          </cell>
          <cell r="Z26591">
            <v>0</v>
          </cell>
          <cell r="AA26591">
            <v>0</v>
          </cell>
          <cell r="AB26591">
            <v>0</v>
          </cell>
        </row>
        <row r="26620">
          <cell r="E26620">
            <v>0</v>
          </cell>
          <cell r="H26620">
            <v>0</v>
          </cell>
          <cell r="I26620">
            <v>0</v>
          </cell>
          <cell r="J26620">
            <v>0</v>
          </cell>
          <cell r="K26620">
            <v>0</v>
          </cell>
          <cell r="L26620">
            <v>0</v>
          </cell>
          <cell r="M26620">
            <v>0</v>
          </cell>
          <cell r="N26620">
            <v>0</v>
          </cell>
          <cell r="O26620">
            <v>0</v>
          </cell>
          <cell r="P26620">
            <v>0</v>
          </cell>
          <cell r="Q26620">
            <v>0</v>
          </cell>
          <cell r="R26620">
            <v>0</v>
          </cell>
          <cell r="S26620">
            <v>0</v>
          </cell>
          <cell r="T26620">
            <v>0</v>
          </cell>
          <cell r="U26620">
            <v>0</v>
          </cell>
          <cell r="V26620">
            <v>0</v>
          </cell>
          <cell r="W26620">
            <v>0</v>
          </cell>
          <cell r="X26620">
            <v>0</v>
          </cell>
          <cell r="Y26620">
            <v>0</v>
          </cell>
          <cell r="Z26620">
            <v>0</v>
          </cell>
          <cell r="AA26620">
            <v>0</v>
          </cell>
          <cell r="AB26620">
            <v>0</v>
          </cell>
        </row>
        <row r="26624">
          <cell r="E26624">
            <v>0</v>
          </cell>
          <cell r="H26624">
            <v>0</v>
          </cell>
          <cell r="I26624">
            <v>0</v>
          </cell>
          <cell r="J26624">
            <v>0</v>
          </cell>
          <cell r="K26624">
            <v>0</v>
          </cell>
          <cell r="P26624">
            <v>0</v>
          </cell>
          <cell r="Q26624">
            <v>0</v>
          </cell>
          <cell r="R26624">
            <v>0</v>
          </cell>
          <cell r="S26624">
            <v>0</v>
          </cell>
          <cell r="T26624">
            <v>0</v>
          </cell>
          <cell r="U26624">
            <v>0</v>
          </cell>
          <cell r="V26624">
            <v>0</v>
          </cell>
          <cell r="W26624">
            <v>0</v>
          </cell>
          <cell r="X26624">
            <v>0</v>
          </cell>
          <cell r="Y26624">
            <v>0</v>
          </cell>
          <cell r="Z26624">
            <v>0</v>
          </cell>
          <cell r="AA26624">
            <v>0</v>
          </cell>
          <cell r="AB26624">
            <v>0</v>
          </cell>
        </row>
        <row r="26684">
          <cell r="E26684">
            <v>2092740</v>
          </cell>
          <cell r="H26684">
            <v>628955.93999999994</v>
          </cell>
          <cell r="I26684">
            <v>0</v>
          </cell>
          <cell r="J26684">
            <v>0</v>
          </cell>
          <cell r="K26684">
            <v>0</v>
          </cell>
          <cell r="L26684">
            <v>0</v>
          </cell>
          <cell r="M26684">
            <v>0</v>
          </cell>
          <cell r="N26684">
            <v>0</v>
          </cell>
          <cell r="O26684">
            <v>0</v>
          </cell>
          <cell r="P26684">
            <v>0</v>
          </cell>
          <cell r="Q26684">
            <v>0</v>
          </cell>
          <cell r="R26684">
            <v>416258.54</v>
          </cell>
          <cell r="S26684">
            <v>212697.4</v>
          </cell>
          <cell r="T26684">
            <v>0</v>
          </cell>
          <cell r="U26684">
            <v>0</v>
          </cell>
          <cell r="V26684">
            <v>0</v>
          </cell>
          <cell r="W26684">
            <v>0</v>
          </cell>
          <cell r="X26684">
            <v>0</v>
          </cell>
          <cell r="Y26684">
            <v>0</v>
          </cell>
          <cell r="Z26684">
            <v>0</v>
          </cell>
          <cell r="AA26684">
            <v>0</v>
          </cell>
          <cell r="AB26684">
            <v>0</v>
          </cell>
        </row>
        <row r="26760">
          <cell r="E26760">
            <v>738260</v>
          </cell>
          <cell r="H26760">
            <v>79097.05</v>
          </cell>
          <cell r="I26760">
            <v>0</v>
          </cell>
          <cell r="J26760">
            <v>0</v>
          </cell>
          <cell r="K26760">
            <v>0</v>
          </cell>
          <cell r="L26760">
            <v>0</v>
          </cell>
          <cell r="M26760">
            <v>0</v>
          </cell>
          <cell r="N26760">
            <v>0</v>
          </cell>
          <cell r="O26760">
            <v>0</v>
          </cell>
          <cell r="P26760">
            <v>0</v>
          </cell>
          <cell r="Q26760">
            <v>0</v>
          </cell>
          <cell r="R26760">
            <v>40450</v>
          </cell>
          <cell r="S26760">
            <v>38647.050000000003</v>
          </cell>
          <cell r="T26760">
            <v>0</v>
          </cell>
          <cell r="U26760">
            <v>0</v>
          </cell>
          <cell r="V26760">
            <v>0</v>
          </cell>
          <cell r="W26760">
            <v>0</v>
          </cell>
          <cell r="X26760">
            <v>0</v>
          </cell>
          <cell r="Y26760">
            <v>0</v>
          </cell>
          <cell r="Z26760">
            <v>0</v>
          </cell>
          <cell r="AA26760">
            <v>0</v>
          </cell>
          <cell r="AB26760">
            <v>0</v>
          </cell>
        </row>
        <row r="26766">
          <cell r="E26766">
            <v>0</v>
          </cell>
          <cell r="H26766">
            <v>0</v>
          </cell>
          <cell r="I26766">
            <v>0</v>
          </cell>
          <cell r="J26766">
            <v>0</v>
          </cell>
          <cell r="K26766">
            <v>0</v>
          </cell>
          <cell r="L26766">
            <v>0</v>
          </cell>
          <cell r="M26766">
            <v>0</v>
          </cell>
          <cell r="N26766">
            <v>0</v>
          </cell>
          <cell r="O26766">
            <v>0</v>
          </cell>
          <cell r="P26766">
            <v>0</v>
          </cell>
          <cell r="Q26766">
            <v>0</v>
          </cell>
          <cell r="R26766">
            <v>0</v>
          </cell>
          <cell r="S26766">
            <v>0</v>
          </cell>
          <cell r="T26766">
            <v>0</v>
          </cell>
          <cell r="U26766">
            <v>0</v>
          </cell>
          <cell r="V26766">
            <v>0</v>
          </cell>
          <cell r="W26766">
            <v>0</v>
          </cell>
          <cell r="X26766">
            <v>0</v>
          </cell>
          <cell r="Y26766">
            <v>0</v>
          </cell>
          <cell r="Z26766">
            <v>0</v>
          </cell>
          <cell r="AA26766">
            <v>0</v>
          </cell>
          <cell r="AB26766">
            <v>0</v>
          </cell>
        </row>
        <row r="26795">
          <cell r="E26795">
            <v>0</v>
          </cell>
          <cell r="H26795">
            <v>0</v>
          </cell>
          <cell r="I26795">
            <v>0</v>
          </cell>
          <cell r="J26795">
            <v>0</v>
          </cell>
          <cell r="K26795">
            <v>0</v>
          </cell>
          <cell r="L26795">
            <v>0</v>
          </cell>
          <cell r="M26795">
            <v>0</v>
          </cell>
          <cell r="N26795">
            <v>0</v>
          </cell>
          <cell r="O26795">
            <v>0</v>
          </cell>
          <cell r="P26795">
            <v>0</v>
          </cell>
          <cell r="Q26795">
            <v>0</v>
          </cell>
          <cell r="R26795">
            <v>0</v>
          </cell>
          <cell r="S26795">
            <v>0</v>
          </cell>
          <cell r="T26795">
            <v>0</v>
          </cell>
          <cell r="U26795">
            <v>0</v>
          </cell>
          <cell r="V26795">
            <v>0</v>
          </cell>
          <cell r="W26795">
            <v>0</v>
          </cell>
          <cell r="X26795">
            <v>0</v>
          </cell>
          <cell r="Y26795">
            <v>0</v>
          </cell>
          <cell r="Z26795">
            <v>0</v>
          </cell>
          <cell r="AA26795">
            <v>0</v>
          </cell>
          <cell r="AB26795">
            <v>0</v>
          </cell>
        </row>
        <row r="26799">
          <cell r="E26799">
            <v>0</v>
          </cell>
          <cell r="H26799">
            <v>0</v>
          </cell>
          <cell r="I26799">
            <v>0</v>
          </cell>
          <cell r="J26799">
            <v>0</v>
          </cell>
          <cell r="K26799">
            <v>0</v>
          </cell>
          <cell r="P26799">
            <v>0</v>
          </cell>
          <cell r="Q26799">
            <v>0</v>
          </cell>
          <cell r="R26799">
            <v>0</v>
          </cell>
          <cell r="S26799">
            <v>0</v>
          </cell>
          <cell r="T26799">
            <v>0</v>
          </cell>
          <cell r="U26799">
            <v>0</v>
          </cell>
          <cell r="V26799">
            <v>0</v>
          </cell>
          <cell r="W26799">
            <v>0</v>
          </cell>
          <cell r="X26799">
            <v>0</v>
          </cell>
          <cell r="Y26799">
            <v>0</v>
          </cell>
          <cell r="Z26799">
            <v>0</v>
          </cell>
          <cell r="AA26799">
            <v>0</v>
          </cell>
          <cell r="AB26799">
            <v>0</v>
          </cell>
        </row>
        <row r="26859">
          <cell r="E26859">
            <v>2092740</v>
          </cell>
          <cell r="H26859">
            <v>423939.06</v>
          </cell>
          <cell r="I26859">
            <v>0</v>
          </cell>
          <cell r="J26859">
            <v>0</v>
          </cell>
          <cell r="K26859">
            <v>0</v>
          </cell>
          <cell r="L26859">
            <v>0</v>
          </cell>
          <cell r="M26859">
            <v>0</v>
          </cell>
          <cell r="N26859">
            <v>0</v>
          </cell>
          <cell r="O26859">
            <v>0</v>
          </cell>
          <cell r="P26859">
            <v>0</v>
          </cell>
          <cell r="Q26859">
            <v>0</v>
          </cell>
          <cell r="R26859">
            <v>273057.06</v>
          </cell>
          <cell r="S26859">
            <v>150882</v>
          </cell>
          <cell r="T26859">
            <v>0</v>
          </cell>
          <cell r="U26859">
            <v>0</v>
          </cell>
          <cell r="V26859">
            <v>0</v>
          </cell>
          <cell r="W26859">
            <v>0</v>
          </cell>
          <cell r="X26859">
            <v>0</v>
          </cell>
          <cell r="Y26859">
            <v>0</v>
          </cell>
          <cell r="Z26859">
            <v>0</v>
          </cell>
          <cell r="AA26859">
            <v>0</v>
          </cell>
          <cell r="AB26859">
            <v>0</v>
          </cell>
        </row>
        <row r="26935">
          <cell r="E26935">
            <v>745260</v>
          </cell>
          <cell r="H26935">
            <v>148944.08000000002</v>
          </cell>
          <cell r="I26935">
            <v>0</v>
          </cell>
          <cell r="J26935">
            <v>0</v>
          </cell>
          <cell r="K26935">
            <v>0</v>
          </cell>
          <cell r="L26935">
            <v>0</v>
          </cell>
          <cell r="M26935">
            <v>0</v>
          </cell>
          <cell r="N26935">
            <v>0</v>
          </cell>
          <cell r="O26935">
            <v>0</v>
          </cell>
          <cell r="P26935">
            <v>0</v>
          </cell>
          <cell r="Q26935">
            <v>0</v>
          </cell>
          <cell r="R26935">
            <v>42211.46</v>
          </cell>
          <cell r="S26935">
            <v>106732.62</v>
          </cell>
          <cell r="T26935">
            <v>0</v>
          </cell>
          <cell r="U26935">
            <v>0</v>
          </cell>
          <cell r="V26935">
            <v>0</v>
          </cell>
          <cell r="W26935">
            <v>0</v>
          </cell>
          <cell r="X26935">
            <v>0</v>
          </cell>
          <cell r="Y26935">
            <v>0</v>
          </cell>
          <cell r="Z26935">
            <v>0</v>
          </cell>
          <cell r="AA26935">
            <v>0</v>
          </cell>
          <cell r="AB26935">
            <v>0</v>
          </cell>
        </row>
        <row r="26941">
          <cell r="E26941">
            <v>0</v>
          </cell>
          <cell r="H26941">
            <v>0</v>
          </cell>
          <cell r="I26941">
            <v>0</v>
          </cell>
          <cell r="J26941">
            <v>0</v>
          </cell>
          <cell r="K26941">
            <v>0</v>
          </cell>
          <cell r="L26941">
            <v>0</v>
          </cell>
          <cell r="M26941">
            <v>0</v>
          </cell>
          <cell r="N26941">
            <v>0</v>
          </cell>
          <cell r="O26941">
            <v>0</v>
          </cell>
          <cell r="P26941">
            <v>0</v>
          </cell>
          <cell r="Q26941">
            <v>0</v>
          </cell>
          <cell r="R26941">
            <v>0</v>
          </cell>
          <cell r="S26941">
            <v>0</v>
          </cell>
          <cell r="T26941">
            <v>0</v>
          </cell>
          <cell r="U26941">
            <v>0</v>
          </cell>
          <cell r="V26941">
            <v>0</v>
          </cell>
          <cell r="W26941">
            <v>0</v>
          </cell>
          <cell r="X26941">
            <v>0</v>
          </cell>
          <cell r="Y26941">
            <v>0</v>
          </cell>
          <cell r="Z26941">
            <v>0</v>
          </cell>
          <cell r="AA26941">
            <v>0</v>
          </cell>
          <cell r="AB26941">
            <v>0</v>
          </cell>
        </row>
        <row r="26970">
          <cell r="E26970">
            <v>0</v>
          </cell>
          <cell r="H26970">
            <v>0</v>
          </cell>
          <cell r="I26970">
            <v>0</v>
          </cell>
          <cell r="J26970">
            <v>0</v>
          </cell>
          <cell r="K26970">
            <v>0</v>
          </cell>
          <cell r="L26970">
            <v>0</v>
          </cell>
          <cell r="M26970">
            <v>0</v>
          </cell>
          <cell r="N26970">
            <v>0</v>
          </cell>
          <cell r="O26970">
            <v>0</v>
          </cell>
          <cell r="P26970">
            <v>0</v>
          </cell>
          <cell r="Q26970">
            <v>0</v>
          </cell>
          <cell r="R26970">
            <v>0</v>
          </cell>
          <cell r="S26970">
            <v>0</v>
          </cell>
          <cell r="T26970">
            <v>0</v>
          </cell>
          <cell r="U26970">
            <v>0</v>
          </cell>
          <cell r="V26970">
            <v>0</v>
          </cell>
          <cell r="W26970">
            <v>0</v>
          </cell>
          <cell r="X26970">
            <v>0</v>
          </cell>
          <cell r="Y26970">
            <v>0</v>
          </cell>
          <cell r="Z26970">
            <v>0</v>
          </cell>
          <cell r="AA26970">
            <v>0</v>
          </cell>
          <cell r="AB26970">
            <v>0</v>
          </cell>
        </row>
        <row r="26974">
          <cell r="E26974">
            <v>0</v>
          </cell>
          <cell r="H26974">
            <v>0</v>
          </cell>
          <cell r="I26974">
            <v>0</v>
          </cell>
          <cell r="J26974">
            <v>0</v>
          </cell>
          <cell r="K26974">
            <v>0</v>
          </cell>
          <cell r="P26974">
            <v>0</v>
          </cell>
          <cell r="Q26974">
            <v>0</v>
          </cell>
          <cell r="R26974">
            <v>0</v>
          </cell>
          <cell r="S26974">
            <v>0</v>
          </cell>
          <cell r="T26974">
            <v>0</v>
          </cell>
          <cell r="U26974">
            <v>0</v>
          </cell>
          <cell r="V26974">
            <v>0</v>
          </cell>
          <cell r="W26974">
            <v>0</v>
          </cell>
          <cell r="X26974">
            <v>0</v>
          </cell>
          <cell r="Y26974">
            <v>0</v>
          </cell>
          <cell r="Z26974">
            <v>0</v>
          </cell>
          <cell r="AA26974">
            <v>0</v>
          </cell>
          <cell r="AB26974">
            <v>0</v>
          </cell>
        </row>
        <row r="27034">
          <cell r="E27034">
            <v>2092740</v>
          </cell>
          <cell r="H27034">
            <v>567464.80000000005</v>
          </cell>
          <cell r="I27034">
            <v>0</v>
          </cell>
          <cell r="J27034">
            <v>0</v>
          </cell>
          <cell r="K27034">
            <v>0</v>
          </cell>
          <cell r="L27034">
            <v>0</v>
          </cell>
          <cell r="M27034">
            <v>0</v>
          </cell>
          <cell r="N27034">
            <v>0</v>
          </cell>
          <cell r="O27034">
            <v>0</v>
          </cell>
          <cell r="P27034">
            <v>0</v>
          </cell>
          <cell r="Q27034">
            <v>0</v>
          </cell>
          <cell r="R27034">
            <v>374757.73</v>
          </cell>
          <cell r="S27034">
            <v>192707.07</v>
          </cell>
          <cell r="T27034">
            <v>0</v>
          </cell>
          <cell r="U27034">
            <v>0</v>
          </cell>
          <cell r="V27034">
            <v>0</v>
          </cell>
          <cell r="W27034">
            <v>0</v>
          </cell>
          <cell r="X27034">
            <v>0</v>
          </cell>
          <cell r="Y27034">
            <v>0</v>
          </cell>
          <cell r="Z27034">
            <v>0</v>
          </cell>
          <cell r="AA27034">
            <v>0</v>
          </cell>
          <cell r="AB27034">
            <v>0</v>
          </cell>
        </row>
        <row r="27110">
          <cell r="E27110">
            <v>750260</v>
          </cell>
          <cell r="H27110">
            <v>286685.8</v>
          </cell>
          <cell r="I27110">
            <v>0</v>
          </cell>
          <cell r="J27110">
            <v>0</v>
          </cell>
          <cell r="K27110">
            <v>0</v>
          </cell>
          <cell r="L27110">
            <v>0</v>
          </cell>
          <cell r="M27110">
            <v>0</v>
          </cell>
          <cell r="N27110">
            <v>0</v>
          </cell>
          <cell r="O27110">
            <v>0</v>
          </cell>
          <cell r="P27110">
            <v>0</v>
          </cell>
          <cell r="Q27110">
            <v>0</v>
          </cell>
          <cell r="R27110">
            <v>79955.739999999991</v>
          </cell>
          <cell r="S27110">
            <v>206730.06</v>
          </cell>
          <cell r="T27110">
            <v>0</v>
          </cell>
          <cell r="U27110">
            <v>0</v>
          </cell>
          <cell r="V27110">
            <v>0</v>
          </cell>
          <cell r="W27110">
            <v>0</v>
          </cell>
          <cell r="X27110">
            <v>0</v>
          </cell>
          <cell r="Y27110">
            <v>0</v>
          </cell>
          <cell r="Z27110">
            <v>0</v>
          </cell>
          <cell r="AA27110">
            <v>0</v>
          </cell>
          <cell r="AB27110">
            <v>0</v>
          </cell>
        </row>
        <row r="27116">
          <cell r="E27116">
            <v>0</v>
          </cell>
          <cell r="H27116">
            <v>0</v>
          </cell>
          <cell r="I27116">
            <v>0</v>
          </cell>
          <cell r="J27116">
            <v>0</v>
          </cell>
          <cell r="K27116">
            <v>0</v>
          </cell>
          <cell r="L27116">
            <v>0</v>
          </cell>
          <cell r="M27116">
            <v>0</v>
          </cell>
          <cell r="N27116">
            <v>0</v>
          </cell>
          <cell r="O27116">
            <v>0</v>
          </cell>
          <cell r="P27116">
            <v>0</v>
          </cell>
          <cell r="Q27116">
            <v>0</v>
          </cell>
          <cell r="R27116">
            <v>0</v>
          </cell>
          <cell r="S27116">
            <v>0</v>
          </cell>
          <cell r="T27116">
            <v>0</v>
          </cell>
          <cell r="U27116">
            <v>0</v>
          </cell>
          <cell r="V27116">
            <v>0</v>
          </cell>
          <cell r="W27116">
            <v>0</v>
          </cell>
          <cell r="X27116">
            <v>0</v>
          </cell>
          <cell r="Y27116">
            <v>0</v>
          </cell>
          <cell r="Z27116">
            <v>0</v>
          </cell>
          <cell r="AA27116">
            <v>0</v>
          </cell>
          <cell r="AB27116">
            <v>0</v>
          </cell>
        </row>
        <row r="27145">
          <cell r="E27145">
            <v>0</v>
          </cell>
          <cell r="H27145">
            <v>0</v>
          </cell>
          <cell r="I27145">
            <v>0</v>
          </cell>
          <cell r="J27145">
            <v>0</v>
          </cell>
          <cell r="K27145">
            <v>0</v>
          </cell>
          <cell r="L27145">
            <v>0</v>
          </cell>
          <cell r="M27145">
            <v>0</v>
          </cell>
          <cell r="N27145">
            <v>0</v>
          </cell>
          <cell r="O27145">
            <v>0</v>
          </cell>
          <cell r="P27145">
            <v>0</v>
          </cell>
          <cell r="Q27145">
            <v>0</v>
          </cell>
          <cell r="R27145">
            <v>0</v>
          </cell>
          <cell r="S27145">
            <v>0</v>
          </cell>
          <cell r="T27145">
            <v>0</v>
          </cell>
          <cell r="U27145">
            <v>0</v>
          </cell>
          <cell r="V27145">
            <v>0</v>
          </cell>
          <cell r="W27145">
            <v>0</v>
          </cell>
          <cell r="X27145">
            <v>0</v>
          </cell>
          <cell r="Y27145">
            <v>0</v>
          </cell>
          <cell r="Z27145">
            <v>0</v>
          </cell>
          <cell r="AA27145">
            <v>0</v>
          </cell>
          <cell r="AB27145">
            <v>0</v>
          </cell>
        </row>
        <row r="27149">
          <cell r="E27149">
            <v>0</v>
          </cell>
          <cell r="H27149">
            <v>0</v>
          </cell>
          <cell r="I27149">
            <v>0</v>
          </cell>
          <cell r="J27149">
            <v>0</v>
          </cell>
          <cell r="K27149">
            <v>0</v>
          </cell>
          <cell r="P27149">
            <v>0</v>
          </cell>
          <cell r="Q27149">
            <v>0</v>
          </cell>
          <cell r="R27149">
            <v>0</v>
          </cell>
          <cell r="S27149">
            <v>0</v>
          </cell>
          <cell r="T27149">
            <v>0</v>
          </cell>
          <cell r="U27149">
            <v>0</v>
          </cell>
          <cell r="V27149">
            <v>0</v>
          </cell>
          <cell r="W27149">
            <v>0</v>
          </cell>
          <cell r="X27149">
            <v>0</v>
          </cell>
          <cell r="Y27149">
            <v>0</v>
          </cell>
          <cell r="Z27149">
            <v>0</v>
          </cell>
          <cell r="AA27149">
            <v>0</v>
          </cell>
          <cell r="AB27149">
            <v>0</v>
          </cell>
        </row>
        <row r="27209">
          <cell r="E27209">
            <v>2092740</v>
          </cell>
          <cell r="H27209">
            <v>523185</v>
          </cell>
          <cell r="I27209">
            <v>0</v>
          </cell>
          <cell r="J27209">
            <v>0</v>
          </cell>
          <cell r="K27209">
            <v>0</v>
          </cell>
          <cell r="L27209">
            <v>0</v>
          </cell>
          <cell r="M27209">
            <v>0</v>
          </cell>
          <cell r="N27209">
            <v>0</v>
          </cell>
          <cell r="O27209">
            <v>0</v>
          </cell>
          <cell r="P27209">
            <v>0</v>
          </cell>
          <cell r="Q27209">
            <v>0</v>
          </cell>
          <cell r="R27209">
            <v>348790</v>
          </cell>
          <cell r="S27209">
            <v>174395</v>
          </cell>
          <cell r="T27209">
            <v>0</v>
          </cell>
          <cell r="U27209">
            <v>0</v>
          </cell>
          <cell r="V27209">
            <v>0</v>
          </cell>
          <cell r="W27209">
            <v>0</v>
          </cell>
          <cell r="X27209">
            <v>0</v>
          </cell>
          <cell r="Y27209">
            <v>0</v>
          </cell>
          <cell r="Z27209">
            <v>0</v>
          </cell>
          <cell r="AA27209">
            <v>0</v>
          </cell>
          <cell r="AB27209">
            <v>0</v>
          </cell>
        </row>
        <row r="27285">
          <cell r="E27285">
            <v>759260</v>
          </cell>
          <cell r="H27285">
            <v>195074</v>
          </cell>
          <cell r="I27285">
            <v>0</v>
          </cell>
          <cell r="J27285">
            <v>0</v>
          </cell>
          <cell r="K27285">
            <v>0</v>
          </cell>
          <cell r="L27285">
            <v>0</v>
          </cell>
          <cell r="M27285">
            <v>0</v>
          </cell>
          <cell r="N27285">
            <v>0</v>
          </cell>
          <cell r="O27285">
            <v>0</v>
          </cell>
          <cell r="P27285">
            <v>0</v>
          </cell>
          <cell r="Q27285">
            <v>0</v>
          </cell>
          <cell r="R27285">
            <v>2124.15</v>
          </cell>
          <cell r="S27285">
            <v>192949.85</v>
          </cell>
          <cell r="T27285">
            <v>0</v>
          </cell>
          <cell r="U27285">
            <v>0</v>
          </cell>
          <cell r="V27285">
            <v>0</v>
          </cell>
          <cell r="W27285">
            <v>0</v>
          </cell>
          <cell r="X27285">
            <v>0</v>
          </cell>
          <cell r="Y27285">
            <v>0</v>
          </cell>
          <cell r="Z27285">
            <v>0</v>
          </cell>
          <cell r="AA27285">
            <v>0</v>
          </cell>
          <cell r="AB27285">
            <v>0</v>
          </cell>
        </row>
        <row r="27291">
          <cell r="E27291">
            <v>0</v>
          </cell>
          <cell r="H27291">
            <v>0</v>
          </cell>
          <cell r="I27291">
            <v>0</v>
          </cell>
          <cell r="J27291">
            <v>0</v>
          </cell>
          <cell r="K27291">
            <v>0</v>
          </cell>
          <cell r="L27291">
            <v>0</v>
          </cell>
          <cell r="M27291">
            <v>0</v>
          </cell>
          <cell r="N27291">
            <v>0</v>
          </cell>
          <cell r="O27291">
            <v>0</v>
          </cell>
          <cell r="P27291">
            <v>0</v>
          </cell>
          <cell r="Q27291">
            <v>0</v>
          </cell>
          <cell r="R27291">
            <v>0</v>
          </cell>
          <cell r="S27291">
            <v>0</v>
          </cell>
          <cell r="T27291">
            <v>0</v>
          </cell>
          <cell r="U27291">
            <v>0</v>
          </cell>
          <cell r="V27291">
            <v>0</v>
          </cell>
          <cell r="W27291">
            <v>0</v>
          </cell>
          <cell r="X27291">
            <v>0</v>
          </cell>
          <cell r="Y27291">
            <v>0</v>
          </cell>
          <cell r="Z27291">
            <v>0</v>
          </cell>
          <cell r="AA27291">
            <v>0</v>
          </cell>
          <cell r="AB27291">
            <v>0</v>
          </cell>
        </row>
        <row r="27320">
          <cell r="E27320">
            <v>0</v>
          </cell>
          <cell r="H27320">
            <v>0</v>
          </cell>
          <cell r="I27320">
            <v>0</v>
          </cell>
          <cell r="J27320">
            <v>0</v>
          </cell>
          <cell r="K27320">
            <v>0</v>
          </cell>
          <cell r="L27320">
            <v>0</v>
          </cell>
          <cell r="M27320">
            <v>0</v>
          </cell>
          <cell r="N27320">
            <v>0</v>
          </cell>
          <cell r="O27320">
            <v>0</v>
          </cell>
          <cell r="P27320">
            <v>0</v>
          </cell>
          <cell r="Q27320">
            <v>0</v>
          </cell>
          <cell r="R27320">
            <v>0</v>
          </cell>
          <cell r="S27320">
            <v>0</v>
          </cell>
          <cell r="T27320">
            <v>0</v>
          </cell>
          <cell r="U27320">
            <v>0</v>
          </cell>
          <cell r="V27320">
            <v>0</v>
          </cell>
          <cell r="W27320">
            <v>0</v>
          </cell>
          <cell r="X27320">
            <v>0</v>
          </cell>
          <cell r="Y27320">
            <v>0</v>
          </cell>
          <cell r="Z27320">
            <v>0</v>
          </cell>
          <cell r="AA27320">
            <v>0</v>
          </cell>
          <cell r="AB27320">
            <v>0</v>
          </cell>
        </row>
        <row r="27324">
          <cell r="E27324">
            <v>0</v>
          </cell>
          <cell r="H27324">
            <v>0</v>
          </cell>
          <cell r="I27324">
            <v>0</v>
          </cell>
          <cell r="J27324">
            <v>0</v>
          </cell>
          <cell r="K27324">
            <v>0</v>
          </cell>
          <cell r="P27324">
            <v>0</v>
          </cell>
          <cell r="Q27324">
            <v>0</v>
          </cell>
          <cell r="R27324">
            <v>0</v>
          </cell>
          <cell r="S27324">
            <v>0</v>
          </cell>
          <cell r="T27324">
            <v>0</v>
          </cell>
          <cell r="U27324">
            <v>0</v>
          </cell>
          <cell r="V27324">
            <v>0</v>
          </cell>
          <cell r="W27324">
            <v>0</v>
          </cell>
          <cell r="X27324">
            <v>0</v>
          </cell>
          <cell r="Y27324">
            <v>0</v>
          </cell>
          <cell r="Z27324">
            <v>0</v>
          </cell>
          <cell r="AA27324">
            <v>0</v>
          </cell>
          <cell r="AB27324">
            <v>0</v>
          </cell>
        </row>
        <row r="27384">
          <cell r="E27384">
            <v>2092740</v>
          </cell>
          <cell r="H27384">
            <v>511320.16000000003</v>
          </cell>
          <cell r="I27384">
            <v>0</v>
          </cell>
          <cell r="J27384">
            <v>0</v>
          </cell>
          <cell r="K27384">
            <v>0</v>
          </cell>
          <cell r="L27384">
            <v>0</v>
          </cell>
          <cell r="M27384">
            <v>0</v>
          </cell>
          <cell r="N27384">
            <v>0</v>
          </cell>
          <cell r="O27384">
            <v>0</v>
          </cell>
          <cell r="P27384">
            <v>0</v>
          </cell>
          <cell r="Q27384">
            <v>0</v>
          </cell>
          <cell r="R27384">
            <v>338743.34</v>
          </cell>
          <cell r="S27384">
            <v>172576.82</v>
          </cell>
          <cell r="T27384">
            <v>0</v>
          </cell>
          <cell r="U27384">
            <v>0</v>
          </cell>
          <cell r="V27384">
            <v>0</v>
          </cell>
          <cell r="W27384">
            <v>0</v>
          </cell>
          <cell r="X27384">
            <v>0</v>
          </cell>
          <cell r="Y27384">
            <v>0</v>
          </cell>
          <cell r="Z27384">
            <v>0</v>
          </cell>
          <cell r="AA27384">
            <v>0</v>
          </cell>
          <cell r="AB27384">
            <v>0</v>
          </cell>
        </row>
        <row r="27460">
          <cell r="E27460">
            <v>750260</v>
          </cell>
          <cell r="H27460">
            <v>51966.509999999995</v>
          </cell>
          <cell r="I27460">
            <v>0</v>
          </cell>
          <cell r="J27460">
            <v>0</v>
          </cell>
          <cell r="K27460">
            <v>0</v>
          </cell>
          <cell r="L27460">
            <v>0</v>
          </cell>
          <cell r="M27460">
            <v>0</v>
          </cell>
          <cell r="N27460">
            <v>0</v>
          </cell>
          <cell r="O27460">
            <v>0</v>
          </cell>
          <cell r="P27460">
            <v>0</v>
          </cell>
          <cell r="Q27460">
            <v>0</v>
          </cell>
          <cell r="R27460">
            <v>24890.559999999998</v>
          </cell>
          <cell r="S27460">
            <v>27075.95</v>
          </cell>
          <cell r="T27460">
            <v>0</v>
          </cell>
          <cell r="U27460">
            <v>0</v>
          </cell>
          <cell r="V27460">
            <v>0</v>
          </cell>
          <cell r="W27460">
            <v>0</v>
          </cell>
          <cell r="X27460">
            <v>0</v>
          </cell>
          <cell r="Y27460">
            <v>0</v>
          </cell>
          <cell r="Z27460">
            <v>0</v>
          </cell>
          <cell r="AA27460">
            <v>0</v>
          </cell>
          <cell r="AB27460">
            <v>0</v>
          </cell>
        </row>
        <row r="27466">
          <cell r="E27466">
            <v>0</v>
          </cell>
          <cell r="H27466">
            <v>0</v>
          </cell>
          <cell r="I27466">
            <v>0</v>
          </cell>
          <cell r="J27466">
            <v>0</v>
          </cell>
          <cell r="K27466">
            <v>0</v>
          </cell>
          <cell r="L27466">
            <v>0</v>
          </cell>
          <cell r="M27466">
            <v>0</v>
          </cell>
          <cell r="N27466">
            <v>0</v>
          </cell>
          <cell r="O27466">
            <v>0</v>
          </cell>
          <cell r="P27466">
            <v>0</v>
          </cell>
          <cell r="Q27466">
            <v>0</v>
          </cell>
          <cell r="R27466">
            <v>0</v>
          </cell>
          <cell r="S27466">
            <v>0</v>
          </cell>
          <cell r="T27466">
            <v>0</v>
          </cell>
          <cell r="U27466">
            <v>0</v>
          </cell>
          <cell r="V27466">
            <v>0</v>
          </cell>
          <cell r="W27466">
            <v>0</v>
          </cell>
          <cell r="X27466">
            <v>0</v>
          </cell>
          <cell r="Y27466">
            <v>0</v>
          </cell>
          <cell r="Z27466">
            <v>0</v>
          </cell>
          <cell r="AA27466">
            <v>0</v>
          </cell>
          <cell r="AB27466">
            <v>0</v>
          </cell>
        </row>
        <row r="27495">
          <cell r="E27495">
            <v>0</v>
          </cell>
          <cell r="H27495">
            <v>0</v>
          </cell>
          <cell r="I27495">
            <v>0</v>
          </cell>
          <cell r="J27495">
            <v>0</v>
          </cell>
          <cell r="K27495">
            <v>0</v>
          </cell>
          <cell r="L27495">
            <v>0</v>
          </cell>
          <cell r="M27495">
            <v>0</v>
          </cell>
          <cell r="N27495">
            <v>0</v>
          </cell>
          <cell r="O27495">
            <v>0</v>
          </cell>
          <cell r="P27495">
            <v>0</v>
          </cell>
          <cell r="Q27495">
            <v>0</v>
          </cell>
          <cell r="R27495">
            <v>0</v>
          </cell>
          <cell r="S27495">
            <v>0</v>
          </cell>
          <cell r="T27495">
            <v>0</v>
          </cell>
          <cell r="U27495">
            <v>0</v>
          </cell>
          <cell r="V27495">
            <v>0</v>
          </cell>
          <cell r="W27495">
            <v>0</v>
          </cell>
          <cell r="X27495">
            <v>0</v>
          </cell>
          <cell r="Y27495">
            <v>0</v>
          </cell>
          <cell r="Z27495">
            <v>0</v>
          </cell>
          <cell r="AA27495">
            <v>0</v>
          </cell>
          <cell r="AB27495">
            <v>0</v>
          </cell>
        </row>
        <row r="27499">
          <cell r="E27499">
            <v>0</v>
          </cell>
          <cell r="H27499">
            <v>0</v>
          </cell>
          <cell r="I27499">
            <v>0</v>
          </cell>
          <cell r="J27499">
            <v>0</v>
          </cell>
          <cell r="K27499">
            <v>0</v>
          </cell>
          <cell r="P27499">
            <v>0</v>
          </cell>
          <cell r="Q27499">
            <v>0</v>
          </cell>
          <cell r="R27499">
            <v>0</v>
          </cell>
          <cell r="S27499">
            <v>0</v>
          </cell>
          <cell r="T27499">
            <v>0</v>
          </cell>
          <cell r="U27499">
            <v>0</v>
          </cell>
          <cell r="V27499">
            <v>0</v>
          </cell>
          <cell r="W27499">
            <v>0</v>
          </cell>
          <cell r="X27499">
            <v>0</v>
          </cell>
          <cell r="Y27499">
            <v>0</v>
          </cell>
          <cell r="Z27499">
            <v>0</v>
          </cell>
          <cell r="AA27499">
            <v>0</v>
          </cell>
          <cell r="AB27499">
            <v>0</v>
          </cell>
        </row>
        <row r="27559">
          <cell r="E27559">
            <v>2092740</v>
          </cell>
          <cell r="H27559">
            <v>451767.24</v>
          </cell>
          <cell r="I27559">
            <v>0</v>
          </cell>
          <cell r="J27559">
            <v>0</v>
          </cell>
          <cell r="K27559">
            <v>0</v>
          </cell>
          <cell r="L27559">
            <v>0</v>
          </cell>
          <cell r="M27559">
            <v>0</v>
          </cell>
          <cell r="N27559">
            <v>0</v>
          </cell>
          <cell r="O27559">
            <v>0</v>
          </cell>
          <cell r="P27559">
            <v>0</v>
          </cell>
          <cell r="Q27559">
            <v>0</v>
          </cell>
          <cell r="R27559">
            <v>293423.24</v>
          </cell>
          <cell r="S27559">
            <v>158344</v>
          </cell>
          <cell r="T27559">
            <v>0</v>
          </cell>
          <cell r="U27559">
            <v>0</v>
          </cell>
          <cell r="V27559">
            <v>0</v>
          </cell>
          <cell r="W27559">
            <v>0</v>
          </cell>
          <cell r="X27559">
            <v>0</v>
          </cell>
          <cell r="Y27559">
            <v>0</v>
          </cell>
          <cell r="Z27559">
            <v>0</v>
          </cell>
          <cell r="AA27559">
            <v>0</v>
          </cell>
          <cell r="AB27559">
            <v>0</v>
          </cell>
        </row>
        <row r="27635">
          <cell r="E27635">
            <v>745260</v>
          </cell>
          <cell r="H27635">
            <v>43404</v>
          </cell>
          <cell r="I27635">
            <v>0</v>
          </cell>
          <cell r="J27635">
            <v>0</v>
          </cell>
          <cell r="K27635">
            <v>0</v>
          </cell>
          <cell r="L27635">
            <v>0</v>
          </cell>
          <cell r="M27635">
            <v>0</v>
          </cell>
          <cell r="N27635">
            <v>0</v>
          </cell>
          <cell r="O27635">
            <v>0</v>
          </cell>
          <cell r="P27635">
            <v>0</v>
          </cell>
          <cell r="Q27635">
            <v>0</v>
          </cell>
          <cell r="R27635">
            <v>32304</v>
          </cell>
          <cell r="S27635">
            <v>11100</v>
          </cell>
          <cell r="T27635">
            <v>0</v>
          </cell>
          <cell r="U27635">
            <v>0</v>
          </cell>
          <cell r="V27635">
            <v>0</v>
          </cell>
          <cell r="W27635">
            <v>0</v>
          </cell>
          <cell r="X27635">
            <v>0</v>
          </cell>
          <cell r="Y27635">
            <v>0</v>
          </cell>
          <cell r="Z27635">
            <v>0</v>
          </cell>
          <cell r="AA27635">
            <v>0</v>
          </cell>
          <cell r="AB27635">
            <v>0</v>
          </cell>
        </row>
        <row r="27641">
          <cell r="E27641">
            <v>0</v>
          </cell>
          <cell r="H27641">
            <v>0</v>
          </cell>
          <cell r="I27641">
            <v>0</v>
          </cell>
          <cell r="J27641">
            <v>0</v>
          </cell>
          <cell r="K27641">
            <v>0</v>
          </cell>
          <cell r="L27641">
            <v>0</v>
          </cell>
          <cell r="M27641">
            <v>0</v>
          </cell>
          <cell r="N27641">
            <v>0</v>
          </cell>
          <cell r="O27641">
            <v>0</v>
          </cell>
          <cell r="P27641">
            <v>0</v>
          </cell>
          <cell r="Q27641">
            <v>0</v>
          </cell>
          <cell r="R27641">
            <v>0</v>
          </cell>
          <cell r="S27641">
            <v>0</v>
          </cell>
          <cell r="T27641">
            <v>0</v>
          </cell>
          <cell r="U27641">
            <v>0</v>
          </cell>
          <cell r="V27641">
            <v>0</v>
          </cell>
          <cell r="W27641">
            <v>0</v>
          </cell>
          <cell r="X27641">
            <v>0</v>
          </cell>
          <cell r="Y27641">
            <v>0</v>
          </cell>
          <cell r="Z27641">
            <v>0</v>
          </cell>
          <cell r="AA27641">
            <v>0</v>
          </cell>
          <cell r="AB27641">
            <v>0</v>
          </cell>
        </row>
        <row r="27670">
          <cell r="E27670">
            <v>0</v>
          </cell>
          <cell r="H27670">
            <v>0</v>
          </cell>
          <cell r="I27670">
            <v>0</v>
          </cell>
          <cell r="J27670">
            <v>0</v>
          </cell>
          <cell r="K27670">
            <v>0</v>
          </cell>
          <cell r="L27670">
            <v>0</v>
          </cell>
          <cell r="M27670">
            <v>0</v>
          </cell>
          <cell r="N27670">
            <v>0</v>
          </cell>
          <cell r="O27670">
            <v>0</v>
          </cell>
          <cell r="P27670">
            <v>0</v>
          </cell>
          <cell r="Q27670">
            <v>0</v>
          </cell>
          <cell r="R27670">
            <v>0</v>
          </cell>
          <cell r="S27670">
            <v>0</v>
          </cell>
          <cell r="T27670">
            <v>0</v>
          </cell>
          <cell r="U27670">
            <v>0</v>
          </cell>
          <cell r="V27670">
            <v>0</v>
          </cell>
          <cell r="W27670">
            <v>0</v>
          </cell>
          <cell r="X27670">
            <v>0</v>
          </cell>
          <cell r="Y27670">
            <v>0</v>
          </cell>
          <cell r="Z27670">
            <v>0</v>
          </cell>
          <cell r="AA27670">
            <v>0</v>
          </cell>
          <cell r="AB27670">
            <v>0</v>
          </cell>
        </row>
        <row r="27674">
          <cell r="E27674">
            <v>0</v>
          </cell>
          <cell r="H27674">
            <v>0</v>
          </cell>
          <cell r="I27674">
            <v>0</v>
          </cell>
          <cell r="J27674">
            <v>0</v>
          </cell>
          <cell r="K27674">
            <v>0</v>
          </cell>
          <cell r="P27674">
            <v>0</v>
          </cell>
          <cell r="Q27674">
            <v>0</v>
          </cell>
          <cell r="R27674">
            <v>0</v>
          </cell>
          <cell r="S27674">
            <v>0</v>
          </cell>
          <cell r="T27674">
            <v>0</v>
          </cell>
          <cell r="U27674">
            <v>0</v>
          </cell>
          <cell r="V27674">
            <v>0</v>
          </cell>
          <cell r="W27674">
            <v>0</v>
          </cell>
          <cell r="X27674">
            <v>0</v>
          </cell>
          <cell r="Y27674">
            <v>0</v>
          </cell>
          <cell r="Z27674">
            <v>0</v>
          </cell>
          <cell r="AA27674">
            <v>0</v>
          </cell>
          <cell r="AB27674">
            <v>0</v>
          </cell>
        </row>
        <row r="27734">
          <cell r="E27734">
            <v>3116388</v>
          </cell>
          <cell r="H27734">
            <v>649277.85</v>
          </cell>
          <cell r="I27734">
            <v>0</v>
          </cell>
          <cell r="J27734">
            <v>0</v>
          </cell>
          <cell r="K27734">
            <v>0</v>
          </cell>
          <cell r="L27734">
            <v>0</v>
          </cell>
          <cell r="M27734">
            <v>0</v>
          </cell>
          <cell r="N27734">
            <v>0</v>
          </cell>
          <cell r="O27734">
            <v>0</v>
          </cell>
          <cell r="P27734">
            <v>0</v>
          </cell>
          <cell r="Q27734">
            <v>0</v>
          </cell>
          <cell r="R27734">
            <v>464230.85</v>
          </cell>
          <cell r="S27734">
            <v>185047</v>
          </cell>
          <cell r="T27734">
            <v>0</v>
          </cell>
          <cell r="U27734">
            <v>0</v>
          </cell>
          <cell r="V27734">
            <v>0</v>
          </cell>
          <cell r="W27734">
            <v>0</v>
          </cell>
          <cell r="X27734">
            <v>0</v>
          </cell>
          <cell r="Y27734">
            <v>0</v>
          </cell>
          <cell r="Z27734">
            <v>0</v>
          </cell>
          <cell r="AA27734">
            <v>0</v>
          </cell>
          <cell r="AB27734">
            <v>0</v>
          </cell>
        </row>
        <row r="27810">
          <cell r="E27810">
            <v>767612</v>
          </cell>
          <cell r="H27810">
            <v>186998.63</v>
          </cell>
          <cell r="I27810">
            <v>0</v>
          </cell>
          <cell r="J27810">
            <v>0</v>
          </cell>
          <cell r="K27810">
            <v>0</v>
          </cell>
          <cell r="L27810">
            <v>0</v>
          </cell>
          <cell r="M27810">
            <v>0</v>
          </cell>
          <cell r="N27810">
            <v>0</v>
          </cell>
          <cell r="O27810">
            <v>0</v>
          </cell>
          <cell r="P27810">
            <v>0</v>
          </cell>
          <cell r="Q27810">
            <v>0</v>
          </cell>
          <cell r="R27810">
            <v>55083.81</v>
          </cell>
          <cell r="S27810">
            <v>131914.82</v>
          </cell>
          <cell r="T27810">
            <v>0</v>
          </cell>
          <cell r="U27810">
            <v>0</v>
          </cell>
          <cell r="V27810">
            <v>0</v>
          </cell>
          <cell r="W27810">
            <v>0</v>
          </cell>
          <cell r="X27810">
            <v>0</v>
          </cell>
          <cell r="Y27810">
            <v>0</v>
          </cell>
          <cell r="Z27810">
            <v>0</v>
          </cell>
          <cell r="AA27810">
            <v>0</v>
          </cell>
          <cell r="AB27810">
            <v>0</v>
          </cell>
        </row>
        <row r="27816">
          <cell r="E27816">
            <v>0</v>
          </cell>
          <cell r="H27816">
            <v>0</v>
          </cell>
          <cell r="I27816">
            <v>0</v>
          </cell>
          <cell r="J27816">
            <v>0</v>
          </cell>
          <cell r="K27816">
            <v>0</v>
          </cell>
          <cell r="L27816">
            <v>0</v>
          </cell>
          <cell r="M27816">
            <v>0</v>
          </cell>
          <cell r="N27816">
            <v>0</v>
          </cell>
          <cell r="O27816">
            <v>0</v>
          </cell>
          <cell r="P27816">
            <v>0</v>
          </cell>
          <cell r="Q27816">
            <v>0</v>
          </cell>
          <cell r="R27816">
            <v>0</v>
          </cell>
          <cell r="S27816">
            <v>0</v>
          </cell>
          <cell r="T27816">
            <v>0</v>
          </cell>
          <cell r="U27816">
            <v>0</v>
          </cell>
          <cell r="V27816">
            <v>0</v>
          </cell>
          <cell r="W27816">
            <v>0</v>
          </cell>
          <cell r="X27816">
            <v>0</v>
          </cell>
          <cell r="Y27816">
            <v>0</v>
          </cell>
          <cell r="Z27816">
            <v>0</v>
          </cell>
          <cell r="AA27816">
            <v>0</v>
          </cell>
          <cell r="AB27816">
            <v>0</v>
          </cell>
        </row>
        <row r="27845">
          <cell r="E27845">
            <v>0</v>
          </cell>
          <cell r="H27845">
            <v>0</v>
          </cell>
          <cell r="I27845">
            <v>0</v>
          </cell>
          <cell r="J27845">
            <v>0</v>
          </cell>
          <cell r="K27845">
            <v>0</v>
          </cell>
          <cell r="L27845">
            <v>0</v>
          </cell>
          <cell r="M27845">
            <v>0</v>
          </cell>
          <cell r="N27845">
            <v>0</v>
          </cell>
          <cell r="O27845">
            <v>0</v>
          </cell>
          <cell r="P27845">
            <v>0</v>
          </cell>
          <cell r="Q27845">
            <v>0</v>
          </cell>
          <cell r="R27845">
            <v>0</v>
          </cell>
          <cell r="S27845">
            <v>0</v>
          </cell>
          <cell r="T27845">
            <v>0</v>
          </cell>
          <cell r="U27845">
            <v>0</v>
          </cell>
          <cell r="V27845">
            <v>0</v>
          </cell>
          <cell r="W27845">
            <v>0</v>
          </cell>
          <cell r="X27845">
            <v>0</v>
          </cell>
          <cell r="Y27845">
            <v>0</v>
          </cell>
          <cell r="Z27845">
            <v>0</v>
          </cell>
          <cell r="AA27845">
            <v>0</v>
          </cell>
          <cell r="AB27845">
            <v>0</v>
          </cell>
        </row>
        <row r="27849">
          <cell r="E27849">
            <v>0</v>
          </cell>
          <cell r="H27849">
            <v>0</v>
          </cell>
          <cell r="I27849">
            <v>0</v>
          </cell>
          <cell r="J27849">
            <v>0</v>
          </cell>
          <cell r="K27849">
            <v>0</v>
          </cell>
          <cell r="P27849">
            <v>0</v>
          </cell>
          <cell r="Q27849">
            <v>0</v>
          </cell>
          <cell r="R27849">
            <v>0</v>
          </cell>
          <cell r="S27849">
            <v>0</v>
          </cell>
          <cell r="T27849">
            <v>0</v>
          </cell>
          <cell r="U27849">
            <v>0</v>
          </cell>
          <cell r="V27849">
            <v>0</v>
          </cell>
          <cell r="W27849">
            <v>0</v>
          </cell>
          <cell r="X27849">
            <v>0</v>
          </cell>
          <cell r="Y27849">
            <v>0</v>
          </cell>
          <cell r="Z27849">
            <v>0</v>
          </cell>
          <cell r="AA27849">
            <v>0</v>
          </cell>
          <cell r="AB27849">
            <v>0</v>
          </cell>
        </row>
        <row r="27909">
          <cell r="E27909">
            <v>2092740</v>
          </cell>
          <cell r="H27909">
            <v>511326.22</v>
          </cell>
          <cell r="I27909">
            <v>0</v>
          </cell>
          <cell r="J27909">
            <v>0</v>
          </cell>
          <cell r="K27909">
            <v>0</v>
          </cell>
          <cell r="L27909">
            <v>0</v>
          </cell>
          <cell r="M27909">
            <v>0</v>
          </cell>
          <cell r="N27909">
            <v>0</v>
          </cell>
          <cell r="O27909">
            <v>0</v>
          </cell>
          <cell r="P27909">
            <v>0</v>
          </cell>
          <cell r="Q27909">
            <v>0</v>
          </cell>
          <cell r="R27909">
            <v>409622.81</v>
          </cell>
          <cell r="S27909">
            <v>101703.40999999997</v>
          </cell>
          <cell r="T27909">
            <v>0</v>
          </cell>
          <cell r="U27909">
            <v>0</v>
          </cell>
          <cell r="V27909">
            <v>0</v>
          </cell>
          <cell r="W27909">
            <v>0</v>
          </cell>
          <cell r="X27909">
            <v>0</v>
          </cell>
          <cell r="Y27909">
            <v>0</v>
          </cell>
          <cell r="Z27909">
            <v>0</v>
          </cell>
          <cell r="AA27909">
            <v>0</v>
          </cell>
          <cell r="AB27909">
            <v>0</v>
          </cell>
        </row>
        <row r="27985">
          <cell r="E27985">
            <v>731260</v>
          </cell>
          <cell r="H27985">
            <v>73588.95</v>
          </cell>
          <cell r="I27985">
            <v>0</v>
          </cell>
          <cell r="J27985">
            <v>0</v>
          </cell>
          <cell r="K27985">
            <v>0</v>
          </cell>
          <cell r="L27985">
            <v>0</v>
          </cell>
          <cell r="M27985">
            <v>0</v>
          </cell>
          <cell r="N27985">
            <v>0</v>
          </cell>
          <cell r="O27985">
            <v>0</v>
          </cell>
          <cell r="P27985">
            <v>0</v>
          </cell>
          <cell r="Q27985">
            <v>0</v>
          </cell>
          <cell r="R27985">
            <v>7816.88</v>
          </cell>
          <cell r="S27985">
            <v>65772.070000000007</v>
          </cell>
          <cell r="T27985">
            <v>0</v>
          </cell>
          <cell r="U27985">
            <v>0</v>
          </cell>
          <cell r="V27985">
            <v>0</v>
          </cell>
          <cell r="W27985">
            <v>0</v>
          </cell>
          <cell r="X27985">
            <v>0</v>
          </cell>
          <cell r="Y27985">
            <v>0</v>
          </cell>
          <cell r="Z27985">
            <v>0</v>
          </cell>
          <cell r="AA27985">
            <v>0</v>
          </cell>
          <cell r="AB27985">
            <v>0</v>
          </cell>
        </row>
        <row r="27991">
          <cell r="E27991">
            <v>0</v>
          </cell>
          <cell r="H27991">
            <v>0</v>
          </cell>
          <cell r="I27991">
            <v>0</v>
          </cell>
          <cell r="J27991">
            <v>0</v>
          </cell>
          <cell r="K27991">
            <v>0</v>
          </cell>
          <cell r="L27991">
            <v>0</v>
          </cell>
          <cell r="M27991">
            <v>0</v>
          </cell>
          <cell r="N27991">
            <v>0</v>
          </cell>
          <cell r="O27991">
            <v>0</v>
          </cell>
          <cell r="P27991">
            <v>0</v>
          </cell>
          <cell r="Q27991">
            <v>0</v>
          </cell>
          <cell r="R27991">
            <v>0</v>
          </cell>
          <cell r="S27991">
            <v>0</v>
          </cell>
          <cell r="T27991">
            <v>0</v>
          </cell>
          <cell r="U27991">
            <v>0</v>
          </cell>
          <cell r="V27991">
            <v>0</v>
          </cell>
          <cell r="W27991">
            <v>0</v>
          </cell>
          <cell r="X27991">
            <v>0</v>
          </cell>
          <cell r="Y27991">
            <v>0</v>
          </cell>
          <cell r="Z27991">
            <v>0</v>
          </cell>
          <cell r="AA27991">
            <v>0</v>
          </cell>
          <cell r="AB27991">
            <v>0</v>
          </cell>
        </row>
        <row r="28020">
          <cell r="E28020">
            <v>0</v>
          </cell>
          <cell r="H28020">
            <v>0</v>
          </cell>
          <cell r="I28020">
            <v>0</v>
          </cell>
          <cell r="J28020">
            <v>0</v>
          </cell>
          <cell r="K28020">
            <v>0</v>
          </cell>
          <cell r="L28020">
            <v>0</v>
          </cell>
          <cell r="M28020">
            <v>0</v>
          </cell>
          <cell r="N28020">
            <v>0</v>
          </cell>
          <cell r="O28020">
            <v>0</v>
          </cell>
          <cell r="P28020">
            <v>0</v>
          </cell>
          <cell r="Q28020">
            <v>0</v>
          </cell>
          <cell r="R28020">
            <v>0</v>
          </cell>
          <cell r="S28020">
            <v>0</v>
          </cell>
          <cell r="T28020">
            <v>0</v>
          </cell>
          <cell r="U28020">
            <v>0</v>
          </cell>
          <cell r="V28020">
            <v>0</v>
          </cell>
          <cell r="W28020">
            <v>0</v>
          </cell>
          <cell r="X28020">
            <v>0</v>
          </cell>
          <cell r="Y28020">
            <v>0</v>
          </cell>
          <cell r="Z28020">
            <v>0</v>
          </cell>
          <cell r="AA28020">
            <v>0</v>
          </cell>
          <cell r="AB28020">
            <v>0</v>
          </cell>
        </row>
        <row r="28024">
          <cell r="E28024">
            <v>0</v>
          </cell>
          <cell r="H28024">
            <v>0</v>
          </cell>
          <cell r="I28024">
            <v>0</v>
          </cell>
          <cell r="J28024">
            <v>0</v>
          </cell>
          <cell r="K28024">
            <v>0</v>
          </cell>
          <cell r="P28024">
            <v>0</v>
          </cell>
          <cell r="Q28024">
            <v>0</v>
          </cell>
          <cell r="R28024">
            <v>0</v>
          </cell>
          <cell r="S28024">
            <v>0</v>
          </cell>
          <cell r="T28024">
            <v>0</v>
          </cell>
          <cell r="U28024">
            <v>0</v>
          </cell>
          <cell r="V28024">
            <v>0</v>
          </cell>
          <cell r="W28024">
            <v>0</v>
          </cell>
          <cell r="X28024">
            <v>0</v>
          </cell>
          <cell r="Y28024">
            <v>0</v>
          </cell>
          <cell r="Z28024">
            <v>0</v>
          </cell>
          <cell r="AA28024">
            <v>0</v>
          </cell>
          <cell r="AB28024">
            <v>0</v>
          </cell>
        </row>
        <row r="28084">
          <cell r="E28084">
            <v>2092740</v>
          </cell>
          <cell r="H28084">
            <v>517559.31</v>
          </cell>
          <cell r="I28084">
            <v>0</v>
          </cell>
          <cell r="J28084">
            <v>0</v>
          </cell>
          <cell r="K28084">
            <v>0</v>
          </cell>
          <cell r="L28084">
            <v>0</v>
          </cell>
          <cell r="M28084">
            <v>0</v>
          </cell>
          <cell r="N28084">
            <v>0</v>
          </cell>
          <cell r="O28084">
            <v>0</v>
          </cell>
          <cell r="P28084">
            <v>0</v>
          </cell>
          <cell r="Q28084">
            <v>0</v>
          </cell>
          <cell r="R28084">
            <v>377025.17</v>
          </cell>
          <cell r="S28084">
            <v>140534.14000000001</v>
          </cell>
          <cell r="T28084">
            <v>0</v>
          </cell>
          <cell r="U28084">
            <v>0</v>
          </cell>
          <cell r="V28084">
            <v>0</v>
          </cell>
          <cell r="W28084">
            <v>0</v>
          </cell>
          <cell r="X28084">
            <v>0</v>
          </cell>
          <cell r="Y28084">
            <v>0</v>
          </cell>
          <cell r="Z28084">
            <v>0</v>
          </cell>
          <cell r="AA28084">
            <v>0</v>
          </cell>
          <cell r="AB28084">
            <v>0</v>
          </cell>
        </row>
        <row r="28160">
          <cell r="E28160">
            <v>731260</v>
          </cell>
          <cell r="H28160">
            <v>354272</v>
          </cell>
          <cell r="I28160">
            <v>0</v>
          </cell>
          <cell r="J28160">
            <v>0</v>
          </cell>
          <cell r="K28160">
            <v>0</v>
          </cell>
          <cell r="L28160">
            <v>0</v>
          </cell>
          <cell r="M28160">
            <v>0</v>
          </cell>
          <cell r="N28160">
            <v>0</v>
          </cell>
          <cell r="O28160">
            <v>0</v>
          </cell>
          <cell r="P28160">
            <v>0</v>
          </cell>
          <cell r="Q28160">
            <v>0</v>
          </cell>
          <cell r="R28160">
            <v>63994.14</v>
          </cell>
          <cell r="S28160">
            <v>290277.86</v>
          </cell>
          <cell r="T28160">
            <v>0</v>
          </cell>
          <cell r="U28160">
            <v>0</v>
          </cell>
          <cell r="V28160">
            <v>0</v>
          </cell>
          <cell r="W28160">
            <v>0</v>
          </cell>
          <cell r="X28160">
            <v>0</v>
          </cell>
          <cell r="Y28160">
            <v>0</v>
          </cell>
          <cell r="Z28160">
            <v>0</v>
          </cell>
          <cell r="AA28160">
            <v>0</v>
          </cell>
          <cell r="AB28160">
            <v>0</v>
          </cell>
        </row>
        <row r="28166">
          <cell r="E28166">
            <v>0</v>
          </cell>
          <cell r="H28166">
            <v>0</v>
          </cell>
          <cell r="I28166">
            <v>0</v>
          </cell>
          <cell r="J28166">
            <v>0</v>
          </cell>
          <cell r="K28166">
            <v>0</v>
          </cell>
          <cell r="L28166">
            <v>0</v>
          </cell>
          <cell r="M28166">
            <v>0</v>
          </cell>
          <cell r="N28166">
            <v>0</v>
          </cell>
          <cell r="O28166">
            <v>0</v>
          </cell>
          <cell r="P28166">
            <v>0</v>
          </cell>
          <cell r="Q28166">
            <v>0</v>
          </cell>
          <cell r="R28166">
            <v>0</v>
          </cell>
          <cell r="S28166">
            <v>0</v>
          </cell>
          <cell r="T28166">
            <v>0</v>
          </cell>
          <cell r="U28166">
            <v>0</v>
          </cell>
          <cell r="V28166">
            <v>0</v>
          </cell>
          <cell r="W28166">
            <v>0</v>
          </cell>
          <cell r="X28166">
            <v>0</v>
          </cell>
          <cell r="Y28166">
            <v>0</v>
          </cell>
          <cell r="Z28166">
            <v>0</v>
          </cell>
          <cell r="AA28166">
            <v>0</v>
          </cell>
          <cell r="AB28166">
            <v>0</v>
          </cell>
        </row>
        <row r="28195">
          <cell r="E28195">
            <v>0</v>
          </cell>
          <cell r="H28195">
            <v>0</v>
          </cell>
          <cell r="I28195">
            <v>0</v>
          </cell>
          <cell r="J28195">
            <v>0</v>
          </cell>
          <cell r="K28195">
            <v>0</v>
          </cell>
          <cell r="L28195">
            <v>0</v>
          </cell>
          <cell r="M28195">
            <v>0</v>
          </cell>
          <cell r="N28195">
            <v>0</v>
          </cell>
          <cell r="O28195">
            <v>0</v>
          </cell>
          <cell r="P28195">
            <v>0</v>
          </cell>
          <cell r="Q28195">
            <v>0</v>
          </cell>
          <cell r="R28195">
            <v>0</v>
          </cell>
          <cell r="S28195">
            <v>0</v>
          </cell>
          <cell r="T28195">
            <v>0</v>
          </cell>
          <cell r="U28195">
            <v>0</v>
          </cell>
          <cell r="V28195">
            <v>0</v>
          </cell>
          <cell r="W28195">
            <v>0</v>
          </cell>
          <cell r="X28195">
            <v>0</v>
          </cell>
          <cell r="Y28195">
            <v>0</v>
          </cell>
          <cell r="Z28195">
            <v>0</v>
          </cell>
          <cell r="AA28195">
            <v>0</v>
          </cell>
          <cell r="AB28195">
            <v>0</v>
          </cell>
        </row>
        <row r="28199">
          <cell r="E28199">
            <v>0</v>
          </cell>
          <cell r="H28199">
            <v>0</v>
          </cell>
          <cell r="I28199">
            <v>0</v>
          </cell>
          <cell r="J28199">
            <v>0</v>
          </cell>
          <cell r="K28199">
            <v>0</v>
          </cell>
          <cell r="P28199">
            <v>0</v>
          </cell>
          <cell r="Q28199">
            <v>0</v>
          </cell>
          <cell r="R28199">
            <v>0</v>
          </cell>
          <cell r="S28199">
            <v>0</v>
          </cell>
          <cell r="T28199">
            <v>0</v>
          </cell>
          <cell r="U28199">
            <v>0</v>
          </cell>
          <cell r="V28199">
            <v>0</v>
          </cell>
          <cell r="W28199">
            <v>0</v>
          </cell>
          <cell r="X28199">
            <v>0</v>
          </cell>
          <cell r="Y28199">
            <v>0</v>
          </cell>
          <cell r="Z28199">
            <v>0</v>
          </cell>
          <cell r="AA28199">
            <v>0</v>
          </cell>
          <cell r="AB28199">
            <v>0</v>
          </cell>
        </row>
        <row r="28259">
          <cell r="E28259">
            <v>3116388</v>
          </cell>
          <cell r="H28259">
            <v>716778.5</v>
          </cell>
          <cell r="I28259">
            <v>0</v>
          </cell>
          <cell r="J28259">
            <v>0</v>
          </cell>
          <cell r="K28259">
            <v>0</v>
          </cell>
          <cell r="L28259">
            <v>0</v>
          </cell>
          <cell r="M28259">
            <v>0</v>
          </cell>
          <cell r="N28259">
            <v>0</v>
          </cell>
          <cell r="O28259">
            <v>0</v>
          </cell>
          <cell r="P28259">
            <v>0</v>
          </cell>
          <cell r="Q28259">
            <v>0</v>
          </cell>
          <cell r="R28259">
            <v>522094</v>
          </cell>
          <cell r="S28259">
            <v>194684.5</v>
          </cell>
          <cell r="T28259">
            <v>0</v>
          </cell>
          <cell r="U28259">
            <v>0</v>
          </cell>
          <cell r="V28259">
            <v>0</v>
          </cell>
          <cell r="W28259">
            <v>0</v>
          </cell>
          <cell r="X28259">
            <v>0</v>
          </cell>
          <cell r="Y28259">
            <v>0</v>
          </cell>
          <cell r="Z28259">
            <v>0</v>
          </cell>
          <cell r="AA28259">
            <v>0</v>
          </cell>
          <cell r="AB28259">
            <v>0</v>
          </cell>
        </row>
        <row r="28335">
          <cell r="E28335">
            <v>125612</v>
          </cell>
          <cell r="H28335">
            <v>57969.59</v>
          </cell>
          <cell r="I28335">
            <v>0</v>
          </cell>
          <cell r="J28335">
            <v>0</v>
          </cell>
          <cell r="K28335">
            <v>0</v>
          </cell>
          <cell r="L28335">
            <v>0</v>
          </cell>
          <cell r="M28335">
            <v>0</v>
          </cell>
          <cell r="N28335">
            <v>0</v>
          </cell>
          <cell r="O28335">
            <v>0</v>
          </cell>
          <cell r="P28335">
            <v>0</v>
          </cell>
          <cell r="Q28335">
            <v>0</v>
          </cell>
          <cell r="R28335">
            <v>37098</v>
          </cell>
          <cell r="S28335">
            <v>20871.59</v>
          </cell>
          <cell r="T28335">
            <v>0</v>
          </cell>
          <cell r="U28335">
            <v>0</v>
          </cell>
          <cell r="V28335">
            <v>0</v>
          </cell>
          <cell r="W28335">
            <v>0</v>
          </cell>
          <cell r="X28335">
            <v>0</v>
          </cell>
          <cell r="Y28335">
            <v>0</v>
          </cell>
          <cell r="Z28335">
            <v>0</v>
          </cell>
          <cell r="AA28335">
            <v>0</v>
          </cell>
          <cell r="AB28335">
            <v>0</v>
          </cell>
        </row>
        <row r="28341">
          <cell r="E28341">
            <v>0</v>
          </cell>
          <cell r="H28341">
            <v>0</v>
          </cell>
          <cell r="I28341">
            <v>0</v>
          </cell>
          <cell r="J28341">
            <v>0</v>
          </cell>
          <cell r="K28341">
            <v>0</v>
          </cell>
          <cell r="L28341">
            <v>0</v>
          </cell>
          <cell r="M28341">
            <v>0</v>
          </cell>
          <cell r="N28341">
            <v>0</v>
          </cell>
          <cell r="O28341">
            <v>0</v>
          </cell>
          <cell r="P28341">
            <v>0</v>
          </cell>
          <cell r="Q28341">
            <v>0</v>
          </cell>
          <cell r="R28341">
            <v>0</v>
          </cell>
          <cell r="S28341">
            <v>0</v>
          </cell>
          <cell r="T28341">
            <v>0</v>
          </cell>
          <cell r="U28341">
            <v>0</v>
          </cell>
          <cell r="V28341">
            <v>0</v>
          </cell>
          <cell r="W28341">
            <v>0</v>
          </cell>
          <cell r="X28341">
            <v>0</v>
          </cell>
          <cell r="Y28341">
            <v>0</v>
          </cell>
          <cell r="Z28341">
            <v>0</v>
          </cell>
          <cell r="AA28341">
            <v>0</v>
          </cell>
          <cell r="AB28341">
            <v>0</v>
          </cell>
        </row>
        <row r="28370">
          <cell r="E28370">
            <v>0</v>
          </cell>
          <cell r="H28370">
            <v>0</v>
          </cell>
          <cell r="I28370">
            <v>0</v>
          </cell>
          <cell r="J28370">
            <v>0</v>
          </cell>
          <cell r="K28370">
            <v>0</v>
          </cell>
          <cell r="L28370">
            <v>0</v>
          </cell>
          <cell r="M28370">
            <v>0</v>
          </cell>
          <cell r="N28370">
            <v>0</v>
          </cell>
          <cell r="O28370">
            <v>0</v>
          </cell>
          <cell r="P28370">
            <v>0</v>
          </cell>
          <cell r="Q28370">
            <v>0</v>
          </cell>
          <cell r="R28370">
            <v>0</v>
          </cell>
          <cell r="S28370">
            <v>0</v>
          </cell>
          <cell r="T28370">
            <v>0</v>
          </cell>
          <cell r="U28370">
            <v>0</v>
          </cell>
          <cell r="V28370">
            <v>0</v>
          </cell>
          <cell r="W28370">
            <v>0</v>
          </cell>
          <cell r="X28370">
            <v>0</v>
          </cell>
          <cell r="Y28370">
            <v>0</v>
          </cell>
          <cell r="Z28370">
            <v>0</v>
          </cell>
          <cell r="AA28370">
            <v>0</v>
          </cell>
          <cell r="AB28370">
            <v>0</v>
          </cell>
        </row>
        <row r="28374">
          <cell r="E28374">
            <v>0</v>
          </cell>
          <cell r="H28374">
            <v>0</v>
          </cell>
          <cell r="I28374">
            <v>0</v>
          </cell>
          <cell r="J28374">
            <v>0</v>
          </cell>
          <cell r="K28374">
            <v>0</v>
          </cell>
          <cell r="P28374">
            <v>0</v>
          </cell>
          <cell r="Q28374">
            <v>0</v>
          </cell>
          <cell r="R28374">
            <v>0</v>
          </cell>
          <cell r="S28374">
            <v>0</v>
          </cell>
          <cell r="T28374">
            <v>0</v>
          </cell>
          <cell r="U28374">
            <v>0</v>
          </cell>
          <cell r="V28374">
            <v>0</v>
          </cell>
          <cell r="W28374">
            <v>0</v>
          </cell>
          <cell r="X28374">
            <v>0</v>
          </cell>
          <cell r="Y28374">
            <v>0</v>
          </cell>
          <cell r="Z28374">
            <v>0</v>
          </cell>
          <cell r="AA28374">
            <v>0</v>
          </cell>
          <cell r="AB28374">
            <v>0</v>
          </cell>
        </row>
        <row r="28434">
          <cell r="E28434">
            <v>2092740</v>
          </cell>
          <cell r="H28434">
            <v>626971.28</v>
          </cell>
          <cell r="I28434">
            <v>0</v>
          </cell>
          <cell r="J28434">
            <v>0</v>
          </cell>
          <cell r="K28434">
            <v>0</v>
          </cell>
          <cell r="L28434">
            <v>0</v>
          </cell>
          <cell r="M28434">
            <v>0</v>
          </cell>
          <cell r="N28434">
            <v>0</v>
          </cell>
          <cell r="O28434">
            <v>0</v>
          </cell>
          <cell r="P28434">
            <v>0</v>
          </cell>
          <cell r="Q28434">
            <v>0</v>
          </cell>
          <cell r="R28434">
            <v>379933.63</v>
          </cell>
          <cell r="S28434">
            <v>247037.65</v>
          </cell>
          <cell r="T28434">
            <v>0</v>
          </cell>
          <cell r="U28434">
            <v>0</v>
          </cell>
          <cell r="V28434">
            <v>0</v>
          </cell>
          <cell r="W28434">
            <v>0</v>
          </cell>
          <cell r="X28434">
            <v>0</v>
          </cell>
          <cell r="Y28434">
            <v>0</v>
          </cell>
          <cell r="Z28434">
            <v>0</v>
          </cell>
          <cell r="AA28434">
            <v>0</v>
          </cell>
          <cell r="AB28434">
            <v>0</v>
          </cell>
        </row>
        <row r="28510">
          <cell r="E28510">
            <v>740260</v>
          </cell>
          <cell r="H28510">
            <v>66579.240000000005</v>
          </cell>
          <cell r="I28510">
            <v>0</v>
          </cell>
          <cell r="J28510">
            <v>0</v>
          </cell>
          <cell r="K28510">
            <v>0</v>
          </cell>
          <cell r="L28510">
            <v>0</v>
          </cell>
          <cell r="M28510">
            <v>0</v>
          </cell>
          <cell r="N28510">
            <v>0</v>
          </cell>
          <cell r="O28510">
            <v>0</v>
          </cell>
          <cell r="P28510">
            <v>0</v>
          </cell>
          <cell r="Q28510">
            <v>0</v>
          </cell>
          <cell r="R28510">
            <v>10191</v>
          </cell>
          <cell r="S28510">
            <v>56388.240000000005</v>
          </cell>
          <cell r="T28510">
            <v>0</v>
          </cell>
          <cell r="U28510">
            <v>0</v>
          </cell>
          <cell r="V28510">
            <v>0</v>
          </cell>
          <cell r="W28510">
            <v>0</v>
          </cell>
          <cell r="X28510">
            <v>0</v>
          </cell>
          <cell r="Y28510">
            <v>0</v>
          </cell>
          <cell r="Z28510">
            <v>0</v>
          </cell>
          <cell r="AA28510">
            <v>0</v>
          </cell>
          <cell r="AB28510">
            <v>0</v>
          </cell>
        </row>
        <row r="28516">
          <cell r="E28516">
            <v>0</v>
          </cell>
          <cell r="H28516">
            <v>0</v>
          </cell>
          <cell r="I28516">
            <v>0</v>
          </cell>
          <cell r="J28516">
            <v>0</v>
          </cell>
          <cell r="K28516">
            <v>0</v>
          </cell>
          <cell r="L28516">
            <v>0</v>
          </cell>
          <cell r="M28516">
            <v>0</v>
          </cell>
          <cell r="N28516">
            <v>0</v>
          </cell>
          <cell r="O28516">
            <v>0</v>
          </cell>
          <cell r="P28516">
            <v>0</v>
          </cell>
          <cell r="Q28516">
            <v>0</v>
          </cell>
          <cell r="R28516">
            <v>0</v>
          </cell>
          <cell r="S28516">
            <v>0</v>
          </cell>
          <cell r="T28516">
            <v>0</v>
          </cell>
          <cell r="U28516">
            <v>0</v>
          </cell>
          <cell r="V28516">
            <v>0</v>
          </cell>
          <cell r="W28516">
            <v>0</v>
          </cell>
          <cell r="X28516">
            <v>0</v>
          </cell>
          <cell r="Y28516">
            <v>0</v>
          </cell>
          <cell r="Z28516">
            <v>0</v>
          </cell>
          <cell r="AA28516">
            <v>0</v>
          </cell>
          <cell r="AB28516">
            <v>0</v>
          </cell>
        </row>
        <row r="28545">
          <cell r="E28545">
            <v>0</v>
          </cell>
          <cell r="H28545">
            <v>0</v>
          </cell>
          <cell r="I28545">
            <v>0</v>
          </cell>
          <cell r="J28545">
            <v>0</v>
          </cell>
          <cell r="K28545">
            <v>0</v>
          </cell>
          <cell r="L28545">
            <v>0</v>
          </cell>
          <cell r="M28545">
            <v>0</v>
          </cell>
          <cell r="N28545">
            <v>0</v>
          </cell>
          <cell r="O28545">
            <v>0</v>
          </cell>
          <cell r="P28545">
            <v>0</v>
          </cell>
          <cell r="Q28545">
            <v>0</v>
          </cell>
          <cell r="R28545">
            <v>0</v>
          </cell>
          <cell r="S28545">
            <v>0</v>
          </cell>
          <cell r="T28545">
            <v>0</v>
          </cell>
          <cell r="U28545">
            <v>0</v>
          </cell>
          <cell r="V28545">
            <v>0</v>
          </cell>
          <cell r="W28545">
            <v>0</v>
          </cell>
          <cell r="X28545">
            <v>0</v>
          </cell>
          <cell r="Y28545">
            <v>0</v>
          </cell>
          <cell r="Z28545">
            <v>0</v>
          </cell>
          <cell r="AA28545">
            <v>0</v>
          </cell>
          <cell r="AB28545">
            <v>0</v>
          </cell>
        </row>
        <row r="28549">
          <cell r="E28549">
            <v>0</v>
          </cell>
          <cell r="H28549">
            <v>0</v>
          </cell>
          <cell r="I28549">
            <v>0</v>
          </cell>
          <cell r="J28549">
            <v>0</v>
          </cell>
          <cell r="K28549">
            <v>0</v>
          </cell>
          <cell r="P28549">
            <v>0</v>
          </cell>
          <cell r="Q28549">
            <v>0</v>
          </cell>
          <cell r="R28549">
            <v>0</v>
          </cell>
          <cell r="S28549">
            <v>0</v>
          </cell>
          <cell r="T28549">
            <v>0</v>
          </cell>
          <cell r="U28549">
            <v>0</v>
          </cell>
          <cell r="V28549">
            <v>0</v>
          </cell>
          <cell r="W28549">
            <v>0</v>
          </cell>
          <cell r="X28549">
            <v>0</v>
          </cell>
          <cell r="Y28549">
            <v>0</v>
          </cell>
          <cell r="Z28549">
            <v>0</v>
          </cell>
          <cell r="AA28549">
            <v>0</v>
          </cell>
          <cell r="AB28549">
            <v>0</v>
          </cell>
        </row>
        <row r="28609">
          <cell r="E28609">
            <v>0</v>
          </cell>
          <cell r="F28609">
            <v>0</v>
          </cell>
          <cell r="G28609">
            <v>0</v>
          </cell>
          <cell r="H28609">
            <v>0</v>
          </cell>
          <cell r="I28609">
            <v>0</v>
          </cell>
          <cell r="J28609">
            <v>0</v>
          </cell>
          <cell r="K28609">
            <v>0</v>
          </cell>
          <cell r="L28609">
            <v>0</v>
          </cell>
          <cell r="M28609">
            <v>0</v>
          </cell>
          <cell r="N28609">
            <v>0</v>
          </cell>
          <cell r="O28609">
            <v>0</v>
          </cell>
          <cell r="P28609">
            <v>0</v>
          </cell>
          <cell r="Q28609">
            <v>0</v>
          </cell>
          <cell r="R28609">
            <v>0</v>
          </cell>
          <cell r="S28609">
            <v>0</v>
          </cell>
          <cell r="T28609">
            <v>0</v>
          </cell>
          <cell r="U28609">
            <v>0</v>
          </cell>
          <cell r="V28609">
            <v>0</v>
          </cell>
          <cell r="W28609">
            <v>0</v>
          </cell>
          <cell r="X28609">
            <v>0</v>
          </cell>
          <cell r="Y28609">
            <v>0</v>
          </cell>
          <cell r="Z28609">
            <v>0</v>
          </cell>
          <cell r="AA28609">
            <v>0</v>
          </cell>
          <cell r="AB28609">
            <v>0</v>
          </cell>
        </row>
        <row r="28639">
          <cell r="G28639">
            <v>0</v>
          </cell>
          <cell r="H28639">
            <v>0</v>
          </cell>
          <cell r="I28639">
            <v>0</v>
          </cell>
          <cell r="J28639">
            <v>0</v>
          </cell>
          <cell r="K28639">
            <v>0</v>
          </cell>
          <cell r="P28639">
            <v>0</v>
          </cell>
          <cell r="Q28639">
            <v>0</v>
          </cell>
          <cell r="R28639">
            <v>0</v>
          </cell>
          <cell r="S28639">
            <v>0</v>
          </cell>
          <cell r="T28639">
            <v>0</v>
          </cell>
          <cell r="U28639">
            <v>0</v>
          </cell>
          <cell r="V28639">
            <v>0</v>
          </cell>
          <cell r="W28639">
            <v>0</v>
          </cell>
          <cell r="X28639">
            <v>0</v>
          </cell>
          <cell r="Y28639">
            <v>0</v>
          </cell>
          <cell r="Z28639">
            <v>0</v>
          </cell>
          <cell r="AA28639">
            <v>0</v>
          </cell>
          <cell r="AB28639">
            <v>0</v>
          </cell>
        </row>
        <row r="28685">
          <cell r="E28685">
            <v>801540000</v>
          </cell>
          <cell r="F28685">
            <v>801540000</v>
          </cell>
          <cell r="G28685">
            <v>0</v>
          </cell>
          <cell r="H28685">
            <v>0</v>
          </cell>
          <cell r="I28685">
            <v>0</v>
          </cell>
          <cell r="J28685">
            <v>0</v>
          </cell>
          <cell r="K28685">
            <v>0</v>
          </cell>
          <cell r="L28685">
            <v>0</v>
          </cell>
          <cell r="M28685">
            <v>0</v>
          </cell>
          <cell r="N28685">
            <v>0</v>
          </cell>
          <cell r="O28685">
            <v>0</v>
          </cell>
          <cell r="P28685">
            <v>0</v>
          </cell>
          <cell r="Q28685">
            <v>0</v>
          </cell>
          <cell r="R28685">
            <v>0</v>
          </cell>
          <cell r="S28685">
            <v>0</v>
          </cell>
          <cell r="T28685">
            <v>0</v>
          </cell>
          <cell r="U28685">
            <v>0</v>
          </cell>
          <cell r="V28685">
            <v>0</v>
          </cell>
          <cell r="W28685">
            <v>0</v>
          </cell>
          <cell r="X28685">
            <v>0</v>
          </cell>
          <cell r="Y28685">
            <v>0</v>
          </cell>
          <cell r="Z28685">
            <v>0</v>
          </cell>
          <cell r="AA28685">
            <v>0</v>
          </cell>
          <cell r="AB28685">
            <v>0</v>
          </cell>
        </row>
        <row r="28691">
          <cell r="E28691">
            <v>0</v>
          </cell>
          <cell r="F28691">
            <v>0</v>
          </cell>
          <cell r="G28691">
            <v>0</v>
          </cell>
          <cell r="H28691">
            <v>0</v>
          </cell>
          <cell r="I28691">
            <v>0</v>
          </cell>
          <cell r="J28691">
            <v>0</v>
          </cell>
          <cell r="K28691">
            <v>0</v>
          </cell>
          <cell r="L28691">
            <v>0</v>
          </cell>
          <cell r="M28691">
            <v>0</v>
          </cell>
          <cell r="N28691">
            <v>0</v>
          </cell>
          <cell r="O28691">
            <v>0</v>
          </cell>
          <cell r="P28691">
            <v>0</v>
          </cell>
          <cell r="Q28691">
            <v>0</v>
          </cell>
          <cell r="R28691">
            <v>0</v>
          </cell>
          <cell r="S28691">
            <v>0</v>
          </cell>
          <cell r="T28691">
            <v>0</v>
          </cell>
          <cell r="U28691">
            <v>0</v>
          </cell>
          <cell r="V28691">
            <v>0</v>
          </cell>
          <cell r="W28691">
            <v>0</v>
          </cell>
          <cell r="X28691">
            <v>0</v>
          </cell>
          <cell r="Y28691">
            <v>0</v>
          </cell>
          <cell r="Z28691">
            <v>0</v>
          </cell>
          <cell r="AA28691">
            <v>0</v>
          </cell>
          <cell r="AB28691">
            <v>0</v>
          </cell>
        </row>
        <row r="28720">
          <cell r="E28720">
            <v>0</v>
          </cell>
          <cell r="F28720">
            <v>0</v>
          </cell>
          <cell r="G28720">
            <v>0</v>
          </cell>
          <cell r="H28720">
            <v>0</v>
          </cell>
          <cell r="I28720">
            <v>0</v>
          </cell>
          <cell r="J28720">
            <v>0</v>
          </cell>
          <cell r="K28720">
            <v>0</v>
          </cell>
          <cell r="L28720">
            <v>0</v>
          </cell>
          <cell r="M28720">
            <v>0</v>
          </cell>
          <cell r="N28720">
            <v>0</v>
          </cell>
          <cell r="O28720">
            <v>0</v>
          </cell>
          <cell r="P28720">
            <v>0</v>
          </cell>
          <cell r="Q28720">
            <v>0</v>
          </cell>
          <cell r="R28720">
            <v>0</v>
          </cell>
          <cell r="S28720">
            <v>0</v>
          </cell>
          <cell r="T28720">
            <v>0</v>
          </cell>
          <cell r="U28720">
            <v>0</v>
          </cell>
          <cell r="V28720">
            <v>0</v>
          </cell>
          <cell r="W28720">
            <v>0</v>
          </cell>
          <cell r="X28720">
            <v>0</v>
          </cell>
          <cell r="Y28720">
            <v>0</v>
          </cell>
          <cell r="Z28720">
            <v>0</v>
          </cell>
          <cell r="AA28720">
            <v>0</v>
          </cell>
          <cell r="AB28720">
            <v>0</v>
          </cell>
        </row>
        <row r="28724">
          <cell r="E28724">
            <v>0</v>
          </cell>
          <cell r="F28724">
            <v>0</v>
          </cell>
          <cell r="G28724">
            <v>0</v>
          </cell>
          <cell r="H28724">
            <v>0</v>
          </cell>
          <cell r="I28724">
            <v>0</v>
          </cell>
          <cell r="J28724">
            <v>0</v>
          </cell>
          <cell r="K28724">
            <v>0</v>
          </cell>
          <cell r="P28724">
            <v>0</v>
          </cell>
          <cell r="Q28724">
            <v>0</v>
          </cell>
          <cell r="R28724">
            <v>0</v>
          </cell>
          <cell r="S28724">
            <v>0</v>
          </cell>
          <cell r="T28724">
            <v>0</v>
          </cell>
          <cell r="U28724">
            <v>0</v>
          </cell>
          <cell r="V28724">
            <v>0</v>
          </cell>
          <cell r="W28724">
            <v>0</v>
          </cell>
          <cell r="X28724">
            <v>0</v>
          </cell>
          <cell r="Y28724">
            <v>0</v>
          </cell>
          <cell r="Z28724">
            <v>0</v>
          </cell>
          <cell r="AA28724">
            <v>0</v>
          </cell>
          <cell r="AB28724">
            <v>0</v>
          </cell>
        </row>
        <row r="28750">
          <cell r="G28750">
            <v>0</v>
          </cell>
          <cell r="H28750">
            <v>0</v>
          </cell>
          <cell r="I28750">
            <v>0</v>
          </cell>
          <cell r="J28750">
            <v>0</v>
          </cell>
          <cell r="K28750">
            <v>0</v>
          </cell>
          <cell r="L28750">
            <v>0</v>
          </cell>
          <cell r="M28750">
            <v>0</v>
          </cell>
          <cell r="N28750">
            <v>0</v>
          </cell>
          <cell r="O28750">
            <v>0</v>
          </cell>
          <cell r="P28750">
            <v>0</v>
          </cell>
          <cell r="Q28750">
            <v>0</v>
          </cell>
          <cell r="R28750">
            <v>0</v>
          </cell>
          <cell r="S28750">
            <v>0</v>
          </cell>
          <cell r="T28750">
            <v>0</v>
          </cell>
          <cell r="U28750">
            <v>0</v>
          </cell>
          <cell r="V28750">
            <v>0</v>
          </cell>
          <cell r="W28750">
            <v>0</v>
          </cell>
          <cell r="X28750">
            <v>0</v>
          </cell>
          <cell r="Y28750">
            <v>0</v>
          </cell>
          <cell r="Z28750">
            <v>0</v>
          </cell>
          <cell r="AA28750">
            <v>0</v>
          </cell>
          <cell r="AB28750">
            <v>0</v>
          </cell>
        </row>
        <row r="28959">
          <cell r="E28959">
            <v>0</v>
          </cell>
          <cell r="F28959">
            <v>0</v>
          </cell>
          <cell r="G28959">
            <v>0</v>
          </cell>
          <cell r="H28959">
            <v>0</v>
          </cell>
          <cell r="I28959">
            <v>0</v>
          </cell>
          <cell r="J28959">
            <v>0</v>
          </cell>
          <cell r="K28959">
            <v>0</v>
          </cell>
          <cell r="L28959">
            <v>0</v>
          </cell>
          <cell r="M28959">
            <v>0</v>
          </cell>
          <cell r="N28959">
            <v>0</v>
          </cell>
          <cell r="O28959">
            <v>0</v>
          </cell>
          <cell r="P28959">
            <v>0</v>
          </cell>
          <cell r="Q28959">
            <v>0</v>
          </cell>
          <cell r="R28959">
            <v>0</v>
          </cell>
          <cell r="S28959">
            <v>0</v>
          </cell>
          <cell r="T28959">
            <v>0</v>
          </cell>
          <cell r="U28959">
            <v>0</v>
          </cell>
          <cell r="V28959">
            <v>0</v>
          </cell>
          <cell r="W28959">
            <v>0</v>
          </cell>
          <cell r="X28959">
            <v>0</v>
          </cell>
          <cell r="Y28959">
            <v>0</v>
          </cell>
          <cell r="Z28959">
            <v>0</v>
          </cell>
          <cell r="AA28959">
            <v>0</v>
          </cell>
          <cell r="AB28959">
            <v>0</v>
          </cell>
        </row>
        <row r="29035">
          <cell r="E29035">
            <v>614085426</v>
          </cell>
          <cell r="F29035">
            <v>533894247.25999999</v>
          </cell>
          <cell r="G29035">
            <v>-80191178.739999995</v>
          </cell>
          <cell r="H29035">
            <v>32662196.219999995</v>
          </cell>
          <cell r="I29035">
            <v>0</v>
          </cell>
          <cell r="J29035">
            <v>0</v>
          </cell>
          <cell r="K29035">
            <v>0</v>
          </cell>
          <cell r="L29035">
            <v>31421095.359999996</v>
          </cell>
          <cell r="M29035">
            <v>0</v>
          </cell>
          <cell r="N29035">
            <v>0</v>
          </cell>
          <cell r="O29035">
            <v>0</v>
          </cell>
          <cell r="P29035">
            <v>31421095.359999996</v>
          </cell>
          <cell r="Q29035">
            <v>0</v>
          </cell>
          <cell r="R29035">
            <v>1217196</v>
          </cell>
          <cell r="S29035">
            <v>23904.86</v>
          </cell>
          <cell r="T29035">
            <v>0</v>
          </cell>
          <cell r="U29035">
            <v>0</v>
          </cell>
          <cell r="V29035">
            <v>0</v>
          </cell>
          <cell r="W29035">
            <v>0</v>
          </cell>
          <cell r="X29035">
            <v>0</v>
          </cell>
          <cell r="Y29035">
            <v>0</v>
          </cell>
          <cell r="Z29035">
            <v>0</v>
          </cell>
          <cell r="AA29035">
            <v>0</v>
          </cell>
          <cell r="AB29035">
            <v>0</v>
          </cell>
        </row>
        <row r="29041">
          <cell r="E29041">
            <v>0</v>
          </cell>
          <cell r="F29041">
            <v>0</v>
          </cell>
          <cell r="G29041">
            <v>0</v>
          </cell>
          <cell r="H29041">
            <v>0</v>
          </cell>
          <cell r="I29041">
            <v>0</v>
          </cell>
          <cell r="J29041">
            <v>0</v>
          </cell>
          <cell r="K29041">
            <v>0</v>
          </cell>
          <cell r="L29041">
            <v>0</v>
          </cell>
          <cell r="M29041">
            <v>0</v>
          </cell>
          <cell r="N29041">
            <v>0</v>
          </cell>
          <cell r="O29041">
            <v>0</v>
          </cell>
          <cell r="P29041">
            <v>0</v>
          </cell>
          <cell r="Q29041">
            <v>0</v>
          </cell>
          <cell r="R29041">
            <v>0</v>
          </cell>
          <cell r="S29041">
            <v>0</v>
          </cell>
          <cell r="T29041">
            <v>0</v>
          </cell>
          <cell r="U29041">
            <v>0</v>
          </cell>
          <cell r="V29041">
            <v>0</v>
          </cell>
          <cell r="W29041">
            <v>0</v>
          </cell>
          <cell r="X29041">
            <v>0</v>
          </cell>
          <cell r="Y29041">
            <v>0</v>
          </cell>
          <cell r="Z29041">
            <v>0</v>
          </cell>
          <cell r="AA29041">
            <v>0</v>
          </cell>
          <cell r="AB29041">
            <v>0</v>
          </cell>
        </row>
        <row r="29070">
          <cell r="E29070">
            <v>0</v>
          </cell>
          <cell r="F29070">
            <v>0</v>
          </cell>
          <cell r="G29070">
            <v>0</v>
          </cell>
          <cell r="H29070">
            <v>0</v>
          </cell>
          <cell r="I29070">
            <v>0</v>
          </cell>
          <cell r="J29070">
            <v>0</v>
          </cell>
          <cell r="K29070">
            <v>0</v>
          </cell>
          <cell r="L29070">
            <v>0</v>
          </cell>
          <cell r="M29070">
            <v>0</v>
          </cell>
          <cell r="N29070">
            <v>0</v>
          </cell>
          <cell r="O29070">
            <v>0</v>
          </cell>
          <cell r="P29070">
            <v>0</v>
          </cell>
          <cell r="Q29070">
            <v>0</v>
          </cell>
          <cell r="R29070">
            <v>0</v>
          </cell>
          <cell r="S29070">
            <v>0</v>
          </cell>
          <cell r="T29070">
            <v>0</v>
          </cell>
          <cell r="U29070">
            <v>0</v>
          </cell>
          <cell r="V29070">
            <v>0</v>
          </cell>
          <cell r="W29070">
            <v>0</v>
          </cell>
          <cell r="X29070">
            <v>0</v>
          </cell>
          <cell r="Y29070">
            <v>0</v>
          </cell>
          <cell r="Z29070">
            <v>0</v>
          </cell>
          <cell r="AA29070">
            <v>0</v>
          </cell>
          <cell r="AB29070">
            <v>0</v>
          </cell>
        </row>
        <row r="29074">
          <cell r="E29074">
            <v>0</v>
          </cell>
          <cell r="F29074">
            <v>0</v>
          </cell>
          <cell r="G29074">
            <v>0</v>
          </cell>
          <cell r="H29074">
            <v>0</v>
          </cell>
          <cell r="I29074">
            <v>0</v>
          </cell>
          <cell r="J29074">
            <v>0</v>
          </cell>
          <cell r="K29074">
            <v>0</v>
          </cell>
          <cell r="P29074">
            <v>0</v>
          </cell>
          <cell r="Q29074">
            <v>0</v>
          </cell>
          <cell r="R29074">
            <v>0</v>
          </cell>
          <cell r="S29074">
            <v>0</v>
          </cell>
          <cell r="T29074">
            <v>0</v>
          </cell>
          <cell r="U29074">
            <v>0</v>
          </cell>
          <cell r="V29074">
            <v>0</v>
          </cell>
          <cell r="W29074">
            <v>0</v>
          </cell>
          <cell r="X29074">
            <v>0</v>
          </cell>
          <cell r="Y29074">
            <v>0</v>
          </cell>
          <cell r="Z29074">
            <v>0</v>
          </cell>
          <cell r="AA29074">
            <v>0</v>
          </cell>
          <cell r="AB29074">
            <v>0</v>
          </cell>
        </row>
        <row r="29134">
          <cell r="E29134">
            <v>0</v>
          </cell>
        </row>
        <row r="29210">
          <cell r="E29210">
            <v>307928574</v>
          </cell>
          <cell r="F29210">
            <v>210894158</v>
          </cell>
          <cell r="G29210">
            <v>-97034416</v>
          </cell>
          <cell r="H29210">
            <v>5058594.76</v>
          </cell>
          <cell r="I29210">
            <v>0</v>
          </cell>
          <cell r="J29210">
            <v>0</v>
          </cell>
          <cell r="K29210">
            <v>0</v>
          </cell>
          <cell r="L29210">
            <v>4090707.16</v>
          </cell>
          <cell r="M29210">
            <v>0</v>
          </cell>
          <cell r="N29210">
            <v>0</v>
          </cell>
          <cell r="O29210">
            <v>0</v>
          </cell>
          <cell r="P29210">
            <v>4090707.16</v>
          </cell>
          <cell r="Q29210">
            <v>0</v>
          </cell>
          <cell r="R29210">
            <v>860945.68</v>
          </cell>
          <cell r="S29210">
            <v>106941.91999999998</v>
          </cell>
          <cell r="T29210">
            <v>0</v>
          </cell>
          <cell r="U29210">
            <v>0</v>
          </cell>
          <cell r="V29210">
            <v>0</v>
          </cell>
          <cell r="W29210">
            <v>0</v>
          </cell>
          <cell r="X29210">
            <v>0</v>
          </cell>
          <cell r="Y29210">
            <v>0</v>
          </cell>
          <cell r="Z29210">
            <v>0</v>
          </cell>
          <cell r="AA29210">
            <v>0</v>
          </cell>
          <cell r="AB29210">
            <v>0</v>
          </cell>
        </row>
        <row r="29216">
          <cell r="E29216">
            <v>0</v>
          </cell>
        </row>
        <row r="29245">
          <cell r="E29245">
            <v>0</v>
          </cell>
        </row>
        <row r="29249">
          <cell r="E2924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4"/>
  <sheetViews>
    <sheetView topLeftCell="A8" zoomScale="85" zoomScaleNormal="85" workbookViewId="0">
      <pane xSplit="1" ySplit="3" topLeftCell="B11" activePane="bottomRight" state="frozen"/>
      <selection activeCell="Z15" sqref="Z15:Z1540"/>
      <selection pane="topRight" activeCell="Z15" sqref="Z15:Z1540"/>
      <selection pane="bottomLeft" activeCell="Z15" sqref="Z15:Z1540"/>
      <selection pane="bottomRight" activeCell="Z15" sqref="Z15:Z1540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hidden="1" customWidth="1"/>
    <col min="4" max="4" width="21.33203125" style="2" hidden="1" customWidth="1"/>
    <col min="5" max="5" width="16.6640625" style="2" hidden="1" customWidth="1"/>
    <col min="6" max="6" width="20.77734375" style="2" hidden="1" customWidth="1"/>
    <col min="7" max="7" width="16.6640625" style="2" hidden="1" customWidth="1"/>
    <col min="8" max="8" width="20.109375" style="2" hidden="1" customWidth="1"/>
    <col min="9" max="9" width="17.44140625" style="2" hidden="1" customWidth="1"/>
    <col min="10" max="10" width="19" style="2" hidden="1" customWidth="1"/>
    <col min="11" max="11" width="19.5546875" style="2" hidden="1" customWidth="1"/>
    <col min="12" max="12" width="18.6640625" style="2" hidden="1" customWidth="1"/>
    <col min="13" max="14" width="17.44140625" style="2" hidden="1" customWidth="1"/>
    <col min="15" max="15" width="19.44140625" style="2" hidden="1" customWidth="1"/>
    <col min="16" max="16" width="18.109375" style="2" hidden="1" customWidth="1"/>
    <col min="17" max="17" width="20.44140625" style="2" hidden="1" customWidth="1"/>
    <col min="18" max="18" width="19.109375" style="2" hidden="1" customWidth="1"/>
    <col min="19" max="19" width="23.44140625" style="2" hidden="1" customWidth="1"/>
    <col min="20" max="20" width="23.109375" style="2" hidden="1" customWidth="1"/>
    <col min="21" max="21" width="18.88671875" style="3" hidden="1" customWidth="1"/>
    <col min="22" max="25" width="18.88671875" hidden="1" customWidth="1"/>
    <col min="26" max="26" width="20" customWidth="1"/>
    <col min="27" max="27" width="20.88671875" customWidth="1"/>
    <col min="28" max="28" width="17.88671875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110161000</v>
      </c>
      <c r="C15" s="37">
        <f>[1]consoCURRENT!F74</f>
        <v>106854799</v>
      </c>
      <c r="D15" s="37">
        <f>[1]consoCURRENT!G74</f>
        <v>-3306201</v>
      </c>
      <c r="E15" s="37">
        <f>[1]consoCURRENT!H74</f>
        <v>34767920.639999993</v>
      </c>
      <c r="F15" s="37">
        <f>[1]consoCURRENT!I74</f>
        <v>0</v>
      </c>
      <c r="G15" s="37">
        <f>[1]consoCURRENT!J74</f>
        <v>0</v>
      </c>
      <c r="H15" s="37">
        <f>[1]consoCURRENT!K74</f>
        <v>0</v>
      </c>
      <c r="I15" s="37">
        <f>[1]consoCURRENT!L74</f>
        <v>755353.48</v>
      </c>
      <c r="J15" s="37">
        <f>[1]consoCURRENT!M74</f>
        <v>0</v>
      </c>
      <c r="K15" s="37">
        <f>[1]consoCURRENT!N74</f>
        <v>0</v>
      </c>
      <c r="L15" s="37">
        <f>[1]consoCURRENT!O74</f>
        <v>0</v>
      </c>
      <c r="M15" s="37">
        <f>[1]consoCURRENT!P74</f>
        <v>755353.48</v>
      </c>
      <c r="N15" s="37">
        <f>[1]consoCURRENT!Q74</f>
        <v>15882580.479999999</v>
      </c>
      <c r="O15" s="37">
        <f>[1]consoCURRENT!R74</f>
        <v>9754616.6600000001</v>
      </c>
      <c r="P15" s="37">
        <f>[1]consoCURRENT!S74</f>
        <v>8375370.0200000014</v>
      </c>
      <c r="Q15" s="37">
        <f>[1]consoCURRENT!T74</f>
        <v>0</v>
      </c>
      <c r="R15" s="37">
        <f>[1]consoCURRENT!U74</f>
        <v>0</v>
      </c>
      <c r="S15" s="37">
        <f>[1]consoCURRENT!V74</f>
        <v>0</v>
      </c>
      <c r="T15" s="37">
        <f>[1]consoCURRENT!W74</f>
        <v>0</v>
      </c>
      <c r="U15" s="37">
        <f>[1]consoCURRENT!X74</f>
        <v>0</v>
      </c>
      <c r="V15" s="37">
        <f>[1]consoCURRENT!Y74</f>
        <v>0</v>
      </c>
      <c r="W15" s="37">
        <f>[1]consoCURRENT!Z74</f>
        <v>0</v>
      </c>
      <c r="X15" s="37">
        <f>[1]consoCURRENT!AA74</f>
        <v>0</v>
      </c>
      <c r="Y15" s="37">
        <f>[1]consoCURRENT!AB74</f>
        <v>0</v>
      </c>
      <c r="Z15" s="37">
        <f>SUM(M15:Y15)</f>
        <v>34767920.640000001</v>
      </c>
      <c r="AA15" s="37">
        <f>B15-Z15</f>
        <v>75393079.359999999</v>
      </c>
      <c r="AB15" s="42">
        <f>Z15/B15</f>
        <v>0.31561006744673703</v>
      </c>
      <c r="AC15" s="38"/>
    </row>
    <row r="16" spans="1:30" s="39" customFormat="1" ht="18" customHeight="1" x14ac:dyDescent="0.25">
      <c r="A16" s="41" t="s">
        <v>37</v>
      </c>
      <c r="B16" s="37">
        <f>[1]consoCURRENT!E150</f>
        <v>179286000</v>
      </c>
      <c r="C16" s="37">
        <f>[1]consoCURRENT!F150</f>
        <v>168538805.5</v>
      </c>
      <c r="D16" s="37">
        <f>[1]consoCURRENT!G150</f>
        <v>-10747194.5</v>
      </c>
      <c r="E16" s="37">
        <f>[1]consoCURRENT!H150</f>
        <v>53986167.060000002</v>
      </c>
      <c r="F16" s="37">
        <f>[1]consoCURRENT!I150</f>
        <v>0</v>
      </c>
      <c r="G16" s="37">
        <f>[1]consoCURRENT!J150</f>
        <v>0</v>
      </c>
      <c r="H16" s="37">
        <f>[1]consoCURRENT!K150</f>
        <v>0</v>
      </c>
      <c r="I16" s="37">
        <f>[1]consoCURRENT!L150</f>
        <v>2378426.9500000002</v>
      </c>
      <c r="J16" s="37">
        <f>[1]consoCURRENT!M150</f>
        <v>0</v>
      </c>
      <c r="K16" s="37">
        <f>[1]consoCURRENT!N150</f>
        <v>0</v>
      </c>
      <c r="L16" s="37">
        <f>[1]consoCURRENT!O150</f>
        <v>0</v>
      </c>
      <c r="M16" s="37">
        <f>[1]consoCURRENT!P150</f>
        <v>2378426.9500000002</v>
      </c>
      <c r="N16" s="37">
        <f>[1]consoCURRENT!Q150</f>
        <v>0</v>
      </c>
      <c r="O16" s="37">
        <f>[1]consoCURRENT!R150</f>
        <v>42341919.309999995</v>
      </c>
      <c r="P16" s="37">
        <f>[1]consoCURRENT!S150</f>
        <v>9265820.7999999989</v>
      </c>
      <c r="Q16" s="37">
        <f>[1]consoCURRENT!T150</f>
        <v>0</v>
      </c>
      <c r="R16" s="37">
        <f>[1]consoCURRENT!U150</f>
        <v>0</v>
      </c>
      <c r="S16" s="37">
        <f>[1]consoCURRENT!V150</f>
        <v>0</v>
      </c>
      <c r="T16" s="37">
        <f>[1]consoCURRENT!W150</f>
        <v>0</v>
      </c>
      <c r="U16" s="37">
        <f>[1]consoCURRENT!X150</f>
        <v>0</v>
      </c>
      <c r="V16" s="37">
        <f>[1]consoCURRENT!Y150</f>
        <v>0</v>
      </c>
      <c r="W16" s="37">
        <f>[1]consoCURRENT!Z150</f>
        <v>0</v>
      </c>
      <c r="X16" s="37">
        <f>[1]consoCURRENT!AA150</f>
        <v>0</v>
      </c>
      <c r="Y16" s="37">
        <f>[1]consoCURRENT!AB150</f>
        <v>0</v>
      </c>
      <c r="Z16" s="37">
        <f t="shared" ref="Z16:Z20" si="0">SUM(M16:Y16)</f>
        <v>53986167.059999995</v>
      </c>
      <c r="AA16" s="37">
        <f t="shared" ref="AA16:AA20" si="1">B16-Z16</f>
        <v>125299832.94</v>
      </c>
      <c r="AB16" s="42">
        <f t="shared" ref="AB16:AB21" si="2">Z16/B16</f>
        <v>0.30111758341420969</v>
      </c>
      <c r="AC16" s="38"/>
    </row>
    <row r="17" spans="1:29" s="39" customFormat="1" ht="18" customHeight="1" x14ac:dyDescent="0.25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289447000</v>
      </c>
      <c r="C19" s="44">
        <f t="shared" ref="C19:AA19" si="3">SUM(C15:C18)</f>
        <v>275393604.5</v>
      </c>
      <c r="D19" s="44">
        <f t="shared" si="3"/>
        <v>-14053395.5</v>
      </c>
      <c r="E19" s="44">
        <f t="shared" si="3"/>
        <v>88754087.699999988</v>
      </c>
      <c r="F19" s="44">
        <f t="shared" si="3"/>
        <v>0</v>
      </c>
      <c r="G19" s="44">
        <f t="shared" si="3"/>
        <v>0</v>
      </c>
      <c r="H19" s="44">
        <f t="shared" si="3"/>
        <v>0</v>
      </c>
      <c r="I19" s="44">
        <f t="shared" si="3"/>
        <v>3133780.43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3133780.43</v>
      </c>
      <c r="N19" s="44">
        <f t="shared" si="3"/>
        <v>15882580.479999999</v>
      </c>
      <c r="O19" s="44">
        <f t="shared" si="3"/>
        <v>52096535.969999999</v>
      </c>
      <c r="P19" s="44">
        <f t="shared" si="3"/>
        <v>17641190.82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88754087.699999988</v>
      </c>
      <c r="AA19" s="44">
        <f t="shared" si="3"/>
        <v>200692912.30000001</v>
      </c>
      <c r="AB19" s="45">
        <f t="shared" si="2"/>
        <v>0.30663329625112712</v>
      </c>
      <c r="AC19" s="38"/>
    </row>
    <row r="20" spans="1:29" s="39" customFormat="1" ht="18" customHeight="1" x14ac:dyDescent="0.25">
      <c r="A20" s="46" t="s">
        <v>41</v>
      </c>
      <c r="B20" s="37">
        <f>[1]consoCURRENT!E189</f>
        <v>9055000</v>
      </c>
      <c r="C20" s="37">
        <f>[1]consoCURRENT!F189</f>
        <v>9055000</v>
      </c>
      <c r="D20" s="37">
        <f>[1]consoCURRENT!G189</f>
        <v>0</v>
      </c>
      <c r="E20" s="37">
        <f>[1]consoCURRENT!H189</f>
        <v>2444581.7000000002</v>
      </c>
      <c r="F20" s="37">
        <f>[1]consoCURRENT!I189</f>
        <v>0</v>
      </c>
      <c r="G20" s="37">
        <f>[1]consoCURRENT!J189</f>
        <v>0</v>
      </c>
      <c r="H20" s="37">
        <f>[1]consoCURRENT!K189</f>
        <v>0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811584.45</v>
      </c>
      <c r="O20" s="37">
        <f>[1]consoCURRENT!R189</f>
        <v>809055.73</v>
      </c>
      <c r="P20" s="37">
        <f>[1]consoCURRENT!S189</f>
        <v>823941.52</v>
      </c>
      <c r="Q20" s="37">
        <f>[1]consoCURRENT!T189</f>
        <v>0</v>
      </c>
      <c r="R20" s="37">
        <f>[1]consoCURRENT!U189</f>
        <v>0</v>
      </c>
      <c r="S20" s="37">
        <f>[1]consoCURRENT!V189</f>
        <v>0</v>
      </c>
      <c r="T20" s="37">
        <f>[1]consoCURRENT!W189</f>
        <v>0</v>
      </c>
      <c r="U20" s="37">
        <f>[1]consoCURRENT!X189</f>
        <v>0</v>
      </c>
      <c r="V20" s="37">
        <f>[1]consoCURRENT!Y189</f>
        <v>0</v>
      </c>
      <c r="W20" s="37">
        <f>[1]consoCURRENT!Z189</f>
        <v>0</v>
      </c>
      <c r="X20" s="37">
        <f>[1]consoCURRENT!AA189</f>
        <v>0</v>
      </c>
      <c r="Y20" s="37">
        <f>[1]consoCURRENT!AB189</f>
        <v>0</v>
      </c>
      <c r="Z20" s="37">
        <f t="shared" si="0"/>
        <v>2444581.7000000002</v>
      </c>
      <c r="AA20" s="37">
        <f t="shared" si="1"/>
        <v>6610418.2999999998</v>
      </c>
      <c r="AB20" s="42">
        <f t="shared" si="2"/>
        <v>0.26997036996134732</v>
      </c>
      <c r="AC20" s="38"/>
    </row>
    <row r="21" spans="1:29" s="39" customFormat="1" ht="18" customHeight="1" x14ac:dyDescent="0.25">
      <c r="A21" s="43" t="s">
        <v>42</v>
      </c>
      <c r="B21" s="44">
        <f>B20+B19</f>
        <v>298502000</v>
      </c>
      <c r="C21" s="44">
        <f t="shared" ref="C21:AA21" si="4">C20+C19</f>
        <v>284448604.5</v>
      </c>
      <c r="D21" s="44">
        <f t="shared" si="4"/>
        <v>-14053395.5</v>
      </c>
      <c r="E21" s="44">
        <f t="shared" si="4"/>
        <v>91198669.399999991</v>
      </c>
      <c r="F21" s="44">
        <f t="shared" si="4"/>
        <v>0</v>
      </c>
      <c r="G21" s="44">
        <f t="shared" si="4"/>
        <v>0</v>
      </c>
      <c r="H21" s="44">
        <f t="shared" si="4"/>
        <v>0</v>
      </c>
      <c r="I21" s="44">
        <f t="shared" si="4"/>
        <v>3133780.43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3133780.43</v>
      </c>
      <c r="N21" s="44">
        <f t="shared" si="4"/>
        <v>16694164.929999998</v>
      </c>
      <c r="O21" s="44">
        <f t="shared" si="4"/>
        <v>52905591.699999996</v>
      </c>
      <c r="P21" s="44">
        <f t="shared" si="4"/>
        <v>18465132.34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91198669.399999991</v>
      </c>
      <c r="AA21" s="44">
        <f t="shared" si="4"/>
        <v>207303330.60000002</v>
      </c>
      <c r="AB21" s="45">
        <f t="shared" si="2"/>
        <v>0.30552113352674348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[1]consoCURRENT!E251</f>
        <v>6191000</v>
      </c>
      <c r="C26" s="37">
        <f>[1]consoCURRENT!F251</f>
        <v>6191000</v>
      </c>
      <c r="D26" s="37">
        <f>[1]consoCURRENT!G251</f>
        <v>0</v>
      </c>
      <c r="E26" s="37">
        <f>[1]consoCURRENT!H251</f>
        <v>2318542.2999999998</v>
      </c>
      <c r="F26" s="37">
        <f>[1]consoCURRENT!I251</f>
        <v>0</v>
      </c>
      <c r="G26" s="37">
        <f>[1]consoCURRENT!J251</f>
        <v>0</v>
      </c>
      <c r="H26" s="37">
        <f>[1]consoCURRENT!K251</f>
        <v>0</v>
      </c>
      <c r="I26" s="37">
        <f>[1]consoCURRENT!L251</f>
        <v>0</v>
      </c>
      <c r="J26" s="37">
        <f>[1]consoCURRENT!M251</f>
        <v>0</v>
      </c>
      <c r="K26" s="37">
        <f>[1]consoCURRENT!N251</f>
        <v>0</v>
      </c>
      <c r="L26" s="37">
        <f>[1]consoCURRENT!O251</f>
        <v>0</v>
      </c>
      <c r="M26" s="37">
        <f>[1]consoCURRENT!P251</f>
        <v>0</v>
      </c>
      <c r="N26" s="37">
        <f>[1]consoCURRENT!Q251</f>
        <v>1096656.1000000001</v>
      </c>
      <c r="O26" s="37">
        <f>[1]consoCURRENT!R251</f>
        <v>643443.1</v>
      </c>
      <c r="P26" s="37">
        <f>[1]consoCURRENT!S251</f>
        <v>578443.1</v>
      </c>
      <c r="Q26" s="37">
        <f>[1]consoCURRENT!T251</f>
        <v>0</v>
      </c>
      <c r="R26" s="37">
        <f>[1]consoCURRENT!U251</f>
        <v>0</v>
      </c>
      <c r="S26" s="37">
        <f>[1]consoCURRENT!V251</f>
        <v>0</v>
      </c>
      <c r="T26" s="37">
        <f>[1]consoCURRENT!W251</f>
        <v>0</v>
      </c>
      <c r="U26" s="37">
        <f>[1]consoCURRENT!X251</f>
        <v>0</v>
      </c>
      <c r="V26" s="37">
        <f>[1]consoCURRENT!Y251</f>
        <v>0</v>
      </c>
      <c r="W26" s="37">
        <f>[1]consoCURRENT!Z251</f>
        <v>0</v>
      </c>
      <c r="X26" s="37">
        <f>[1]consoCURRENT!AA251</f>
        <v>0</v>
      </c>
      <c r="Y26" s="37">
        <f>[1]consoCURRENT!AB251</f>
        <v>0</v>
      </c>
      <c r="Z26" s="37">
        <f>SUM(M26:Y26)</f>
        <v>2318542.3000000003</v>
      </c>
      <c r="AA26" s="37">
        <f>B26-Z26</f>
        <v>3872457.6999999997</v>
      </c>
      <c r="AB26" s="42">
        <f>Z26/B26</f>
        <v>0.37450206751736398</v>
      </c>
      <c r="AC26" s="38"/>
    </row>
    <row r="27" spans="1:29" s="39" customFormat="1" ht="18" customHeight="1" x14ac:dyDescent="0.25">
      <c r="A27" s="41" t="s">
        <v>37</v>
      </c>
      <c r="B27" s="37">
        <f>[1]consoCURRENT!E327</f>
        <v>158934000</v>
      </c>
      <c r="C27" s="37">
        <f>[1]consoCURRENT!F327</f>
        <v>152534000</v>
      </c>
      <c r="D27" s="37">
        <f>[1]consoCURRENT!G327</f>
        <v>-6400000</v>
      </c>
      <c r="E27" s="37">
        <f>[1]consoCURRENT!H327</f>
        <v>14164262.069999998</v>
      </c>
      <c r="F27" s="37">
        <f>[1]consoCURRENT!I327</f>
        <v>0</v>
      </c>
      <c r="G27" s="37">
        <f>[1]consoCURRENT!J327</f>
        <v>0</v>
      </c>
      <c r="H27" s="37">
        <f>[1]consoCURRENT!K327</f>
        <v>0</v>
      </c>
      <c r="I27" s="37">
        <f>[1]consoCURRENT!L327</f>
        <v>1085122.8599999999</v>
      </c>
      <c r="J27" s="37">
        <f>[1]consoCURRENT!M327</f>
        <v>0</v>
      </c>
      <c r="K27" s="37">
        <f>[1]consoCURRENT!N327</f>
        <v>0</v>
      </c>
      <c r="L27" s="37">
        <f>[1]consoCURRENT!O327</f>
        <v>0</v>
      </c>
      <c r="M27" s="37">
        <f>[1]consoCURRENT!P327</f>
        <v>1085122.8599999999</v>
      </c>
      <c r="N27" s="37">
        <f>[1]consoCURRENT!Q327</f>
        <v>0</v>
      </c>
      <c r="O27" s="37">
        <f>[1]consoCURRENT!R327</f>
        <v>9142283.3600000013</v>
      </c>
      <c r="P27" s="37">
        <f>[1]consoCURRENT!S327</f>
        <v>3936855.85</v>
      </c>
      <c r="Q27" s="37">
        <f>[1]consoCURRENT!T327</f>
        <v>0</v>
      </c>
      <c r="R27" s="37">
        <f>[1]consoCURRENT!U327</f>
        <v>0</v>
      </c>
      <c r="S27" s="37">
        <f>[1]consoCURRENT!V327</f>
        <v>0</v>
      </c>
      <c r="T27" s="37">
        <f>[1]consoCURRENT!W327</f>
        <v>0</v>
      </c>
      <c r="U27" s="37">
        <f>[1]consoCURRENT!X327</f>
        <v>0</v>
      </c>
      <c r="V27" s="37">
        <f>[1]consoCURRENT!Y327</f>
        <v>0</v>
      </c>
      <c r="W27" s="37">
        <f>[1]consoCURRENT!Z327</f>
        <v>0</v>
      </c>
      <c r="X27" s="37">
        <f>[1]consoCURRENT!AA327</f>
        <v>0</v>
      </c>
      <c r="Y27" s="37">
        <f>[1]consoCURRENT!AB327</f>
        <v>0</v>
      </c>
      <c r="Z27" s="37">
        <f t="shared" ref="Z27:Z29" si="5">SUM(M27:Y27)</f>
        <v>14164262.07</v>
      </c>
      <c r="AA27" s="37">
        <f t="shared" ref="AA27:AA29" si="6">B27-Z27</f>
        <v>144769737.93000001</v>
      </c>
      <c r="AB27" s="42">
        <f t="shared" ref="AB27:AB32" si="7">Z27/B27</f>
        <v>8.9120402619955449E-2</v>
      </c>
      <c r="AC27" s="38"/>
    </row>
    <row r="28" spans="1:29" s="39" customFormat="1" ht="18" customHeight="1" x14ac:dyDescent="0.25">
      <c r="A28" s="41" t="s">
        <v>38</v>
      </c>
      <c r="B28" s="37">
        <f>[1]consoCURRENT!E333</f>
        <v>0</v>
      </c>
      <c r="C28" s="37">
        <f>[1]consoCURRENT!F333</f>
        <v>0</v>
      </c>
      <c r="D28" s="37">
        <f>[1]consoCURRENT!G333</f>
        <v>0</v>
      </c>
      <c r="E28" s="37">
        <f>[1]consoCURRENT!H333</f>
        <v>0</v>
      </c>
      <c r="F28" s="37">
        <f>[1]consoCURRENT!I333</f>
        <v>0</v>
      </c>
      <c r="G28" s="37">
        <f>[1]consoCURRENT!J333</f>
        <v>0</v>
      </c>
      <c r="H28" s="37">
        <f>[1]consoCURRENT!K333</f>
        <v>0</v>
      </c>
      <c r="I28" s="37">
        <f>[1]consoCURRENT!L333</f>
        <v>0</v>
      </c>
      <c r="J28" s="37">
        <f>[1]consoCURRENT!M333</f>
        <v>0</v>
      </c>
      <c r="K28" s="37">
        <f>[1]consoCURRENT!N333</f>
        <v>0</v>
      </c>
      <c r="L28" s="37">
        <f>[1]consoCURRENT!O333</f>
        <v>0</v>
      </c>
      <c r="M28" s="37">
        <f>[1]consoCURRENT!P333</f>
        <v>0</v>
      </c>
      <c r="N28" s="37">
        <f>[1]consoCURRENT!Q333</f>
        <v>0</v>
      </c>
      <c r="O28" s="37">
        <f>[1]consoCURRENT!R333</f>
        <v>0</v>
      </c>
      <c r="P28" s="37">
        <f>[1]consoCURRENT!S333</f>
        <v>0</v>
      </c>
      <c r="Q28" s="37">
        <f>[1]consoCURRENT!T333</f>
        <v>0</v>
      </c>
      <c r="R28" s="37">
        <f>[1]consoCURRENT!U333</f>
        <v>0</v>
      </c>
      <c r="S28" s="37">
        <f>[1]consoCURRENT!V333</f>
        <v>0</v>
      </c>
      <c r="T28" s="37">
        <f>[1]consoCURRENT!W333</f>
        <v>0</v>
      </c>
      <c r="U28" s="37">
        <f>[1]consoCURRENT!X333</f>
        <v>0</v>
      </c>
      <c r="V28" s="37">
        <f>[1]consoCURRENT!Y333</f>
        <v>0</v>
      </c>
      <c r="W28" s="37">
        <f>[1]consoCURRENT!Z333</f>
        <v>0</v>
      </c>
      <c r="X28" s="37">
        <f>[1]consoCURRENT!AA333</f>
        <v>0</v>
      </c>
      <c r="Y28" s="37">
        <f>[1]consoCURRENT!AB333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[1]consoCURRENT!E362</f>
        <v>29553000</v>
      </c>
      <c r="C29" s="37">
        <f>[1]consoCURRENT!F362</f>
        <v>28753000</v>
      </c>
      <c r="D29" s="37">
        <f>[1]consoCURRENT!G362</f>
        <v>-800000</v>
      </c>
      <c r="E29" s="37">
        <f>[1]consoCURRENT!H362</f>
        <v>211660</v>
      </c>
      <c r="F29" s="37">
        <f>[1]consoCURRENT!I362</f>
        <v>0</v>
      </c>
      <c r="G29" s="37">
        <f>[1]consoCURRENT!J362</f>
        <v>0</v>
      </c>
      <c r="H29" s="37">
        <f>[1]consoCURRENT!K362</f>
        <v>0</v>
      </c>
      <c r="I29" s="37">
        <f>[1]consoCURRENT!L362</f>
        <v>96300</v>
      </c>
      <c r="J29" s="37">
        <f>[1]consoCURRENT!M362</f>
        <v>0</v>
      </c>
      <c r="K29" s="37">
        <f>[1]consoCURRENT!N362</f>
        <v>0</v>
      </c>
      <c r="L29" s="37">
        <f>[1]consoCURRENT!O362</f>
        <v>0</v>
      </c>
      <c r="M29" s="37">
        <f>[1]consoCURRENT!P362</f>
        <v>96300</v>
      </c>
      <c r="N29" s="37">
        <f>[1]consoCURRENT!Q362</f>
        <v>0</v>
      </c>
      <c r="O29" s="37">
        <f>[1]consoCURRENT!R362</f>
        <v>25360</v>
      </c>
      <c r="P29" s="37">
        <f>[1]consoCURRENT!S362</f>
        <v>90000</v>
      </c>
      <c r="Q29" s="37">
        <f>[1]consoCURRENT!T362</f>
        <v>0</v>
      </c>
      <c r="R29" s="37">
        <f>[1]consoCURRENT!U362</f>
        <v>0</v>
      </c>
      <c r="S29" s="37">
        <f>[1]consoCURRENT!V362</f>
        <v>0</v>
      </c>
      <c r="T29" s="37">
        <f>[1]consoCURRENT!W362</f>
        <v>0</v>
      </c>
      <c r="U29" s="37">
        <f>[1]consoCURRENT!X362</f>
        <v>0</v>
      </c>
      <c r="V29" s="37">
        <f>[1]consoCURRENT!Y362</f>
        <v>0</v>
      </c>
      <c r="W29" s="37">
        <f>[1]consoCURRENT!Z362</f>
        <v>0</v>
      </c>
      <c r="X29" s="37">
        <f>[1]consoCURRENT!AA362</f>
        <v>0</v>
      </c>
      <c r="Y29" s="37">
        <f>[1]consoCURRENT!AB362</f>
        <v>0</v>
      </c>
      <c r="Z29" s="37">
        <f t="shared" si="5"/>
        <v>211660</v>
      </c>
      <c r="AA29" s="37">
        <f t="shared" si="6"/>
        <v>29341340</v>
      </c>
      <c r="AB29" s="42">
        <f t="shared" si="7"/>
        <v>7.1620478462423439E-3</v>
      </c>
      <c r="AC29" s="38"/>
    </row>
    <row r="30" spans="1:29" s="39" customFormat="1" ht="18" customHeight="1" x14ac:dyDescent="0.25">
      <c r="A30" s="43" t="s">
        <v>40</v>
      </c>
      <c r="B30" s="44">
        <f>SUM(B26:B29)</f>
        <v>194678000</v>
      </c>
      <c r="C30" s="44">
        <f t="shared" ref="C30:AA30" si="8">SUM(C26:C29)</f>
        <v>187478000</v>
      </c>
      <c r="D30" s="44">
        <f t="shared" si="8"/>
        <v>-7200000</v>
      </c>
      <c r="E30" s="44">
        <f t="shared" si="8"/>
        <v>16694464.369999997</v>
      </c>
      <c r="F30" s="44">
        <f t="shared" si="8"/>
        <v>0</v>
      </c>
      <c r="G30" s="44">
        <f t="shared" si="8"/>
        <v>0</v>
      </c>
      <c r="H30" s="44">
        <f t="shared" si="8"/>
        <v>0</v>
      </c>
      <c r="I30" s="44">
        <f t="shared" si="8"/>
        <v>1181422.8599999999</v>
      </c>
      <c r="J30" s="44">
        <f t="shared" si="8"/>
        <v>0</v>
      </c>
      <c r="K30" s="44">
        <f t="shared" si="8"/>
        <v>0</v>
      </c>
      <c r="L30" s="44">
        <f t="shared" si="8"/>
        <v>0</v>
      </c>
      <c r="M30" s="44">
        <f t="shared" si="8"/>
        <v>1181422.8599999999</v>
      </c>
      <c r="N30" s="44">
        <f t="shared" si="8"/>
        <v>1096656.1000000001</v>
      </c>
      <c r="O30" s="44">
        <f t="shared" si="8"/>
        <v>9811086.4600000009</v>
      </c>
      <c r="P30" s="44">
        <f t="shared" si="8"/>
        <v>4605298.95</v>
      </c>
      <c r="Q30" s="44">
        <f t="shared" si="8"/>
        <v>0</v>
      </c>
      <c r="R30" s="44">
        <f t="shared" si="8"/>
        <v>0</v>
      </c>
      <c r="S30" s="44">
        <f t="shared" si="8"/>
        <v>0</v>
      </c>
      <c r="T30" s="44">
        <f t="shared" si="8"/>
        <v>0</v>
      </c>
      <c r="U30" s="44">
        <f t="shared" si="8"/>
        <v>0</v>
      </c>
      <c r="V30" s="44">
        <f t="shared" si="8"/>
        <v>0</v>
      </c>
      <c r="W30" s="44">
        <f t="shared" si="8"/>
        <v>0</v>
      </c>
      <c r="X30" s="44">
        <f t="shared" si="8"/>
        <v>0</v>
      </c>
      <c r="Y30" s="44">
        <f t="shared" si="8"/>
        <v>0</v>
      </c>
      <c r="Z30" s="44">
        <f t="shared" si="8"/>
        <v>16694464.370000001</v>
      </c>
      <c r="AA30" s="44">
        <f t="shared" si="8"/>
        <v>177983535.63</v>
      </c>
      <c r="AB30" s="45">
        <f t="shared" si="7"/>
        <v>8.5754242235897227E-2</v>
      </c>
      <c r="AC30" s="38"/>
    </row>
    <row r="31" spans="1:29" s="39" customFormat="1" ht="18" customHeight="1" x14ac:dyDescent="0.25">
      <c r="A31" s="46" t="s">
        <v>41</v>
      </c>
      <c r="B31" s="37">
        <f>[1]consoCURRENT!E366</f>
        <v>534000</v>
      </c>
      <c r="C31" s="37">
        <f>[1]consoCURRENT!F366</f>
        <v>534000</v>
      </c>
      <c r="D31" s="37">
        <f>[1]consoCURRENT!G366</f>
        <v>0</v>
      </c>
      <c r="E31" s="37">
        <f>[1]consoCURRENT!H366</f>
        <v>169607.88</v>
      </c>
      <c r="F31" s="37">
        <f>[1]consoCURRENT!I366</f>
        <v>0</v>
      </c>
      <c r="G31" s="37">
        <f>[1]consoCURRENT!J366</f>
        <v>0</v>
      </c>
      <c r="H31" s="37">
        <f>[1]consoCURRENT!K366</f>
        <v>0</v>
      </c>
      <c r="I31" s="37">
        <f>[1]consoCURRENT!L366</f>
        <v>0</v>
      </c>
      <c r="J31" s="37">
        <f>[1]consoCURRENT!M366</f>
        <v>0</v>
      </c>
      <c r="K31" s="37">
        <f>[1]consoCURRENT!N366</f>
        <v>0</v>
      </c>
      <c r="L31" s="37">
        <f>[1]consoCURRENT!O366</f>
        <v>0</v>
      </c>
      <c r="M31" s="37">
        <f>[1]consoCURRENT!P366</f>
        <v>0</v>
      </c>
      <c r="N31" s="37">
        <f>[1]consoCURRENT!Q366</f>
        <v>0</v>
      </c>
      <c r="O31" s="37">
        <f>[1]consoCURRENT!R366</f>
        <v>56535.96</v>
      </c>
      <c r="P31" s="37">
        <f>[1]consoCURRENT!S366</f>
        <v>113071.92000000001</v>
      </c>
      <c r="Q31" s="37">
        <f>[1]consoCURRENT!T366</f>
        <v>0</v>
      </c>
      <c r="R31" s="37">
        <f>[1]consoCURRENT!U366</f>
        <v>0</v>
      </c>
      <c r="S31" s="37">
        <f>[1]consoCURRENT!V366</f>
        <v>0</v>
      </c>
      <c r="T31" s="37">
        <f>[1]consoCURRENT!W366</f>
        <v>0</v>
      </c>
      <c r="U31" s="37">
        <f>[1]consoCURRENT!X366</f>
        <v>0</v>
      </c>
      <c r="V31" s="37">
        <f>[1]consoCURRENT!Y366</f>
        <v>0</v>
      </c>
      <c r="W31" s="37">
        <f>[1]consoCURRENT!Z366</f>
        <v>0</v>
      </c>
      <c r="X31" s="37">
        <f>[1]consoCURRENT!AA366</f>
        <v>0</v>
      </c>
      <c r="Y31" s="37">
        <f>[1]consoCURRENT!AB366</f>
        <v>0</v>
      </c>
      <c r="Z31" s="37">
        <f t="shared" ref="Z31" si="9">SUM(M31:Y31)</f>
        <v>169607.88</v>
      </c>
      <c r="AA31" s="37">
        <f t="shared" ref="AA31" si="10">B31-Z31</f>
        <v>364392.12</v>
      </c>
      <c r="AB31" s="42">
        <f t="shared" si="7"/>
        <v>0.3176177528089888</v>
      </c>
      <c r="AC31" s="38"/>
    </row>
    <row r="32" spans="1:29" s="39" customFormat="1" ht="18" customHeight="1" x14ac:dyDescent="0.25">
      <c r="A32" s="43" t="s">
        <v>42</v>
      </c>
      <c r="B32" s="44">
        <f>B31+B30</f>
        <v>195212000</v>
      </c>
      <c r="C32" s="44">
        <f t="shared" ref="C32:AA32" si="11">C31+C30</f>
        <v>188012000</v>
      </c>
      <c r="D32" s="44">
        <f t="shared" si="11"/>
        <v>-7200000</v>
      </c>
      <c r="E32" s="44">
        <f t="shared" si="11"/>
        <v>16864072.249999996</v>
      </c>
      <c r="F32" s="44">
        <f t="shared" si="11"/>
        <v>0</v>
      </c>
      <c r="G32" s="44">
        <f t="shared" si="11"/>
        <v>0</v>
      </c>
      <c r="H32" s="44">
        <f t="shared" si="11"/>
        <v>0</v>
      </c>
      <c r="I32" s="44">
        <f t="shared" si="11"/>
        <v>1181422.8599999999</v>
      </c>
      <c r="J32" s="44">
        <f t="shared" si="11"/>
        <v>0</v>
      </c>
      <c r="K32" s="44">
        <f t="shared" si="11"/>
        <v>0</v>
      </c>
      <c r="L32" s="44">
        <f t="shared" si="11"/>
        <v>0</v>
      </c>
      <c r="M32" s="44">
        <f t="shared" si="11"/>
        <v>1181422.8599999999</v>
      </c>
      <c r="N32" s="44">
        <f t="shared" si="11"/>
        <v>1096656.1000000001</v>
      </c>
      <c r="O32" s="44">
        <f t="shared" si="11"/>
        <v>9867622.4200000018</v>
      </c>
      <c r="P32" s="44">
        <f t="shared" si="11"/>
        <v>4718370.87</v>
      </c>
      <c r="Q32" s="44">
        <f t="shared" si="11"/>
        <v>0</v>
      </c>
      <c r="R32" s="44">
        <f t="shared" si="11"/>
        <v>0</v>
      </c>
      <c r="S32" s="44">
        <f t="shared" si="11"/>
        <v>0</v>
      </c>
      <c r="T32" s="44">
        <f t="shared" si="11"/>
        <v>0</v>
      </c>
      <c r="U32" s="44">
        <f t="shared" si="11"/>
        <v>0</v>
      </c>
      <c r="V32" s="44">
        <f t="shared" si="11"/>
        <v>0</v>
      </c>
      <c r="W32" s="44">
        <f t="shared" si="11"/>
        <v>0</v>
      </c>
      <c r="X32" s="44">
        <f t="shared" si="11"/>
        <v>0</v>
      </c>
      <c r="Y32" s="44">
        <f t="shared" si="11"/>
        <v>0</v>
      </c>
      <c r="Z32" s="44">
        <f t="shared" si="11"/>
        <v>16864072.25</v>
      </c>
      <c r="AA32" s="44">
        <f t="shared" si="11"/>
        <v>178347927.75</v>
      </c>
      <c r="AB32" s="45">
        <f t="shared" si="7"/>
        <v>8.638850198758273E-2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[1]consoCURRENT!E426</f>
        <v>6528000</v>
      </c>
      <c r="C36" s="37">
        <f>[1]consoCURRENT!F426</f>
        <v>6528000</v>
      </c>
      <c r="D36" s="37">
        <f>[1]consoCURRENT!G426</f>
        <v>0</v>
      </c>
      <c r="E36" s="37">
        <f>[1]consoCURRENT!H426</f>
        <v>1944655</v>
      </c>
      <c r="F36" s="37">
        <f>[1]consoCURRENT!I426</f>
        <v>0</v>
      </c>
      <c r="G36" s="37">
        <f>[1]consoCURRENT!J426</f>
        <v>0</v>
      </c>
      <c r="H36" s="37">
        <f>[1]consoCURRENT!K426</f>
        <v>0</v>
      </c>
      <c r="I36" s="37">
        <f>[1]consoCURRENT!L426</f>
        <v>0</v>
      </c>
      <c r="J36" s="37">
        <f>[1]consoCURRENT!M426</f>
        <v>0</v>
      </c>
      <c r="K36" s="37">
        <f>[1]consoCURRENT!N426</f>
        <v>0</v>
      </c>
      <c r="L36" s="37">
        <f>[1]consoCURRENT!O426</f>
        <v>0</v>
      </c>
      <c r="M36" s="37">
        <f>[1]consoCURRENT!P426</f>
        <v>0</v>
      </c>
      <c r="N36" s="37">
        <f>[1]consoCURRENT!Q426</f>
        <v>0</v>
      </c>
      <c r="O36" s="37">
        <f>[1]consoCURRENT!R426</f>
        <v>1451222.5</v>
      </c>
      <c r="P36" s="37">
        <f>[1]consoCURRENT!S426</f>
        <v>493432.5</v>
      </c>
      <c r="Q36" s="37">
        <f>[1]consoCURRENT!T426</f>
        <v>0</v>
      </c>
      <c r="R36" s="37">
        <f>[1]consoCURRENT!U426</f>
        <v>0</v>
      </c>
      <c r="S36" s="37">
        <f>[1]consoCURRENT!V426</f>
        <v>0</v>
      </c>
      <c r="T36" s="37">
        <f>[1]consoCURRENT!W426</f>
        <v>0</v>
      </c>
      <c r="U36" s="37">
        <f>[1]consoCURRENT!X426</f>
        <v>0</v>
      </c>
      <c r="V36" s="37">
        <f>[1]consoCURRENT!Y426</f>
        <v>0</v>
      </c>
      <c r="W36" s="37">
        <f>[1]consoCURRENT!Z426</f>
        <v>0</v>
      </c>
      <c r="X36" s="37">
        <f>[1]consoCURRENT!AA426</f>
        <v>0</v>
      </c>
      <c r="Y36" s="37">
        <f>[1]consoCURRENT!AB426</f>
        <v>0</v>
      </c>
      <c r="Z36" s="37">
        <f>SUM(M36:Y36)</f>
        <v>1944655</v>
      </c>
      <c r="AA36" s="37">
        <f>B36-Z36</f>
        <v>4583345</v>
      </c>
      <c r="AB36" s="42">
        <f>Z36/B36</f>
        <v>0.29789445465686276</v>
      </c>
      <c r="AC36" s="38"/>
    </row>
    <row r="37" spans="1:29" s="39" customFormat="1" ht="18" customHeight="1" x14ac:dyDescent="0.25">
      <c r="A37" s="41" t="s">
        <v>37</v>
      </c>
      <c r="B37" s="37">
        <f>[1]consoCURRENT!E502</f>
        <v>7871000</v>
      </c>
      <c r="C37" s="37">
        <f>[1]consoCURRENT!F502</f>
        <v>6792470.0700000003</v>
      </c>
      <c r="D37" s="37">
        <f>[1]consoCURRENT!G502</f>
        <v>-1078529.93</v>
      </c>
      <c r="E37" s="37">
        <f>[1]consoCURRENT!H502</f>
        <v>2255131.91</v>
      </c>
      <c r="F37" s="37">
        <f>[1]consoCURRENT!I502</f>
        <v>0</v>
      </c>
      <c r="G37" s="37">
        <f>[1]consoCURRENT!J502</f>
        <v>0</v>
      </c>
      <c r="H37" s="37">
        <f>[1]consoCURRENT!K502</f>
        <v>0</v>
      </c>
      <c r="I37" s="37">
        <f>[1]consoCURRENT!L502</f>
        <v>954999.07000000007</v>
      </c>
      <c r="J37" s="37">
        <f>[1]consoCURRENT!M502</f>
        <v>0</v>
      </c>
      <c r="K37" s="37">
        <f>[1]consoCURRENT!N502</f>
        <v>0</v>
      </c>
      <c r="L37" s="37">
        <f>[1]consoCURRENT!O502</f>
        <v>0</v>
      </c>
      <c r="M37" s="37">
        <f>[1]consoCURRENT!P502</f>
        <v>954999.07000000007</v>
      </c>
      <c r="N37" s="37">
        <f>[1]consoCURRENT!Q502</f>
        <v>0</v>
      </c>
      <c r="O37" s="37">
        <f>[1]consoCURRENT!R502</f>
        <v>1169298.47</v>
      </c>
      <c r="P37" s="37">
        <f>[1]consoCURRENT!S502</f>
        <v>130834.37</v>
      </c>
      <c r="Q37" s="37">
        <f>[1]consoCURRENT!T502</f>
        <v>0</v>
      </c>
      <c r="R37" s="37">
        <f>[1]consoCURRENT!U502</f>
        <v>0</v>
      </c>
      <c r="S37" s="37">
        <f>[1]consoCURRENT!V502</f>
        <v>0</v>
      </c>
      <c r="T37" s="37">
        <f>[1]consoCURRENT!W502</f>
        <v>0</v>
      </c>
      <c r="U37" s="37">
        <f>[1]consoCURRENT!X502</f>
        <v>0</v>
      </c>
      <c r="V37" s="37">
        <f>[1]consoCURRENT!Y502</f>
        <v>0</v>
      </c>
      <c r="W37" s="37">
        <f>[1]consoCURRENT!Z502</f>
        <v>0</v>
      </c>
      <c r="X37" s="37">
        <f>[1]consoCURRENT!AA502</f>
        <v>0</v>
      </c>
      <c r="Y37" s="37">
        <f>[1]consoCURRENT!AB502</f>
        <v>0</v>
      </c>
      <c r="Z37" s="37">
        <f t="shared" ref="Z37:Z39" si="12">SUM(M37:Y37)</f>
        <v>2255131.91</v>
      </c>
      <c r="AA37" s="37">
        <f t="shared" ref="AA37:AA39" si="13">B37-Z37</f>
        <v>5615868.0899999999</v>
      </c>
      <c r="AB37" s="42">
        <f t="shared" ref="AB37:AB42" si="14">Z37/B37</f>
        <v>0.28651148646931779</v>
      </c>
      <c r="AC37" s="38"/>
    </row>
    <row r="38" spans="1:29" s="39" customFormat="1" ht="18" customHeight="1" x14ac:dyDescent="0.25">
      <c r="A38" s="41" t="s">
        <v>38</v>
      </c>
      <c r="B38" s="37">
        <f>[1]consoCURRENT!E508</f>
        <v>0</v>
      </c>
      <c r="C38" s="37">
        <f>[1]consoCURRENT!F508</f>
        <v>0</v>
      </c>
      <c r="D38" s="37">
        <f>[1]consoCURRENT!G508</f>
        <v>0</v>
      </c>
      <c r="E38" s="37">
        <f>[1]consoCURRENT!H508</f>
        <v>0</v>
      </c>
      <c r="F38" s="37">
        <f>[1]consoCURRENT!I508</f>
        <v>0</v>
      </c>
      <c r="G38" s="37">
        <f>[1]consoCURRENT!J508</f>
        <v>0</v>
      </c>
      <c r="H38" s="37">
        <f>[1]consoCURRENT!K508</f>
        <v>0</v>
      </c>
      <c r="I38" s="37">
        <f>[1]consoCURRENT!L508</f>
        <v>0</v>
      </c>
      <c r="J38" s="37">
        <f>[1]consoCURRENT!M508</f>
        <v>0</v>
      </c>
      <c r="K38" s="37">
        <f>[1]consoCURRENT!N508</f>
        <v>0</v>
      </c>
      <c r="L38" s="37">
        <f>[1]consoCURRENT!O508</f>
        <v>0</v>
      </c>
      <c r="M38" s="37">
        <f>[1]consoCURRENT!P508</f>
        <v>0</v>
      </c>
      <c r="N38" s="37">
        <f>[1]consoCURRENT!Q508</f>
        <v>0</v>
      </c>
      <c r="O38" s="37">
        <f>[1]consoCURRENT!R508</f>
        <v>0</v>
      </c>
      <c r="P38" s="37">
        <f>[1]consoCURRENT!S508</f>
        <v>0</v>
      </c>
      <c r="Q38" s="37">
        <f>[1]consoCURRENT!T508</f>
        <v>0</v>
      </c>
      <c r="R38" s="37">
        <f>[1]consoCURRENT!U508</f>
        <v>0</v>
      </c>
      <c r="S38" s="37">
        <f>[1]consoCURRENT!V508</f>
        <v>0</v>
      </c>
      <c r="T38" s="37">
        <f>[1]consoCURRENT!W508</f>
        <v>0</v>
      </c>
      <c r="U38" s="37">
        <f>[1]consoCURRENT!X508</f>
        <v>0</v>
      </c>
      <c r="V38" s="37">
        <f>[1]consoCURRENT!Y508</f>
        <v>0</v>
      </c>
      <c r="W38" s="37">
        <f>[1]consoCURRENT!Z508</f>
        <v>0</v>
      </c>
      <c r="X38" s="37">
        <f>[1]consoCURRENT!AA508</f>
        <v>0</v>
      </c>
      <c r="Y38" s="37">
        <f>[1]consoCURRENT!AB508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[1]consoCURRENT!E537</f>
        <v>0</v>
      </c>
      <c r="C39" s="37">
        <f>[1]consoCURRENT!F537</f>
        <v>0</v>
      </c>
      <c r="D39" s="37">
        <f>[1]consoCURRENT!G537</f>
        <v>0</v>
      </c>
      <c r="E39" s="37">
        <f>[1]consoCURRENT!H537</f>
        <v>0</v>
      </c>
      <c r="F39" s="37">
        <f>[1]consoCURRENT!I537</f>
        <v>0</v>
      </c>
      <c r="G39" s="37">
        <f>[1]consoCURRENT!J537</f>
        <v>0</v>
      </c>
      <c r="H39" s="37">
        <f>[1]consoCURRENT!K537</f>
        <v>0</v>
      </c>
      <c r="I39" s="37">
        <f>[1]consoCURRENT!L537</f>
        <v>0</v>
      </c>
      <c r="J39" s="37">
        <f>[1]consoCURRENT!M537</f>
        <v>0</v>
      </c>
      <c r="K39" s="37">
        <f>[1]consoCURRENT!N537</f>
        <v>0</v>
      </c>
      <c r="L39" s="37">
        <f>[1]consoCURRENT!O537</f>
        <v>0</v>
      </c>
      <c r="M39" s="37">
        <f>[1]consoCURRENT!P537</f>
        <v>0</v>
      </c>
      <c r="N39" s="37">
        <f>[1]consoCURRENT!Q537</f>
        <v>0</v>
      </c>
      <c r="O39" s="37">
        <f>[1]consoCURRENT!R537</f>
        <v>0</v>
      </c>
      <c r="P39" s="37">
        <f>[1]consoCURRENT!S537</f>
        <v>0</v>
      </c>
      <c r="Q39" s="37">
        <f>[1]consoCURRENT!T537</f>
        <v>0</v>
      </c>
      <c r="R39" s="37">
        <f>[1]consoCURRENT!U537</f>
        <v>0</v>
      </c>
      <c r="S39" s="37">
        <f>[1]consoCURRENT!V537</f>
        <v>0</v>
      </c>
      <c r="T39" s="37">
        <f>[1]consoCURRENT!W537</f>
        <v>0</v>
      </c>
      <c r="U39" s="37">
        <f>[1]consoCURRENT!X537</f>
        <v>0</v>
      </c>
      <c r="V39" s="37">
        <f>[1]consoCURRENT!Y537</f>
        <v>0</v>
      </c>
      <c r="W39" s="37">
        <f>[1]consoCURRENT!Z537</f>
        <v>0</v>
      </c>
      <c r="X39" s="37">
        <f>[1]consoCURRENT!AA537</f>
        <v>0</v>
      </c>
      <c r="Y39" s="37">
        <f>[1]consoCURRENT!AB537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14399000</v>
      </c>
      <c r="C40" s="44">
        <f t="shared" ref="C40:AA40" si="15">SUM(C36:C39)</f>
        <v>13320470.07</v>
      </c>
      <c r="D40" s="44">
        <f t="shared" si="15"/>
        <v>-1078529.93</v>
      </c>
      <c r="E40" s="44">
        <f t="shared" si="15"/>
        <v>4199786.91</v>
      </c>
      <c r="F40" s="44">
        <f t="shared" si="15"/>
        <v>0</v>
      </c>
      <c r="G40" s="44">
        <f t="shared" si="15"/>
        <v>0</v>
      </c>
      <c r="H40" s="44">
        <f t="shared" si="15"/>
        <v>0</v>
      </c>
      <c r="I40" s="44">
        <f t="shared" si="15"/>
        <v>954999.07000000007</v>
      </c>
      <c r="J40" s="44">
        <f t="shared" si="15"/>
        <v>0</v>
      </c>
      <c r="K40" s="44">
        <f t="shared" si="15"/>
        <v>0</v>
      </c>
      <c r="L40" s="44">
        <f t="shared" si="15"/>
        <v>0</v>
      </c>
      <c r="M40" s="44">
        <f t="shared" si="15"/>
        <v>954999.07000000007</v>
      </c>
      <c r="N40" s="44">
        <f t="shared" si="15"/>
        <v>0</v>
      </c>
      <c r="O40" s="44">
        <f t="shared" si="15"/>
        <v>2620520.9699999997</v>
      </c>
      <c r="P40" s="44">
        <f t="shared" si="15"/>
        <v>624266.87</v>
      </c>
      <c r="Q40" s="44">
        <f t="shared" si="15"/>
        <v>0</v>
      </c>
      <c r="R40" s="44">
        <f t="shared" si="15"/>
        <v>0</v>
      </c>
      <c r="S40" s="44">
        <f t="shared" si="15"/>
        <v>0</v>
      </c>
      <c r="T40" s="44">
        <f t="shared" si="15"/>
        <v>0</v>
      </c>
      <c r="U40" s="44">
        <f t="shared" si="15"/>
        <v>0</v>
      </c>
      <c r="V40" s="44">
        <f t="shared" si="15"/>
        <v>0</v>
      </c>
      <c r="W40" s="44">
        <f t="shared" si="15"/>
        <v>0</v>
      </c>
      <c r="X40" s="44">
        <f t="shared" si="15"/>
        <v>0</v>
      </c>
      <c r="Y40" s="44">
        <f t="shared" si="15"/>
        <v>0</v>
      </c>
      <c r="Z40" s="44">
        <f t="shared" si="15"/>
        <v>4199786.91</v>
      </c>
      <c r="AA40" s="44">
        <f t="shared" si="15"/>
        <v>10199213.09</v>
      </c>
      <c r="AB40" s="45">
        <f t="shared" si="14"/>
        <v>0.29167212375859436</v>
      </c>
      <c r="AC40" s="38"/>
    </row>
    <row r="41" spans="1:29" s="39" customFormat="1" ht="18" customHeight="1" x14ac:dyDescent="0.25">
      <c r="A41" s="46" t="s">
        <v>41</v>
      </c>
      <c r="B41" s="37">
        <f>[1]consoCURRENT!E541</f>
        <v>607000</v>
      </c>
      <c r="C41" s="37">
        <f>[1]consoCURRENT!F541</f>
        <v>607000</v>
      </c>
      <c r="D41" s="37">
        <f>[1]consoCURRENT!G541</f>
        <v>0</v>
      </c>
      <c r="E41" s="37">
        <f>[1]consoCURRENT!H541</f>
        <v>147121.20000000001</v>
      </c>
      <c r="F41" s="37">
        <f>[1]consoCURRENT!I541</f>
        <v>0</v>
      </c>
      <c r="G41" s="37">
        <f>[1]consoCURRENT!J541</f>
        <v>0</v>
      </c>
      <c r="H41" s="37">
        <f>[1]consoCURRENT!K541</f>
        <v>0</v>
      </c>
      <c r="I41" s="37">
        <f>[1]consoCURRENT!L541</f>
        <v>0</v>
      </c>
      <c r="J41" s="37">
        <f>[1]consoCURRENT!M541</f>
        <v>0</v>
      </c>
      <c r="K41" s="37">
        <f>[1]consoCURRENT!N541</f>
        <v>0</v>
      </c>
      <c r="L41" s="37">
        <f>[1]consoCURRENT!O541</f>
        <v>0</v>
      </c>
      <c r="M41" s="37">
        <f>[1]consoCURRENT!P541</f>
        <v>0</v>
      </c>
      <c r="N41" s="37">
        <f>[1]consoCURRENT!Q541</f>
        <v>0</v>
      </c>
      <c r="O41" s="37">
        <f>[1]consoCURRENT!R541</f>
        <v>49040</v>
      </c>
      <c r="P41" s="37">
        <f>[1]consoCURRENT!S541</f>
        <v>98081.200000000012</v>
      </c>
      <c r="Q41" s="37">
        <f>[1]consoCURRENT!T541</f>
        <v>0</v>
      </c>
      <c r="R41" s="37">
        <f>[1]consoCURRENT!U541</f>
        <v>0</v>
      </c>
      <c r="S41" s="37">
        <f>[1]consoCURRENT!V541</f>
        <v>0</v>
      </c>
      <c r="T41" s="37">
        <f>[1]consoCURRENT!W541</f>
        <v>0</v>
      </c>
      <c r="U41" s="37">
        <f>[1]consoCURRENT!X541</f>
        <v>0</v>
      </c>
      <c r="V41" s="37">
        <f>[1]consoCURRENT!Y541</f>
        <v>0</v>
      </c>
      <c r="W41" s="37">
        <f>[1]consoCURRENT!Z541</f>
        <v>0</v>
      </c>
      <c r="X41" s="37">
        <f>[1]consoCURRENT!AA541</f>
        <v>0</v>
      </c>
      <c r="Y41" s="37">
        <f>[1]consoCURRENT!AB541</f>
        <v>0</v>
      </c>
      <c r="Z41" s="37">
        <f t="shared" ref="Z41" si="16">SUM(M41:Y41)</f>
        <v>147121.20000000001</v>
      </c>
      <c r="AA41" s="37">
        <f t="shared" ref="AA41" si="17">B41-Z41</f>
        <v>459878.8</v>
      </c>
      <c r="AB41" s="42">
        <f t="shared" si="14"/>
        <v>0.24237429983525538</v>
      </c>
      <c r="AC41" s="38"/>
    </row>
    <row r="42" spans="1:29" s="39" customFormat="1" ht="18" customHeight="1" x14ac:dyDescent="0.25">
      <c r="A42" s="43" t="s">
        <v>42</v>
      </c>
      <c r="B42" s="44">
        <f>B41+B40</f>
        <v>15006000</v>
      </c>
      <c r="C42" s="44">
        <f t="shared" ref="C42:AA42" si="18">C41+C40</f>
        <v>13927470.07</v>
      </c>
      <c r="D42" s="44">
        <f t="shared" si="18"/>
        <v>-1078529.93</v>
      </c>
      <c r="E42" s="44">
        <f t="shared" si="18"/>
        <v>4346908.1100000003</v>
      </c>
      <c r="F42" s="44">
        <f t="shared" si="18"/>
        <v>0</v>
      </c>
      <c r="G42" s="44">
        <f t="shared" si="18"/>
        <v>0</v>
      </c>
      <c r="H42" s="44">
        <f t="shared" si="18"/>
        <v>0</v>
      </c>
      <c r="I42" s="44">
        <f t="shared" si="18"/>
        <v>954999.07000000007</v>
      </c>
      <c r="J42" s="44">
        <f t="shared" si="18"/>
        <v>0</v>
      </c>
      <c r="K42" s="44">
        <f t="shared" si="18"/>
        <v>0</v>
      </c>
      <c r="L42" s="44">
        <f t="shared" si="18"/>
        <v>0</v>
      </c>
      <c r="M42" s="44">
        <f t="shared" si="18"/>
        <v>954999.07000000007</v>
      </c>
      <c r="N42" s="44">
        <f t="shared" si="18"/>
        <v>0</v>
      </c>
      <c r="O42" s="44">
        <f t="shared" si="18"/>
        <v>2669560.9699999997</v>
      </c>
      <c r="P42" s="44">
        <f t="shared" si="18"/>
        <v>722348.07000000007</v>
      </c>
      <c r="Q42" s="44">
        <f t="shared" si="18"/>
        <v>0</v>
      </c>
      <c r="R42" s="44">
        <f t="shared" si="18"/>
        <v>0</v>
      </c>
      <c r="S42" s="44">
        <f t="shared" si="18"/>
        <v>0</v>
      </c>
      <c r="T42" s="44">
        <f t="shared" si="18"/>
        <v>0</v>
      </c>
      <c r="U42" s="44">
        <f t="shared" si="18"/>
        <v>0</v>
      </c>
      <c r="V42" s="44">
        <f t="shared" si="18"/>
        <v>0</v>
      </c>
      <c r="W42" s="44">
        <f t="shared" si="18"/>
        <v>0</v>
      </c>
      <c r="X42" s="44">
        <f t="shared" si="18"/>
        <v>0</v>
      </c>
      <c r="Y42" s="44">
        <f t="shared" si="18"/>
        <v>0</v>
      </c>
      <c r="Z42" s="44">
        <f t="shared" si="18"/>
        <v>4346908.1100000003</v>
      </c>
      <c r="AA42" s="44">
        <f t="shared" si="18"/>
        <v>10659091.890000001</v>
      </c>
      <c r="AB42" s="45">
        <f t="shared" si="14"/>
        <v>0.28967800279888045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5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[1]consoCURRENT!E601</f>
        <v>0</v>
      </c>
      <c r="C46" s="37">
        <f>[1]consoCURRENT!F601</f>
        <v>0</v>
      </c>
      <c r="D46" s="37">
        <f>[1]consoCURRENT!G601</f>
        <v>0</v>
      </c>
      <c r="E46" s="37">
        <f>[1]consoCURRENT!H601</f>
        <v>0</v>
      </c>
      <c r="F46" s="37">
        <f>[1]consoCURRENT!I601</f>
        <v>0</v>
      </c>
      <c r="G46" s="37">
        <f>[1]consoCURRENT!J601</f>
        <v>0</v>
      </c>
      <c r="H46" s="37">
        <f>[1]consoCURRENT!K601</f>
        <v>0</v>
      </c>
      <c r="I46" s="37">
        <f>[1]consoCURRENT!L601</f>
        <v>0</v>
      </c>
      <c r="J46" s="37">
        <f>[1]consoCURRENT!M601</f>
        <v>0</v>
      </c>
      <c r="K46" s="37">
        <f>[1]consoCURRENT!N601</f>
        <v>0</v>
      </c>
      <c r="L46" s="37">
        <f>[1]consoCURRENT!O601</f>
        <v>0</v>
      </c>
      <c r="M46" s="37">
        <f>[1]consoCURRENT!P601</f>
        <v>0</v>
      </c>
      <c r="N46" s="37">
        <f>[1]consoCURRENT!Q601</f>
        <v>0</v>
      </c>
      <c r="O46" s="37">
        <f>[1]consoCURRENT!R601</f>
        <v>0</v>
      </c>
      <c r="P46" s="37">
        <f>[1]consoCURRENT!S601</f>
        <v>0</v>
      </c>
      <c r="Q46" s="37">
        <f>[1]consoCURRENT!T601</f>
        <v>0</v>
      </c>
      <c r="R46" s="37">
        <f>[1]consoCURRENT!U601</f>
        <v>0</v>
      </c>
      <c r="S46" s="37">
        <f>[1]consoCURRENT!V601</f>
        <v>0</v>
      </c>
      <c r="T46" s="37">
        <f>[1]consoCURRENT!W601</f>
        <v>0</v>
      </c>
      <c r="U46" s="37">
        <f>[1]consoCURRENT!X601</f>
        <v>0</v>
      </c>
      <c r="V46" s="37">
        <f>[1]consoCURRENT!Y601</f>
        <v>0</v>
      </c>
      <c r="W46" s="37">
        <f>[1]consoCURRENT!Z601</f>
        <v>0</v>
      </c>
      <c r="X46" s="37">
        <f>[1]consoCURRENT!AA601</f>
        <v>0</v>
      </c>
      <c r="Y46" s="37">
        <f>[1]consoCURRENT!AB601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[1]consoCURRENT!E677</f>
        <v>88508000</v>
      </c>
      <c r="C47" s="37">
        <f>[1]consoCURRENT!F677</f>
        <v>18997654</v>
      </c>
      <c r="D47" s="37">
        <f>[1]consoCURRENT!G677</f>
        <v>-69510346</v>
      </c>
      <c r="E47" s="37">
        <f>[1]consoCURRENT!H677</f>
        <v>781705.19</v>
      </c>
      <c r="F47" s="37">
        <f>[1]consoCURRENT!I677</f>
        <v>0</v>
      </c>
      <c r="G47" s="37">
        <f>[1]consoCURRENT!J677</f>
        <v>0</v>
      </c>
      <c r="H47" s="37">
        <f>[1]consoCURRENT!K677</f>
        <v>0</v>
      </c>
      <c r="I47" s="37">
        <f>[1]consoCURRENT!L677</f>
        <v>745718.90999999992</v>
      </c>
      <c r="J47" s="37">
        <f>[1]consoCURRENT!M677</f>
        <v>0</v>
      </c>
      <c r="K47" s="37">
        <f>[1]consoCURRENT!N677</f>
        <v>0</v>
      </c>
      <c r="L47" s="37">
        <f>[1]consoCURRENT!O677</f>
        <v>0</v>
      </c>
      <c r="M47" s="37">
        <f>[1]consoCURRENT!P677</f>
        <v>745718.90999999992</v>
      </c>
      <c r="N47" s="37">
        <f>[1]consoCURRENT!Q677</f>
        <v>0</v>
      </c>
      <c r="O47" s="37">
        <f>[1]consoCURRENT!R677</f>
        <v>35986.28</v>
      </c>
      <c r="P47" s="37">
        <f>[1]consoCURRENT!S677</f>
        <v>0</v>
      </c>
      <c r="Q47" s="37">
        <f>[1]consoCURRENT!T677</f>
        <v>0</v>
      </c>
      <c r="R47" s="37">
        <f>[1]consoCURRENT!U677</f>
        <v>0</v>
      </c>
      <c r="S47" s="37">
        <f>[1]consoCURRENT!V677</f>
        <v>0</v>
      </c>
      <c r="T47" s="37">
        <f>[1]consoCURRENT!W677</f>
        <v>0</v>
      </c>
      <c r="U47" s="37">
        <f>[1]consoCURRENT!X677</f>
        <v>0</v>
      </c>
      <c r="V47" s="37">
        <f>[1]consoCURRENT!Y677</f>
        <v>0</v>
      </c>
      <c r="W47" s="37">
        <f>[1]consoCURRENT!Z677</f>
        <v>0</v>
      </c>
      <c r="X47" s="37">
        <f>[1]consoCURRENT!AA677</f>
        <v>0</v>
      </c>
      <c r="Y47" s="37">
        <f>[1]consoCURRENT!AB677</f>
        <v>0</v>
      </c>
      <c r="Z47" s="37">
        <f t="shared" ref="Z47:Z49" si="19">SUM(M47:Y47)</f>
        <v>781705.19</v>
      </c>
      <c r="AA47" s="37">
        <f t="shared" ref="AA47:AA49" si="20">B47-Z47</f>
        <v>87726294.810000002</v>
      </c>
      <c r="AB47" s="42">
        <f t="shared" ref="AB47:AB52" si="21">Z47/B47</f>
        <v>8.8320286301803216E-3</v>
      </c>
      <c r="AC47" s="38"/>
    </row>
    <row r="48" spans="1:29" s="39" customFormat="1" ht="18" customHeight="1" x14ac:dyDescent="0.25">
      <c r="A48" s="41" t="s">
        <v>38</v>
      </c>
      <c r="B48" s="37">
        <f>[1]consoCURRENT!E683</f>
        <v>0</v>
      </c>
      <c r="C48" s="37">
        <f>[1]consoCURRENT!F683</f>
        <v>0</v>
      </c>
      <c r="D48" s="37">
        <f>[1]consoCURRENT!G683</f>
        <v>0</v>
      </c>
      <c r="E48" s="37">
        <f>[1]consoCURRENT!H683</f>
        <v>0</v>
      </c>
      <c r="F48" s="37">
        <f>[1]consoCURRENT!I683</f>
        <v>0</v>
      </c>
      <c r="G48" s="37">
        <f>[1]consoCURRENT!J683</f>
        <v>0</v>
      </c>
      <c r="H48" s="37">
        <f>[1]consoCURRENT!K683</f>
        <v>0</v>
      </c>
      <c r="I48" s="37">
        <f>[1]consoCURRENT!L683</f>
        <v>0</v>
      </c>
      <c r="J48" s="37">
        <f>[1]consoCURRENT!M683</f>
        <v>0</v>
      </c>
      <c r="K48" s="37">
        <f>[1]consoCURRENT!N683</f>
        <v>0</v>
      </c>
      <c r="L48" s="37">
        <f>[1]consoCURRENT!O683</f>
        <v>0</v>
      </c>
      <c r="M48" s="37">
        <f>[1]consoCURRENT!P683</f>
        <v>0</v>
      </c>
      <c r="N48" s="37">
        <f>[1]consoCURRENT!Q683</f>
        <v>0</v>
      </c>
      <c r="O48" s="37">
        <f>[1]consoCURRENT!R683</f>
        <v>0</v>
      </c>
      <c r="P48" s="37">
        <f>[1]consoCURRENT!S683</f>
        <v>0</v>
      </c>
      <c r="Q48" s="37">
        <f>[1]consoCURRENT!T683</f>
        <v>0</v>
      </c>
      <c r="R48" s="37">
        <f>[1]consoCURRENT!U683</f>
        <v>0</v>
      </c>
      <c r="S48" s="37">
        <f>[1]consoCURRENT!V683</f>
        <v>0</v>
      </c>
      <c r="T48" s="37">
        <f>[1]consoCURRENT!W683</f>
        <v>0</v>
      </c>
      <c r="U48" s="37">
        <f>[1]consoCURRENT!X683</f>
        <v>0</v>
      </c>
      <c r="V48" s="37">
        <f>[1]consoCURRENT!Y683</f>
        <v>0</v>
      </c>
      <c r="W48" s="37">
        <f>[1]consoCURRENT!Z683</f>
        <v>0</v>
      </c>
      <c r="X48" s="37">
        <f>[1]consoCURRENT!AA683</f>
        <v>0</v>
      </c>
      <c r="Y48" s="37">
        <f>[1]consoCURRENT!AB683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[1]consoCURRENT!E712</f>
        <v>0</v>
      </c>
      <c r="C49" s="37">
        <f>[1]consoCURRENT!F712</f>
        <v>0</v>
      </c>
      <c r="D49" s="37">
        <f>[1]consoCURRENT!G712</f>
        <v>0</v>
      </c>
      <c r="E49" s="37">
        <f>[1]consoCURRENT!H712</f>
        <v>0</v>
      </c>
      <c r="F49" s="37">
        <f>[1]consoCURRENT!I712</f>
        <v>0</v>
      </c>
      <c r="G49" s="37">
        <f>[1]consoCURRENT!J712</f>
        <v>0</v>
      </c>
      <c r="H49" s="37">
        <f>[1]consoCURRENT!K712</f>
        <v>0</v>
      </c>
      <c r="I49" s="37">
        <f>[1]consoCURRENT!L712</f>
        <v>0</v>
      </c>
      <c r="J49" s="37">
        <f>[1]consoCURRENT!M712</f>
        <v>0</v>
      </c>
      <c r="K49" s="37">
        <f>[1]consoCURRENT!N712</f>
        <v>0</v>
      </c>
      <c r="L49" s="37">
        <f>[1]consoCURRENT!O712</f>
        <v>0</v>
      </c>
      <c r="M49" s="37">
        <f>[1]consoCURRENT!P712</f>
        <v>0</v>
      </c>
      <c r="N49" s="37">
        <f>[1]consoCURRENT!Q712</f>
        <v>0</v>
      </c>
      <c r="O49" s="37">
        <f>[1]consoCURRENT!R712</f>
        <v>0</v>
      </c>
      <c r="P49" s="37">
        <f>[1]consoCURRENT!S712</f>
        <v>0</v>
      </c>
      <c r="Q49" s="37">
        <f>[1]consoCURRENT!T712</f>
        <v>0</v>
      </c>
      <c r="R49" s="37">
        <f>[1]consoCURRENT!U712</f>
        <v>0</v>
      </c>
      <c r="S49" s="37">
        <f>[1]consoCURRENT!V712</f>
        <v>0</v>
      </c>
      <c r="T49" s="37">
        <f>[1]consoCURRENT!W712</f>
        <v>0</v>
      </c>
      <c r="U49" s="37">
        <f>[1]consoCURRENT!X712</f>
        <v>0</v>
      </c>
      <c r="V49" s="37">
        <f>[1]consoCURRENT!Y712</f>
        <v>0</v>
      </c>
      <c r="W49" s="37">
        <f>[1]consoCURRENT!Z712</f>
        <v>0</v>
      </c>
      <c r="X49" s="37">
        <f>[1]consoCURRENT!AA712</f>
        <v>0</v>
      </c>
      <c r="Y49" s="37">
        <f>[1]consoCURRENT!AB712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88508000</v>
      </c>
      <c r="C50" s="44">
        <f t="shared" ref="C50:AA50" si="22">SUM(C46:C49)</f>
        <v>18997654</v>
      </c>
      <c r="D50" s="44">
        <f t="shared" si="22"/>
        <v>-69510346</v>
      </c>
      <c r="E50" s="44">
        <f t="shared" si="22"/>
        <v>781705.19</v>
      </c>
      <c r="F50" s="44">
        <f t="shared" si="22"/>
        <v>0</v>
      </c>
      <c r="G50" s="44">
        <f t="shared" si="22"/>
        <v>0</v>
      </c>
      <c r="H50" s="44">
        <f t="shared" si="22"/>
        <v>0</v>
      </c>
      <c r="I50" s="44">
        <f t="shared" si="22"/>
        <v>745718.90999999992</v>
      </c>
      <c r="J50" s="44">
        <f t="shared" si="22"/>
        <v>0</v>
      </c>
      <c r="K50" s="44">
        <f t="shared" si="22"/>
        <v>0</v>
      </c>
      <c r="L50" s="44">
        <f t="shared" si="22"/>
        <v>0</v>
      </c>
      <c r="M50" s="44">
        <f t="shared" si="22"/>
        <v>745718.90999999992</v>
      </c>
      <c r="N50" s="44">
        <f t="shared" si="22"/>
        <v>0</v>
      </c>
      <c r="O50" s="44">
        <f t="shared" si="22"/>
        <v>35986.28</v>
      </c>
      <c r="P50" s="44">
        <f t="shared" si="22"/>
        <v>0</v>
      </c>
      <c r="Q50" s="44">
        <f t="shared" si="22"/>
        <v>0</v>
      </c>
      <c r="R50" s="44">
        <f t="shared" si="22"/>
        <v>0</v>
      </c>
      <c r="S50" s="44">
        <f t="shared" si="22"/>
        <v>0</v>
      </c>
      <c r="T50" s="44">
        <f t="shared" si="22"/>
        <v>0</v>
      </c>
      <c r="U50" s="44">
        <f t="shared" si="22"/>
        <v>0</v>
      </c>
      <c r="V50" s="44">
        <f t="shared" si="22"/>
        <v>0</v>
      </c>
      <c r="W50" s="44">
        <f t="shared" si="22"/>
        <v>0</v>
      </c>
      <c r="X50" s="44">
        <f t="shared" si="22"/>
        <v>0</v>
      </c>
      <c r="Y50" s="44">
        <f t="shared" si="22"/>
        <v>0</v>
      </c>
      <c r="Z50" s="44">
        <f t="shared" si="22"/>
        <v>781705.19</v>
      </c>
      <c r="AA50" s="44">
        <f t="shared" si="22"/>
        <v>87726294.810000002</v>
      </c>
      <c r="AB50" s="45">
        <f t="shared" si="21"/>
        <v>8.8320286301803216E-3</v>
      </c>
      <c r="AC50" s="38"/>
    </row>
    <row r="51" spans="1:29" s="39" customFormat="1" ht="18" customHeight="1" x14ac:dyDescent="0.25">
      <c r="A51" s="46" t="s">
        <v>41</v>
      </c>
      <c r="B51" s="37">
        <f>[1]consoCURRENT!E220</f>
        <v>0</v>
      </c>
      <c r="C51" s="37">
        <f>[1]consoCURRENT!F220</f>
        <v>0</v>
      </c>
      <c r="D51" s="37">
        <f>[1]consoCURRENT!G220</f>
        <v>0</v>
      </c>
      <c r="E51" s="37">
        <f>[1]consoCURRENT!H220</f>
        <v>0</v>
      </c>
      <c r="F51" s="37">
        <f>[1]consoCURRENT!I220</f>
        <v>0</v>
      </c>
      <c r="G51" s="37">
        <f>[1]consoCURRENT!J220</f>
        <v>0</v>
      </c>
      <c r="H51" s="37">
        <f>[1]consoCURRENT!K220</f>
        <v>0</v>
      </c>
      <c r="I51" s="37">
        <f>[1]consoCURRENT!L220</f>
        <v>0</v>
      </c>
      <c r="J51" s="37">
        <f>[1]consoCURRENT!M220</f>
        <v>0</v>
      </c>
      <c r="K51" s="37">
        <f>[1]consoCURRENT!N220</f>
        <v>0</v>
      </c>
      <c r="L51" s="37">
        <f>[1]consoCURRENT!O220</f>
        <v>0</v>
      </c>
      <c r="M51" s="37">
        <f>[1]consoCURRENT!P220</f>
        <v>0</v>
      </c>
      <c r="N51" s="37">
        <f>[1]consoCURRENT!Q220</f>
        <v>0</v>
      </c>
      <c r="O51" s="37">
        <f>[1]consoCURRENT!R220</f>
        <v>0</v>
      </c>
      <c r="P51" s="37">
        <f>[1]consoCURRENT!S220</f>
        <v>0</v>
      </c>
      <c r="Q51" s="37">
        <f>[1]consoCURRENT!T220</f>
        <v>0</v>
      </c>
      <c r="R51" s="37">
        <f>[1]consoCURRENT!U220</f>
        <v>0</v>
      </c>
      <c r="S51" s="37">
        <f>[1]consoCURRENT!V220</f>
        <v>0</v>
      </c>
      <c r="T51" s="37">
        <f>[1]consoCURRENT!W220</f>
        <v>0</v>
      </c>
      <c r="U51" s="37">
        <f>[1]consoCURRENT!X220</f>
        <v>0</v>
      </c>
      <c r="V51" s="37">
        <f>[1]consoCURRENT!Y220</f>
        <v>0</v>
      </c>
      <c r="W51" s="37">
        <f>[1]consoCURRENT!Z220</f>
        <v>0</v>
      </c>
      <c r="X51" s="37">
        <f>[1]consoCURRENT!AA220</f>
        <v>0</v>
      </c>
      <c r="Y51" s="37">
        <f>[1]consoCURRENT!AB220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88508000</v>
      </c>
      <c r="C52" s="44">
        <f t="shared" ref="C52:AA52" si="25">C51+C50</f>
        <v>18997654</v>
      </c>
      <c r="D52" s="44">
        <f t="shared" si="25"/>
        <v>-69510346</v>
      </c>
      <c r="E52" s="44">
        <f t="shared" si="25"/>
        <v>781705.19</v>
      </c>
      <c r="F52" s="44">
        <f t="shared" si="25"/>
        <v>0</v>
      </c>
      <c r="G52" s="44">
        <f t="shared" si="25"/>
        <v>0</v>
      </c>
      <c r="H52" s="44">
        <f t="shared" si="25"/>
        <v>0</v>
      </c>
      <c r="I52" s="44">
        <f t="shared" si="25"/>
        <v>745718.90999999992</v>
      </c>
      <c r="J52" s="44">
        <f t="shared" si="25"/>
        <v>0</v>
      </c>
      <c r="K52" s="44">
        <f t="shared" si="25"/>
        <v>0</v>
      </c>
      <c r="L52" s="44">
        <f t="shared" si="25"/>
        <v>0</v>
      </c>
      <c r="M52" s="44">
        <f t="shared" si="25"/>
        <v>745718.90999999992</v>
      </c>
      <c r="N52" s="44">
        <f t="shared" si="25"/>
        <v>0</v>
      </c>
      <c r="O52" s="44">
        <f t="shared" si="25"/>
        <v>35986.28</v>
      </c>
      <c r="P52" s="44">
        <f t="shared" si="25"/>
        <v>0</v>
      </c>
      <c r="Q52" s="44">
        <f t="shared" si="25"/>
        <v>0</v>
      </c>
      <c r="R52" s="44">
        <f t="shared" si="25"/>
        <v>0</v>
      </c>
      <c r="S52" s="44">
        <f t="shared" si="25"/>
        <v>0</v>
      </c>
      <c r="T52" s="44">
        <f t="shared" si="25"/>
        <v>0</v>
      </c>
      <c r="U52" s="44">
        <f t="shared" si="25"/>
        <v>0</v>
      </c>
      <c r="V52" s="44">
        <f t="shared" si="25"/>
        <v>0</v>
      </c>
      <c r="W52" s="44">
        <f t="shared" si="25"/>
        <v>0</v>
      </c>
      <c r="X52" s="44">
        <f t="shared" si="25"/>
        <v>0</v>
      </c>
      <c r="Y52" s="44">
        <f t="shared" si="25"/>
        <v>0</v>
      </c>
      <c r="Z52" s="44">
        <f t="shared" si="25"/>
        <v>781705.19</v>
      </c>
      <c r="AA52" s="44">
        <f t="shared" si="25"/>
        <v>87726294.810000002</v>
      </c>
      <c r="AB52" s="45">
        <f t="shared" si="21"/>
        <v>8.8320286301803216E-3</v>
      </c>
      <c r="AC52" s="47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25.5" customHeight="1" x14ac:dyDescent="0.3">
      <c r="A55" s="40" t="s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12719000</v>
      </c>
      <c r="C56" s="37">
        <f t="shared" ref="C56:Y61" si="26">C46+C36+C26</f>
        <v>12719000</v>
      </c>
      <c r="D56" s="37">
        <f t="shared" si="26"/>
        <v>0</v>
      </c>
      <c r="E56" s="37">
        <f t="shared" si="26"/>
        <v>4263197.3</v>
      </c>
      <c r="F56" s="37">
        <f t="shared" si="26"/>
        <v>0</v>
      </c>
      <c r="G56" s="37">
        <f t="shared" si="26"/>
        <v>0</v>
      </c>
      <c r="H56" s="37">
        <f t="shared" si="26"/>
        <v>0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1096656.1000000001</v>
      </c>
      <c r="O56" s="37">
        <f t="shared" si="26"/>
        <v>2094665.6</v>
      </c>
      <c r="P56" s="37">
        <f t="shared" si="26"/>
        <v>1071875.6000000001</v>
      </c>
      <c r="Q56" s="37">
        <f t="shared" si="26"/>
        <v>0</v>
      </c>
      <c r="R56" s="37">
        <f t="shared" si="26"/>
        <v>0</v>
      </c>
      <c r="S56" s="37">
        <f t="shared" si="26"/>
        <v>0</v>
      </c>
      <c r="T56" s="37">
        <f t="shared" si="26"/>
        <v>0</v>
      </c>
      <c r="U56" s="37">
        <f t="shared" si="26"/>
        <v>0</v>
      </c>
      <c r="V56" s="37">
        <f t="shared" si="26"/>
        <v>0</v>
      </c>
      <c r="W56" s="37">
        <f t="shared" si="26"/>
        <v>0</v>
      </c>
      <c r="X56" s="37">
        <f t="shared" si="26"/>
        <v>0</v>
      </c>
      <c r="Y56" s="37">
        <f t="shared" si="26"/>
        <v>0</v>
      </c>
      <c r="Z56" s="37">
        <f>SUM(M56:Y56)</f>
        <v>4263197.3000000007</v>
      </c>
      <c r="AA56" s="37">
        <f>B56-Z56</f>
        <v>8455802.6999999993</v>
      </c>
      <c r="AB56" s="42">
        <f>Z56/B56</f>
        <v>0.33518337133422443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255313000</v>
      </c>
      <c r="C57" s="37">
        <f t="shared" si="27"/>
        <v>178324124.06999999</v>
      </c>
      <c r="D57" s="37">
        <f t="shared" si="27"/>
        <v>-76988875.930000007</v>
      </c>
      <c r="E57" s="37">
        <f t="shared" si="27"/>
        <v>17201099.169999998</v>
      </c>
      <c r="F57" s="37">
        <f t="shared" si="27"/>
        <v>0</v>
      </c>
      <c r="G57" s="37">
        <f t="shared" si="27"/>
        <v>0</v>
      </c>
      <c r="H57" s="37">
        <f t="shared" si="27"/>
        <v>0</v>
      </c>
      <c r="I57" s="37">
        <f t="shared" si="27"/>
        <v>2785840.84</v>
      </c>
      <c r="J57" s="37">
        <f t="shared" si="27"/>
        <v>0</v>
      </c>
      <c r="K57" s="37">
        <f t="shared" si="27"/>
        <v>0</v>
      </c>
      <c r="L57" s="37">
        <f t="shared" si="27"/>
        <v>0</v>
      </c>
      <c r="M57" s="37">
        <f t="shared" si="27"/>
        <v>2785840.84</v>
      </c>
      <c r="N57" s="37">
        <f t="shared" si="27"/>
        <v>0</v>
      </c>
      <c r="O57" s="37">
        <f t="shared" si="27"/>
        <v>10347568.110000001</v>
      </c>
      <c r="P57" s="37">
        <f t="shared" si="27"/>
        <v>4067690.22</v>
      </c>
      <c r="Q57" s="37">
        <f t="shared" si="27"/>
        <v>0</v>
      </c>
      <c r="R57" s="37">
        <f t="shared" si="26"/>
        <v>0</v>
      </c>
      <c r="S57" s="37">
        <f t="shared" si="26"/>
        <v>0</v>
      </c>
      <c r="T57" s="37">
        <f t="shared" si="26"/>
        <v>0</v>
      </c>
      <c r="U57" s="37">
        <f t="shared" si="26"/>
        <v>0</v>
      </c>
      <c r="V57" s="37">
        <f t="shared" si="26"/>
        <v>0</v>
      </c>
      <c r="W57" s="37">
        <f t="shared" si="26"/>
        <v>0</v>
      </c>
      <c r="X57" s="37">
        <f t="shared" si="26"/>
        <v>0</v>
      </c>
      <c r="Y57" s="37">
        <f t="shared" si="26"/>
        <v>0</v>
      </c>
      <c r="Z57" s="37">
        <f t="shared" ref="Z57:Z59" si="28">SUM(M57:Y57)</f>
        <v>17201099.170000002</v>
      </c>
      <c r="AA57" s="37">
        <f t="shared" ref="AA57:AA59" si="29">B57-Z57</f>
        <v>238111900.82999998</v>
      </c>
      <c r="AB57" s="42">
        <f t="shared" ref="AB57:AB62" si="30">Z57/B57</f>
        <v>6.7372594305812869E-2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29553000</v>
      </c>
      <c r="C59" s="37">
        <f t="shared" si="26"/>
        <v>28753000</v>
      </c>
      <c r="D59" s="37">
        <f t="shared" si="26"/>
        <v>-800000</v>
      </c>
      <c r="E59" s="37">
        <f t="shared" si="26"/>
        <v>211660</v>
      </c>
      <c r="F59" s="37">
        <f t="shared" si="26"/>
        <v>0</v>
      </c>
      <c r="G59" s="37">
        <f t="shared" si="26"/>
        <v>0</v>
      </c>
      <c r="H59" s="37">
        <f t="shared" si="26"/>
        <v>0</v>
      </c>
      <c r="I59" s="37">
        <f t="shared" si="26"/>
        <v>96300</v>
      </c>
      <c r="J59" s="37">
        <f t="shared" si="26"/>
        <v>0</v>
      </c>
      <c r="K59" s="37">
        <f t="shared" si="26"/>
        <v>0</v>
      </c>
      <c r="L59" s="37">
        <f t="shared" si="26"/>
        <v>0</v>
      </c>
      <c r="M59" s="37">
        <f t="shared" si="26"/>
        <v>96300</v>
      </c>
      <c r="N59" s="37">
        <f t="shared" si="26"/>
        <v>0</v>
      </c>
      <c r="O59" s="37">
        <f t="shared" si="26"/>
        <v>25360</v>
      </c>
      <c r="P59" s="37">
        <f t="shared" si="26"/>
        <v>90000</v>
      </c>
      <c r="Q59" s="37">
        <f t="shared" si="26"/>
        <v>0</v>
      </c>
      <c r="R59" s="37">
        <f t="shared" si="26"/>
        <v>0</v>
      </c>
      <c r="S59" s="37">
        <f t="shared" si="26"/>
        <v>0</v>
      </c>
      <c r="T59" s="37">
        <f t="shared" si="26"/>
        <v>0</v>
      </c>
      <c r="U59" s="37">
        <f t="shared" si="26"/>
        <v>0</v>
      </c>
      <c r="V59" s="37">
        <f t="shared" si="26"/>
        <v>0</v>
      </c>
      <c r="W59" s="37">
        <f t="shared" si="26"/>
        <v>0</v>
      </c>
      <c r="X59" s="37">
        <f t="shared" si="26"/>
        <v>0</v>
      </c>
      <c r="Y59" s="37">
        <f t="shared" si="26"/>
        <v>0</v>
      </c>
      <c r="Z59" s="37">
        <f t="shared" si="28"/>
        <v>211660</v>
      </c>
      <c r="AA59" s="37">
        <f t="shared" si="29"/>
        <v>29341340</v>
      </c>
      <c r="AB59" s="42">
        <f t="shared" si="30"/>
        <v>7.1620478462423439E-3</v>
      </c>
      <c r="AC59" s="38"/>
    </row>
    <row r="60" spans="1:29" s="39" customFormat="1" ht="18" customHeight="1" x14ac:dyDescent="0.25">
      <c r="A60" s="43" t="s">
        <v>40</v>
      </c>
      <c r="B60" s="44">
        <f>SUM(B56:B59)</f>
        <v>297585000</v>
      </c>
      <c r="C60" s="44">
        <f t="shared" ref="C60:AA60" si="31">SUM(C56:C59)</f>
        <v>219796124.06999999</v>
      </c>
      <c r="D60" s="44">
        <f t="shared" si="31"/>
        <v>-77788875.930000007</v>
      </c>
      <c r="E60" s="44">
        <f t="shared" si="31"/>
        <v>21675956.469999999</v>
      </c>
      <c r="F60" s="44">
        <f t="shared" si="31"/>
        <v>0</v>
      </c>
      <c r="G60" s="44">
        <f t="shared" si="31"/>
        <v>0</v>
      </c>
      <c r="H60" s="44">
        <f t="shared" si="31"/>
        <v>0</v>
      </c>
      <c r="I60" s="44">
        <f t="shared" si="31"/>
        <v>2882140.84</v>
      </c>
      <c r="J60" s="44">
        <f t="shared" si="31"/>
        <v>0</v>
      </c>
      <c r="K60" s="44">
        <f t="shared" si="31"/>
        <v>0</v>
      </c>
      <c r="L60" s="44">
        <f t="shared" si="31"/>
        <v>0</v>
      </c>
      <c r="M60" s="44">
        <f t="shared" si="31"/>
        <v>2882140.84</v>
      </c>
      <c r="N60" s="44">
        <f t="shared" si="31"/>
        <v>1096656.1000000001</v>
      </c>
      <c r="O60" s="44">
        <f t="shared" si="31"/>
        <v>12467593.710000001</v>
      </c>
      <c r="P60" s="44">
        <f t="shared" si="31"/>
        <v>5229565.82</v>
      </c>
      <c r="Q60" s="44">
        <f t="shared" si="31"/>
        <v>0</v>
      </c>
      <c r="R60" s="44">
        <f t="shared" si="31"/>
        <v>0</v>
      </c>
      <c r="S60" s="44">
        <f t="shared" si="31"/>
        <v>0</v>
      </c>
      <c r="T60" s="44">
        <f t="shared" si="31"/>
        <v>0</v>
      </c>
      <c r="U60" s="44">
        <f t="shared" si="31"/>
        <v>0</v>
      </c>
      <c r="V60" s="44">
        <f t="shared" si="31"/>
        <v>0</v>
      </c>
      <c r="W60" s="44">
        <f t="shared" si="31"/>
        <v>0</v>
      </c>
      <c r="X60" s="44">
        <f t="shared" si="31"/>
        <v>0</v>
      </c>
      <c r="Y60" s="44">
        <f t="shared" si="31"/>
        <v>0</v>
      </c>
      <c r="Z60" s="44">
        <f t="shared" si="31"/>
        <v>21675956.470000003</v>
      </c>
      <c r="AA60" s="44">
        <f t="shared" si="31"/>
        <v>275909043.52999997</v>
      </c>
      <c r="AB60" s="45">
        <f t="shared" si="30"/>
        <v>7.283954658332914E-2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1141000</v>
      </c>
      <c r="C61" s="37">
        <f t="shared" si="26"/>
        <v>1141000</v>
      </c>
      <c r="D61" s="37">
        <f t="shared" si="26"/>
        <v>0</v>
      </c>
      <c r="E61" s="37">
        <f t="shared" si="26"/>
        <v>316729.08</v>
      </c>
      <c r="F61" s="37">
        <f t="shared" si="26"/>
        <v>0</v>
      </c>
      <c r="G61" s="37">
        <f t="shared" si="26"/>
        <v>0</v>
      </c>
      <c r="H61" s="37">
        <f t="shared" si="26"/>
        <v>0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0</v>
      </c>
      <c r="O61" s="37">
        <f t="shared" si="26"/>
        <v>105575.95999999999</v>
      </c>
      <c r="P61" s="37">
        <f t="shared" si="26"/>
        <v>211153.12000000002</v>
      </c>
      <c r="Q61" s="37">
        <f t="shared" si="26"/>
        <v>0</v>
      </c>
      <c r="R61" s="37">
        <f t="shared" si="26"/>
        <v>0</v>
      </c>
      <c r="S61" s="37">
        <f t="shared" si="26"/>
        <v>0</v>
      </c>
      <c r="T61" s="37">
        <f t="shared" si="26"/>
        <v>0</v>
      </c>
      <c r="U61" s="37">
        <f t="shared" si="26"/>
        <v>0</v>
      </c>
      <c r="V61" s="37">
        <f t="shared" si="26"/>
        <v>0</v>
      </c>
      <c r="W61" s="37">
        <f t="shared" si="26"/>
        <v>0</v>
      </c>
      <c r="X61" s="37">
        <f t="shared" si="26"/>
        <v>0</v>
      </c>
      <c r="Y61" s="37">
        <f t="shared" si="26"/>
        <v>0</v>
      </c>
      <c r="Z61" s="37">
        <f t="shared" ref="Z61" si="32">SUM(M61:Y61)</f>
        <v>316729.08</v>
      </c>
      <c r="AA61" s="37">
        <f t="shared" ref="AA61" si="33">B61-Z61</f>
        <v>824270.91999999993</v>
      </c>
      <c r="AB61" s="42">
        <f t="shared" si="30"/>
        <v>0.2775890271691499</v>
      </c>
      <c r="AC61" s="38"/>
    </row>
    <row r="62" spans="1:29" s="39" customFormat="1" ht="18" customHeight="1" x14ac:dyDescent="0.25">
      <c r="A62" s="43" t="s">
        <v>42</v>
      </c>
      <c r="B62" s="44">
        <f>B61+B60</f>
        <v>298726000</v>
      </c>
      <c r="C62" s="44">
        <f t="shared" ref="C62:AA62" si="34">C61+C60</f>
        <v>220937124.06999999</v>
      </c>
      <c r="D62" s="44">
        <f t="shared" si="34"/>
        <v>-77788875.930000007</v>
      </c>
      <c r="E62" s="44">
        <f t="shared" si="34"/>
        <v>21992685.549999997</v>
      </c>
      <c r="F62" s="44">
        <f t="shared" si="34"/>
        <v>0</v>
      </c>
      <c r="G62" s="44">
        <f t="shared" si="34"/>
        <v>0</v>
      </c>
      <c r="H62" s="44">
        <f t="shared" si="34"/>
        <v>0</v>
      </c>
      <c r="I62" s="44">
        <f t="shared" si="34"/>
        <v>2882140.84</v>
      </c>
      <c r="J62" s="44">
        <f t="shared" si="34"/>
        <v>0</v>
      </c>
      <c r="K62" s="44">
        <f t="shared" si="34"/>
        <v>0</v>
      </c>
      <c r="L62" s="44">
        <f t="shared" si="34"/>
        <v>0</v>
      </c>
      <c r="M62" s="44">
        <f t="shared" si="34"/>
        <v>2882140.84</v>
      </c>
      <c r="N62" s="44">
        <f t="shared" si="34"/>
        <v>1096656.1000000001</v>
      </c>
      <c r="O62" s="44">
        <f t="shared" si="34"/>
        <v>12573169.670000002</v>
      </c>
      <c r="P62" s="44">
        <f t="shared" si="34"/>
        <v>5440718.9400000004</v>
      </c>
      <c r="Q62" s="44">
        <f t="shared" si="34"/>
        <v>0</v>
      </c>
      <c r="R62" s="44">
        <f t="shared" si="34"/>
        <v>0</v>
      </c>
      <c r="S62" s="44">
        <f t="shared" si="34"/>
        <v>0</v>
      </c>
      <c r="T62" s="44">
        <f t="shared" si="34"/>
        <v>0</v>
      </c>
      <c r="U62" s="44">
        <f t="shared" si="34"/>
        <v>0</v>
      </c>
      <c r="V62" s="44">
        <f t="shared" si="34"/>
        <v>0</v>
      </c>
      <c r="W62" s="44">
        <f t="shared" si="34"/>
        <v>0</v>
      </c>
      <c r="X62" s="44">
        <f t="shared" si="34"/>
        <v>0</v>
      </c>
      <c r="Y62" s="44">
        <f t="shared" si="34"/>
        <v>0</v>
      </c>
      <c r="Z62" s="44">
        <f t="shared" si="34"/>
        <v>21992685.550000001</v>
      </c>
      <c r="AA62" s="44">
        <f t="shared" si="34"/>
        <v>276733314.44999999</v>
      </c>
      <c r="AB62" s="45">
        <f t="shared" si="30"/>
        <v>7.3621598220442813E-2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2"/>
    </row>
    <row r="65" spans="1:29" s="39" customFormat="1" ht="15" customHeight="1" x14ac:dyDescent="0.3">
      <c r="A65" s="48" t="s">
        <v>48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49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32449000</v>
      </c>
      <c r="C68" s="37">
        <f t="shared" ref="C68:Y73" si="35">C78+C88</f>
        <v>32449000</v>
      </c>
      <c r="D68" s="37">
        <f t="shared" si="35"/>
        <v>0</v>
      </c>
      <c r="E68" s="37">
        <f t="shared" si="35"/>
        <v>9376624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4434014.34</v>
      </c>
      <c r="O68" s="37">
        <f t="shared" si="35"/>
        <v>2595186.66</v>
      </c>
      <c r="P68" s="37">
        <f t="shared" si="35"/>
        <v>2347423</v>
      </c>
      <c r="Q68" s="37">
        <f t="shared" si="35"/>
        <v>0</v>
      </c>
      <c r="R68" s="37">
        <f t="shared" si="35"/>
        <v>0</v>
      </c>
      <c r="S68" s="37">
        <f t="shared" si="35"/>
        <v>0</v>
      </c>
      <c r="T68" s="37">
        <f t="shared" si="35"/>
        <v>0</v>
      </c>
      <c r="U68" s="37">
        <f t="shared" si="35"/>
        <v>0</v>
      </c>
      <c r="V68" s="37">
        <f t="shared" si="35"/>
        <v>0</v>
      </c>
      <c r="W68" s="37">
        <f t="shared" si="35"/>
        <v>0</v>
      </c>
      <c r="X68" s="37">
        <f t="shared" si="35"/>
        <v>0</v>
      </c>
      <c r="Y68" s="37">
        <f t="shared" si="35"/>
        <v>0</v>
      </c>
      <c r="Z68" s="37">
        <f>SUM(M68:Y68)</f>
        <v>9376624</v>
      </c>
      <c r="AA68" s="37">
        <f>B68-Z68</f>
        <v>23072376</v>
      </c>
      <c r="AB68" s="42">
        <f>Z68/B68</f>
        <v>0.28896496039939595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122856000</v>
      </c>
      <c r="C69" s="37">
        <f t="shared" si="36"/>
        <v>112054265.2</v>
      </c>
      <c r="D69" s="37">
        <f t="shared" si="36"/>
        <v>-10801734.800000001</v>
      </c>
      <c r="E69" s="37">
        <f t="shared" si="36"/>
        <v>14475683.52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1318637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1318637</v>
      </c>
      <c r="N69" s="37">
        <f t="shared" si="36"/>
        <v>0</v>
      </c>
      <c r="O69" s="37">
        <f t="shared" si="36"/>
        <v>11680269.960000001</v>
      </c>
      <c r="P69" s="37">
        <f t="shared" si="36"/>
        <v>1476776.56</v>
      </c>
      <c r="Q69" s="37">
        <f t="shared" si="36"/>
        <v>0</v>
      </c>
      <c r="R69" s="37">
        <f t="shared" si="35"/>
        <v>0</v>
      </c>
      <c r="S69" s="37">
        <f t="shared" si="35"/>
        <v>0</v>
      </c>
      <c r="T69" s="37">
        <f t="shared" si="35"/>
        <v>0</v>
      </c>
      <c r="U69" s="37">
        <f t="shared" si="35"/>
        <v>0</v>
      </c>
      <c r="V69" s="37">
        <f t="shared" si="35"/>
        <v>0</v>
      </c>
      <c r="W69" s="37">
        <f t="shared" si="35"/>
        <v>0</v>
      </c>
      <c r="X69" s="37">
        <f t="shared" si="35"/>
        <v>0</v>
      </c>
      <c r="Y69" s="37">
        <f t="shared" si="35"/>
        <v>0</v>
      </c>
      <c r="Z69" s="37">
        <f t="shared" ref="Z69:Z71" si="37">SUM(M69:Y69)</f>
        <v>14475683.520000001</v>
      </c>
      <c r="AA69" s="37">
        <f t="shared" ref="AA69:AA71" si="38">B69-Z69</f>
        <v>108380316.48</v>
      </c>
      <c r="AB69" s="42">
        <f t="shared" ref="AB69:AB74" si="39">Z69/B69</f>
        <v>0.11782642703653058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0</v>
      </c>
      <c r="C71" s="37">
        <f t="shared" si="35"/>
        <v>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0</v>
      </c>
      <c r="AB71" s="42"/>
      <c r="AC71" s="38"/>
    </row>
    <row r="72" spans="1:29" s="39" customFormat="1" ht="18" customHeight="1" x14ac:dyDescent="0.25">
      <c r="A72" s="43" t="s">
        <v>40</v>
      </c>
      <c r="B72" s="44">
        <f>SUM(B68:B71)</f>
        <v>155305000</v>
      </c>
      <c r="C72" s="44">
        <f t="shared" ref="C72:AA72" si="40">SUM(C68:C71)</f>
        <v>144503265.19999999</v>
      </c>
      <c r="D72" s="44">
        <f t="shared" si="40"/>
        <v>-10801734.800000001</v>
      </c>
      <c r="E72" s="44">
        <f t="shared" si="40"/>
        <v>23852307.52</v>
      </c>
      <c r="F72" s="44">
        <f t="shared" si="40"/>
        <v>0</v>
      </c>
      <c r="G72" s="44">
        <f t="shared" si="40"/>
        <v>0</v>
      </c>
      <c r="H72" s="44">
        <f t="shared" si="40"/>
        <v>0</v>
      </c>
      <c r="I72" s="44">
        <f t="shared" si="40"/>
        <v>1318637</v>
      </c>
      <c r="J72" s="44">
        <f t="shared" si="40"/>
        <v>0</v>
      </c>
      <c r="K72" s="44">
        <f t="shared" si="40"/>
        <v>0</v>
      </c>
      <c r="L72" s="44">
        <f t="shared" si="40"/>
        <v>0</v>
      </c>
      <c r="M72" s="44">
        <f t="shared" si="40"/>
        <v>1318637</v>
      </c>
      <c r="N72" s="44">
        <f t="shared" si="40"/>
        <v>4434014.34</v>
      </c>
      <c r="O72" s="44">
        <f t="shared" si="40"/>
        <v>14275456.620000001</v>
      </c>
      <c r="P72" s="44">
        <f t="shared" si="40"/>
        <v>3824199.56</v>
      </c>
      <c r="Q72" s="44">
        <f t="shared" si="40"/>
        <v>0</v>
      </c>
      <c r="R72" s="44">
        <f t="shared" si="40"/>
        <v>0</v>
      </c>
      <c r="S72" s="44">
        <f t="shared" si="40"/>
        <v>0</v>
      </c>
      <c r="T72" s="44">
        <f t="shared" si="40"/>
        <v>0</v>
      </c>
      <c r="U72" s="44">
        <f t="shared" si="40"/>
        <v>0</v>
      </c>
      <c r="V72" s="44">
        <f t="shared" si="40"/>
        <v>0</v>
      </c>
      <c r="W72" s="44">
        <f t="shared" si="40"/>
        <v>0</v>
      </c>
      <c r="X72" s="44">
        <f t="shared" si="40"/>
        <v>0</v>
      </c>
      <c r="Y72" s="44">
        <f t="shared" si="40"/>
        <v>0</v>
      </c>
      <c r="Z72" s="44">
        <f t="shared" si="40"/>
        <v>23852307.520000003</v>
      </c>
      <c r="AA72" s="44">
        <f t="shared" si="40"/>
        <v>131452692.48</v>
      </c>
      <c r="AB72" s="45">
        <f t="shared" si="39"/>
        <v>0.15358364199478447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3071000</v>
      </c>
      <c r="C73" s="37">
        <f t="shared" si="35"/>
        <v>3071000</v>
      </c>
      <c r="D73" s="37">
        <f t="shared" si="35"/>
        <v>0</v>
      </c>
      <c r="E73" s="37">
        <f t="shared" si="35"/>
        <v>733826.05</v>
      </c>
      <c r="F73" s="37">
        <f t="shared" si="35"/>
        <v>0</v>
      </c>
      <c r="G73" s="37">
        <f t="shared" si="35"/>
        <v>0</v>
      </c>
      <c r="H73" s="37">
        <f t="shared" si="35"/>
        <v>0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114287.70999999999</v>
      </c>
      <c r="O73" s="37">
        <f t="shared" si="35"/>
        <v>248530.04</v>
      </c>
      <c r="P73" s="37">
        <f t="shared" si="35"/>
        <v>371008.3</v>
      </c>
      <c r="Q73" s="37">
        <f t="shared" si="35"/>
        <v>0</v>
      </c>
      <c r="R73" s="37">
        <f t="shared" si="35"/>
        <v>0</v>
      </c>
      <c r="S73" s="37">
        <f t="shared" si="35"/>
        <v>0</v>
      </c>
      <c r="T73" s="37">
        <f t="shared" si="35"/>
        <v>0</v>
      </c>
      <c r="U73" s="37">
        <f t="shared" si="35"/>
        <v>0</v>
      </c>
      <c r="V73" s="37">
        <f t="shared" si="35"/>
        <v>0</v>
      </c>
      <c r="W73" s="37">
        <f t="shared" si="35"/>
        <v>0</v>
      </c>
      <c r="X73" s="37">
        <f t="shared" si="35"/>
        <v>0</v>
      </c>
      <c r="Y73" s="37">
        <f t="shared" si="35"/>
        <v>0</v>
      </c>
      <c r="Z73" s="37">
        <f t="shared" ref="Z73" si="41">SUM(M73:Y73)</f>
        <v>733826.05</v>
      </c>
      <c r="AA73" s="37">
        <f t="shared" ref="AA73" si="42">B73-Z73</f>
        <v>2337173.9500000002</v>
      </c>
      <c r="AB73" s="42">
        <f t="shared" si="39"/>
        <v>0.2389534516444155</v>
      </c>
      <c r="AC73" s="38"/>
    </row>
    <row r="74" spans="1:29" s="39" customFormat="1" ht="18" customHeight="1" x14ac:dyDescent="0.25">
      <c r="A74" s="43" t="s">
        <v>42</v>
      </c>
      <c r="B74" s="44">
        <f>B73+B72</f>
        <v>158376000</v>
      </c>
      <c r="C74" s="44">
        <f t="shared" ref="C74:AA74" si="43">C73+C72</f>
        <v>147574265.19999999</v>
      </c>
      <c r="D74" s="44">
        <f t="shared" si="43"/>
        <v>-10801734.800000001</v>
      </c>
      <c r="E74" s="44">
        <f t="shared" si="43"/>
        <v>24586133.57</v>
      </c>
      <c r="F74" s="44">
        <f t="shared" si="43"/>
        <v>0</v>
      </c>
      <c r="G74" s="44">
        <f t="shared" si="43"/>
        <v>0</v>
      </c>
      <c r="H74" s="44">
        <f t="shared" si="43"/>
        <v>0</v>
      </c>
      <c r="I74" s="44">
        <f t="shared" si="43"/>
        <v>1318637</v>
      </c>
      <c r="J74" s="44">
        <f t="shared" si="43"/>
        <v>0</v>
      </c>
      <c r="K74" s="44">
        <f t="shared" si="43"/>
        <v>0</v>
      </c>
      <c r="L74" s="44">
        <f t="shared" si="43"/>
        <v>0</v>
      </c>
      <c r="M74" s="44">
        <f t="shared" si="43"/>
        <v>1318637</v>
      </c>
      <c r="N74" s="44">
        <f t="shared" si="43"/>
        <v>4548302.05</v>
      </c>
      <c r="O74" s="44">
        <f t="shared" si="43"/>
        <v>14523986.66</v>
      </c>
      <c r="P74" s="44">
        <f t="shared" si="43"/>
        <v>4195207.8600000003</v>
      </c>
      <c r="Q74" s="44">
        <f t="shared" si="43"/>
        <v>0</v>
      </c>
      <c r="R74" s="44">
        <f t="shared" si="43"/>
        <v>0</v>
      </c>
      <c r="S74" s="44">
        <f t="shared" si="43"/>
        <v>0</v>
      </c>
      <c r="T74" s="44">
        <f t="shared" si="43"/>
        <v>0</v>
      </c>
      <c r="U74" s="44">
        <f t="shared" si="43"/>
        <v>0</v>
      </c>
      <c r="V74" s="44">
        <f t="shared" si="43"/>
        <v>0</v>
      </c>
      <c r="W74" s="44">
        <f t="shared" si="43"/>
        <v>0</v>
      </c>
      <c r="X74" s="44">
        <f t="shared" si="43"/>
        <v>0</v>
      </c>
      <c r="Y74" s="44">
        <f t="shared" si="43"/>
        <v>0</v>
      </c>
      <c r="Z74" s="44">
        <f t="shared" si="43"/>
        <v>24586133.570000004</v>
      </c>
      <c r="AA74" s="44">
        <f t="shared" si="43"/>
        <v>133789866.43000001</v>
      </c>
      <c r="AB74" s="45">
        <f t="shared" si="39"/>
        <v>0.15523901077183413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[1]consoCURRENT!E1128</f>
        <v>16018000</v>
      </c>
      <c r="C78" s="37">
        <f>[1]consoCURRENT!F1128</f>
        <v>16018000</v>
      </c>
      <c r="D78" s="37">
        <f>[1]consoCURRENT!G1128</f>
        <v>0</v>
      </c>
      <c r="E78" s="37">
        <f>[1]consoCURRENT!H1128</f>
        <v>4644559.5</v>
      </c>
      <c r="F78" s="37">
        <f>[1]consoCURRENT!I1128</f>
        <v>0</v>
      </c>
      <c r="G78" s="37">
        <f>[1]consoCURRENT!J1128</f>
        <v>0</v>
      </c>
      <c r="H78" s="37">
        <f>[1]consoCURRENT!K1128</f>
        <v>0</v>
      </c>
      <c r="I78" s="37">
        <f>[1]consoCURRENT!L1128</f>
        <v>0</v>
      </c>
      <c r="J78" s="37">
        <f>[1]consoCURRENT!M1128</f>
        <v>0</v>
      </c>
      <c r="K78" s="37">
        <f>[1]consoCURRENT!N1128</f>
        <v>0</v>
      </c>
      <c r="L78" s="37">
        <f>[1]consoCURRENT!O1128</f>
        <v>0</v>
      </c>
      <c r="M78" s="37">
        <f>[1]consoCURRENT!P1128</f>
        <v>0</v>
      </c>
      <c r="N78" s="37">
        <f>[1]consoCURRENT!Q1128</f>
        <v>2117294.84</v>
      </c>
      <c r="O78" s="37">
        <f>[1]consoCURRENT!R1128</f>
        <v>1273845.6600000001</v>
      </c>
      <c r="P78" s="37">
        <f>[1]consoCURRENT!S1128</f>
        <v>1253419</v>
      </c>
      <c r="Q78" s="37">
        <f>[1]consoCURRENT!T1128</f>
        <v>0</v>
      </c>
      <c r="R78" s="37">
        <f>[1]consoCURRENT!U1128</f>
        <v>0</v>
      </c>
      <c r="S78" s="37">
        <f>[1]consoCURRENT!V1128</f>
        <v>0</v>
      </c>
      <c r="T78" s="37">
        <f>[1]consoCURRENT!W1128</f>
        <v>0</v>
      </c>
      <c r="U78" s="37">
        <f>[1]consoCURRENT!X1128</f>
        <v>0</v>
      </c>
      <c r="V78" s="37">
        <f>[1]consoCURRENT!Y1128</f>
        <v>0</v>
      </c>
      <c r="W78" s="37">
        <f>[1]consoCURRENT!Z1128</f>
        <v>0</v>
      </c>
      <c r="X78" s="37">
        <f>[1]consoCURRENT!AA1128</f>
        <v>0</v>
      </c>
      <c r="Y78" s="37">
        <f>[1]consoCURRENT!AB1128</f>
        <v>0</v>
      </c>
      <c r="Z78" s="37">
        <f>SUM(M78:Y78)</f>
        <v>4644559.5</v>
      </c>
      <c r="AA78" s="37">
        <f>B78-Z78</f>
        <v>11373440.5</v>
      </c>
      <c r="AB78" s="42">
        <f>Z78/B78</f>
        <v>0.28995876513921837</v>
      </c>
      <c r="AC78" s="38"/>
    </row>
    <row r="79" spans="1:29" s="39" customFormat="1" ht="18" customHeight="1" x14ac:dyDescent="0.25">
      <c r="A79" s="41" t="s">
        <v>37</v>
      </c>
      <c r="B79" s="37">
        <f>[1]consoCURRENT!E1204</f>
        <v>29368000</v>
      </c>
      <c r="C79" s="37">
        <f>[1]consoCURRENT!F1204</f>
        <v>26995293.199999999</v>
      </c>
      <c r="D79" s="37">
        <f>[1]consoCURRENT!G1204</f>
        <v>-2372706.7999999998</v>
      </c>
      <c r="E79" s="37">
        <f>[1]consoCURRENT!H1204</f>
        <v>7028968.6700000009</v>
      </c>
      <c r="F79" s="37">
        <f>[1]consoCURRENT!I1204</f>
        <v>0</v>
      </c>
      <c r="G79" s="37">
        <f>[1]consoCURRENT!J1204</f>
        <v>0</v>
      </c>
      <c r="H79" s="37">
        <f>[1]consoCURRENT!K1204</f>
        <v>0</v>
      </c>
      <c r="I79" s="37">
        <f>[1]consoCURRENT!L1204</f>
        <v>607700.82999999996</v>
      </c>
      <c r="J79" s="37">
        <f>[1]consoCURRENT!M1204</f>
        <v>0</v>
      </c>
      <c r="K79" s="37">
        <f>[1]consoCURRENT!N1204</f>
        <v>0</v>
      </c>
      <c r="L79" s="37">
        <f>[1]consoCURRENT!O1204</f>
        <v>0</v>
      </c>
      <c r="M79" s="37">
        <f>[1]consoCURRENT!P1204</f>
        <v>607700.82999999996</v>
      </c>
      <c r="N79" s="37">
        <f>[1]consoCURRENT!Q1204</f>
        <v>0</v>
      </c>
      <c r="O79" s="37">
        <f>[1]consoCURRENT!R1204</f>
        <v>5418501.8000000007</v>
      </c>
      <c r="P79" s="37">
        <f>[1]consoCURRENT!S1204</f>
        <v>1002766.04</v>
      </c>
      <c r="Q79" s="37">
        <f>[1]consoCURRENT!T1204</f>
        <v>0</v>
      </c>
      <c r="R79" s="37">
        <f>[1]consoCURRENT!U1204</f>
        <v>0</v>
      </c>
      <c r="S79" s="37">
        <f>[1]consoCURRENT!V1204</f>
        <v>0</v>
      </c>
      <c r="T79" s="37">
        <f>[1]consoCURRENT!W1204</f>
        <v>0</v>
      </c>
      <c r="U79" s="37">
        <f>[1]consoCURRENT!X1204</f>
        <v>0</v>
      </c>
      <c r="V79" s="37">
        <f>[1]consoCURRENT!Y1204</f>
        <v>0</v>
      </c>
      <c r="W79" s="37">
        <f>[1]consoCURRENT!Z1204</f>
        <v>0</v>
      </c>
      <c r="X79" s="37">
        <f>[1]consoCURRENT!AA1204</f>
        <v>0</v>
      </c>
      <c r="Y79" s="37">
        <f>[1]consoCURRENT!AB1204</f>
        <v>0</v>
      </c>
      <c r="Z79" s="37">
        <f t="shared" ref="Z79:Z81" si="44">SUM(M79:Y79)</f>
        <v>7028968.6700000009</v>
      </c>
      <c r="AA79" s="37">
        <f t="shared" ref="AA79:AA81" si="45">B79-Z79</f>
        <v>22339031.329999998</v>
      </c>
      <c r="AB79" s="42">
        <f t="shared" ref="AB79:AB84" si="46">Z79/B79</f>
        <v>0.23934107429855628</v>
      </c>
      <c r="AC79" s="38"/>
    </row>
    <row r="80" spans="1:29" s="39" customFormat="1" ht="18" customHeight="1" x14ac:dyDescent="0.25">
      <c r="A80" s="41" t="s">
        <v>38</v>
      </c>
      <c r="B80" s="37">
        <f>[1]consoCURRENT!E1210</f>
        <v>0</v>
      </c>
      <c r="C80" s="37">
        <f>[1]consoCURRENT!F1210</f>
        <v>0</v>
      </c>
      <c r="D80" s="37">
        <f>[1]consoCURRENT!G1210</f>
        <v>0</v>
      </c>
      <c r="E80" s="37">
        <f>[1]consoCURRENT!H1210</f>
        <v>0</v>
      </c>
      <c r="F80" s="37">
        <f>[1]consoCURRENT!I1210</f>
        <v>0</v>
      </c>
      <c r="G80" s="37">
        <f>[1]consoCURRENT!J1210</f>
        <v>0</v>
      </c>
      <c r="H80" s="37">
        <f>[1]consoCURRENT!K1210</f>
        <v>0</v>
      </c>
      <c r="I80" s="37">
        <f>[1]consoCURRENT!L1210</f>
        <v>0</v>
      </c>
      <c r="J80" s="37">
        <f>[1]consoCURRENT!M1210</f>
        <v>0</v>
      </c>
      <c r="K80" s="37">
        <f>[1]consoCURRENT!N1210</f>
        <v>0</v>
      </c>
      <c r="L80" s="37">
        <f>[1]consoCURRENT!O1210</f>
        <v>0</v>
      </c>
      <c r="M80" s="37">
        <f>[1]consoCURRENT!P1210</f>
        <v>0</v>
      </c>
      <c r="N80" s="37">
        <f>[1]consoCURRENT!Q1210</f>
        <v>0</v>
      </c>
      <c r="O80" s="37">
        <f>[1]consoCURRENT!R1210</f>
        <v>0</v>
      </c>
      <c r="P80" s="37">
        <f>[1]consoCURRENT!S1210</f>
        <v>0</v>
      </c>
      <c r="Q80" s="37">
        <f>[1]consoCURRENT!T1210</f>
        <v>0</v>
      </c>
      <c r="R80" s="37">
        <f>[1]consoCURRENT!U1210</f>
        <v>0</v>
      </c>
      <c r="S80" s="37">
        <f>[1]consoCURRENT!V1210</f>
        <v>0</v>
      </c>
      <c r="T80" s="37">
        <f>[1]consoCURRENT!W1210</f>
        <v>0</v>
      </c>
      <c r="U80" s="37">
        <f>[1]consoCURRENT!X1210</f>
        <v>0</v>
      </c>
      <c r="V80" s="37">
        <f>[1]consoCURRENT!Y1210</f>
        <v>0</v>
      </c>
      <c r="W80" s="37">
        <f>[1]consoCURRENT!Z1210</f>
        <v>0</v>
      </c>
      <c r="X80" s="37">
        <f>[1]consoCURRENT!AA1210</f>
        <v>0</v>
      </c>
      <c r="Y80" s="37">
        <f>[1]consoCURRENT!AB1210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[1]consoCURRENT!E1239</f>
        <v>0</v>
      </c>
      <c r="C81" s="37">
        <f>[1]consoCURRENT!F1239</f>
        <v>0</v>
      </c>
      <c r="D81" s="37">
        <f>[1]consoCURRENT!G1239</f>
        <v>0</v>
      </c>
      <c r="E81" s="37">
        <f>[1]consoCURRENT!H1239</f>
        <v>0</v>
      </c>
      <c r="F81" s="37">
        <f>[1]consoCURRENT!I1239</f>
        <v>0</v>
      </c>
      <c r="G81" s="37">
        <f>[1]consoCURRENT!J1239</f>
        <v>0</v>
      </c>
      <c r="H81" s="37">
        <f>[1]consoCURRENT!K1239</f>
        <v>0</v>
      </c>
      <c r="I81" s="37">
        <f>[1]consoCURRENT!L1239</f>
        <v>0</v>
      </c>
      <c r="J81" s="37">
        <f>[1]consoCURRENT!M1239</f>
        <v>0</v>
      </c>
      <c r="K81" s="37">
        <f>[1]consoCURRENT!N1239</f>
        <v>0</v>
      </c>
      <c r="L81" s="37">
        <f>[1]consoCURRENT!O1239</f>
        <v>0</v>
      </c>
      <c r="M81" s="37">
        <f>[1]consoCURRENT!P1239</f>
        <v>0</v>
      </c>
      <c r="N81" s="37">
        <f>[1]consoCURRENT!Q1239</f>
        <v>0</v>
      </c>
      <c r="O81" s="37">
        <f>[1]consoCURRENT!R1239</f>
        <v>0</v>
      </c>
      <c r="P81" s="37">
        <f>[1]consoCURRENT!S1239</f>
        <v>0</v>
      </c>
      <c r="Q81" s="37">
        <f>[1]consoCURRENT!T1239</f>
        <v>0</v>
      </c>
      <c r="R81" s="37">
        <f>[1]consoCURRENT!U1239</f>
        <v>0</v>
      </c>
      <c r="S81" s="37">
        <f>[1]consoCURRENT!V1239</f>
        <v>0</v>
      </c>
      <c r="T81" s="37">
        <f>[1]consoCURRENT!W1239</f>
        <v>0</v>
      </c>
      <c r="U81" s="37">
        <f>[1]consoCURRENT!X1239</f>
        <v>0</v>
      </c>
      <c r="V81" s="37">
        <f>[1]consoCURRENT!Y1239</f>
        <v>0</v>
      </c>
      <c r="W81" s="37">
        <f>[1]consoCURRENT!Z1239</f>
        <v>0</v>
      </c>
      <c r="X81" s="37">
        <f>[1]consoCURRENT!AA1239</f>
        <v>0</v>
      </c>
      <c r="Y81" s="37">
        <f>[1]consoCURRENT!AB1239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45386000</v>
      </c>
      <c r="C82" s="44">
        <f t="shared" ref="C82:AA82" si="47">SUM(C78:C81)</f>
        <v>43013293.200000003</v>
      </c>
      <c r="D82" s="44">
        <f t="shared" si="47"/>
        <v>-2372706.7999999998</v>
      </c>
      <c r="E82" s="44">
        <f t="shared" si="47"/>
        <v>11673528.170000002</v>
      </c>
      <c r="F82" s="44">
        <f t="shared" si="47"/>
        <v>0</v>
      </c>
      <c r="G82" s="44">
        <f t="shared" si="47"/>
        <v>0</v>
      </c>
      <c r="H82" s="44">
        <f t="shared" si="47"/>
        <v>0</v>
      </c>
      <c r="I82" s="44">
        <f t="shared" si="47"/>
        <v>607700.82999999996</v>
      </c>
      <c r="J82" s="44">
        <f t="shared" si="47"/>
        <v>0</v>
      </c>
      <c r="K82" s="44">
        <f t="shared" si="47"/>
        <v>0</v>
      </c>
      <c r="L82" s="44">
        <f t="shared" si="47"/>
        <v>0</v>
      </c>
      <c r="M82" s="44">
        <f t="shared" si="47"/>
        <v>607700.82999999996</v>
      </c>
      <c r="N82" s="44">
        <f t="shared" si="47"/>
        <v>2117294.84</v>
      </c>
      <c r="O82" s="44">
        <f t="shared" si="47"/>
        <v>6692347.4600000009</v>
      </c>
      <c r="P82" s="44">
        <f t="shared" si="47"/>
        <v>2256185.04</v>
      </c>
      <c r="Q82" s="44">
        <f t="shared" si="47"/>
        <v>0</v>
      </c>
      <c r="R82" s="44">
        <f t="shared" si="47"/>
        <v>0</v>
      </c>
      <c r="S82" s="44">
        <f t="shared" si="47"/>
        <v>0</v>
      </c>
      <c r="T82" s="44">
        <f t="shared" si="47"/>
        <v>0</v>
      </c>
      <c r="U82" s="44">
        <f t="shared" si="47"/>
        <v>0</v>
      </c>
      <c r="V82" s="44">
        <f t="shared" si="47"/>
        <v>0</v>
      </c>
      <c r="W82" s="44">
        <f t="shared" si="47"/>
        <v>0</v>
      </c>
      <c r="X82" s="44">
        <f t="shared" si="47"/>
        <v>0</v>
      </c>
      <c r="Y82" s="44">
        <f t="shared" si="47"/>
        <v>0</v>
      </c>
      <c r="Z82" s="44">
        <f t="shared" si="47"/>
        <v>11673528.170000002</v>
      </c>
      <c r="AA82" s="44">
        <f t="shared" si="47"/>
        <v>33712471.829999998</v>
      </c>
      <c r="AB82" s="45">
        <f t="shared" si="46"/>
        <v>0.25720548561230339</v>
      </c>
      <c r="AC82" s="38"/>
    </row>
    <row r="83" spans="1:29" s="39" customFormat="1" ht="18" customHeight="1" x14ac:dyDescent="0.25">
      <c r="A83" s="46" t="s">
        <v>41</v>
      </c>
      <c r="B83" s="37">
        <f>[1]consoCURRENT!E1243</f>
        <v>1551000</v>
      </c>
      <c r="C83" s="37">
        <f>[1]consoCURRENT!F1243</f>
        <v>1551000</v>
      </c>
      <c r="D83" s="37">
        <f>[1]consoCURRENT!G1243</f>
        <v>0</v>
      </c>
      <c r="E83" s="37">
        <f>[1]consoCURRENT!H1243</f>
        <v>365208.73</v>
      </c>
      <c r="F83" s="37">
        <f>[1]consoCURRENT!I1243</f>
        <v>0</v>
      </c>
      <c r="G83" s="37">
        <f>[1]consoCURRENT!J1243</f>
        <v>0</v>
      </c>
      <c r="H83" s="37">
        <f>[1]consoCURRENT!K1243</f>
        <v>0</v>
      </c>
      <c r="I83" s="37">
        <f>[1]consoCURRENT!L1243</f>
        <v>0</v>
      </c>
      <c r="J83" s="37">
        <f>[1]consoCURRENT!M1243</f>
        <v>0</v>
      </c>
      <c r="K83" s="37">
        <f>[1]consoCURRENT!N1243</f>
        <v>0</v>
      </c>
      <c r="L83" s="37">
        <f>[1]consoCURRENT!O1243</f>
        <v>0</v>
      </c>
      <c r="M83" s="37">
        <f>[1]consoCURRENT!P1243</f>
        <v>0</v>
      </c>
      <c r="N83" s="37">
        <f>[1]consoCURRENT!Q1243</f>
        <v>114287.70999999999</v>
      </c>
      <c r="O83" s="37">
        <f>[1]consoCURRENT!R1243</f>
        <v>123195.44</v>
      </c>
      <c r="P83" s="37">
        <f>[1]consoCURRENT!S1243</f>
        <v>127725.58</v>
      </c>
      <c r="Q83" s="37">
        <f>[1]consoCURRENT!T1243</f>
        <v>0</v>
      </c>
      <c r="R83" s="37">
        <f>[1]consoCURRENT!U1243</f>
        <v>0</v>
      </c>
      <c r="S83" s="37">
        <f>[1]consoCURRENT!V1243</f>
        <v>0</v>
      </c>
      <c r="T83" s="37">
        <f>[1]consoCURRENT!W1243</f>
        <v>0</v>
      </c>
      <c r="U83" s="37">
        <f>[1]consoCURRENT!X1243</f>
        <v>0</v>
      </c>
      <c r="V83" s="37">
        <f>[1]consoCURRENT!Y1243</f>
        <v>0</v>
      </c>
      <c r="W83" s="37">
        <f>[1]consoCURRENT!Z1243</f>
        <v>0</v>
      </c>
      <c r="X83" s="37">
        <f>[1]consoCURRENT!AA1243</f>
        <v>0</v>
      </c>
      <c r="Y83" s="37">
        <f>[1]consoCURRENT!AB1243</f>
        <v>0</v>
      </c>
      <c r="Z83" s="37">
        <f t="shared" ref="Z83" si="48">SUM(M83:Y83)</f>
        <v>365208.73</v>
      </c>
      <c r="AA83" s="37">
        <f t="shared" ref="AA83" si="49">B83-Z83</f>
        <v>1185791.27</v>
      </c>
      <c r="AB83" s="42">
        <f t="shared" si="46"/>
        <v>0.23546662153449385</v>
      </c>
      <c r="AC83" s="38"/>
    </row>
    <row r="84" spans="1:29" s="39" customFormat="1" ht="18" customHeight="1" x14ac:dyDescent="0.25">
      <c r="A84" s="43" t="s">
        <v>42</v>
      </c>
      <c r="B84" s="44">
        <f>B83+B82</f>
        <v>46937000</v>
      </c>
      <c r="C84" s="44">
        <f t="shared" ref="C84:AA84" si="50">C83+C82</f>
        <v>44564293.200000003</v>
      </c>
      <c r="D84" s="44">
        <f t="shared" si="50"/>
        <v>-2372706.7999999998</v>
      </c>
      <c r="E84" s="44">
        <f t="shared" si="50"/>
        <v>12038736.900000002</v>
      </c>
      <c r="F84" s="44">
        <f t="shared" si="50"/>
        <v>0</v>
      </c>
      <c r="G84" s="44">
        <f t="shared" si="50"/>
        <v>0</v>
      </c>
      <c r="H84" s="44">
        <f t="shared" si="50"/>
        <v>0</v>
      </c>
      <c r="I84" s="44">
        <f t="shared" si="50"/>
        <v>607700.82999999996</v>
      </c>
      <c r="J84" s="44">
        <f t="shared" si="50"/>
        <v>0</v>
      </c>
      <c r="K84" s="44">
        <f t="shared" si="50"/>
        <v>0</v>
      </c>
      <c r="L84" s="44">
        <f t="shared" si="50"/>
        <v>0</v>
      </c>
      <c r="M84" s="44">
        <f t="shared" si="50"/>
        <v>607700.82999999996</v>
      </c>
      <c r="N84" s="44">
        <f t="shared" si="50"/>
        <v>2231582.5499999998</v>
      </c>
      <c r="O84" s="44">
        <f t="shared" si="50"/>
        <v>6815542.9000000013</v>
      </c>
      <c r="P84" s="44">
        <f t="shared" si="50"/>
        <v>2383910.62</v>
      </c>
      <c r="Q84" s="44">
        <f t="shared" si="50"/>
        <v>0</v>
      </c>
      <c r="R84" s="44">
        <f t="shared" si="50"/>
        <v>0</v>
      </c>
      <c r="S84" s="44">
        <f t="shared" si="50"/>
        <v>0</v>
      </c>
      <c r="T84" s="44">
        <f t="shared" si="50"/>
        <v>0</v>
      </c>
      <c r="U84" s="44">
        <f t="shared" si="50"/>
        <v>0</v>
      </c>
      <c r="V84" s="44">
        <f t="shared" si="50"/>
        <v>0</v>
      </c>
      <c r="W84" s="44">
        <f t="shared" si="50"/>
        <v>0</v>
      </c>
      <c r="X84" s="44">
        <f t="shared" si="50"/>
        <v>0</v>
      </c>
      <c r="Y84" s="44">
        <f t="shared" si="50"/>
        <v>0</v>
      </c>
      <c r="Z84" s="44">
        <f t="shared" si="50"/>
        <v>12038736.900000002</v>
      </c>
      <c r="AA84" s="44">
        <f t="shared" si="50"/>
        <v>34898263.100000001</v>
      </c>
      <c r="AB84" s="45">
        <f t="shared" si="46"/>
        <v>0.25648714020921665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[1]consoCURRENT!E1303</f>
        <v>16431000</v>
      </c>
      <c r="C88" s="37">
        <f>[1]consoCURRENT!F1303</f>
        <v>16431000</v>
      </c>
      <c r="D88" s="37">
        <f>[1]consoCURRENT!G1303</f>
        <v>0</v>
      </c>
      <c r="E88" s="37">
        <f>[1]consoCURRENT!H1303</f>
        <v>4732064.5</v>
      </c>
      <c r="F88" s="37">
        <f>[1]consoCURRENT!I1303</f>
        <v>0</v>
      </c>
      <c r="G88" s="37">
        <f>[1]consoCURRENT!J1303</f>
        <v>0</v>
      </c>
      <c r="H88" s="37">
        <f>[1]consoCURRENT!K1303</f>
        <v>0</v>
      </c>
      <c r="I88" s="37">
        <f>[1]consoCURRENT!L1303</f>
        <v>0</v>
      </c>
      <c r="J88" s="37">
        <f>[1]consoCURRENT!M1303</f>
        <v>0</v>
      </c>
      <c r="K88" s="37">
        <f>[1]consoCURRENT!N1303</f>
        <v>0</v>
      </c>
      <c r="L88" s="37">
        <f>[1]consoCURRENT!O1303</f>
        <v>0</v>
      </c>
      <c r="M88" s="37">
        <f>[1]consoCURRENT!P1303</f>
        <v>0</v>
      </c>
      <c r="N88" s="37">
        <f>[1]consoCURRENT!Q1303</f>
        <v>2316719.5</v>
      </c>
      <c r="O88" s="37">
        <f>[1]consoCURRENT!R1303</f>
        <v>1321341</v>
      </c>
      <c r="P88" s="37">
        <f>[1]consoCURRENT!S1303</f>
        <v>1094004</v>
      </c>
      <c r="Q88" s="37">
        <f>[1]consoCURRENT!T1303</f>
        <v>0</v>
      </c>
      <c r="R88" s="37">
        <f>[1]consoCURRENT!U1303</f>
        <v>0</v>
      </c>
      <c r="S88" s="37">
        <f>[1]consoCURRENT!V1303</f>
        <v>0</v>
      </c>
      <c r="T88" s="37">
        <f>[1]consoCURRENT!W1303</f>
        <v>0</v>
      </c>
      <c r="U88" s="37">
        <f>[1]consoCURRENT!X1303</f>
        <v>0</v>
      </c>
      <c r="V88" s="37">
        <f>[1]consoCURRENT!Y1303</f>
        <v>0</v>
      </c>
      <c r="W88" s="37">
        <f>[1]consoCURRENT!Z1303</f>
        <v>0</v>
      </c>
      <c r="X88" s="37">
        <f>[1]consoCURRENT!AA1303</f>
        <v>0</v>
      </c>
      <c r="Y88" s="37">
        <f>[1]consoCURRENT!AB1303</f>
        <v>0</v>
      </c>
      <c r="Z88" s="37">
        <f>SUM(M88:Y88)</f>
        <v>4732064.5</v>
      </c>
      <c r="AA88" s="37">
        <f>B88-Z88</f>
        <v>11698935.5</v>
      </c>
      <c r="AB88" s="42">
        <f>Z88/B88</f>
        <v>0.28799613535390423</v>
      </c>
      <c r="AC88" s="38"/>
    </row>
    <row r="89" spans="1:29" s="39" customFormat="1" ht="18" customHeight="1" x14ac:dyDescent="0.25">
      <c r="A89" s="41" t="s">
        <v>37</v>
      </c>
      <c r="B89" s="37">
        <f>[1]consoCURRENT!E1379</f>
        <v>93488000</v>
      </c>
      <c r="C89" s="37">
        <f>[1]consoCURRENT!F1379</f>
        <v>85058972</v>
      </c>
      <c r="D89" s="37">
        <f>[1]consoCURRENT!G1379</f>
        <v>-8429028</v>
      </c>
      <c r="E89" s="37">
        <f>[1]consoCURRENT!H1379</f>
        <v>7446714.8499999987</v>
      </c>
      <c r="F89" s="37">
        <f>[1]consoCURRENT!I1379</f>
        <v>0</v>
      </c>
      <c r="G89" s="37">
        <f>[1]consoCURRENT!J1379</f>
        <v>0</v>
      </c>
      <c r="H89" s="37">
        <f>[1]consoCURRENT!K1379</f>
        <v>0</v>
      </c>
      <c r="I89" s="37">
        <f>[1]consoCURRENT!L1379</f>
        <v>710936.16999999993</v>
      </c>
      <c r="J89" s="37">
        <f>[1]consoCURRENT!M1379</f>
        <v>0</v>
      </c>
      <c r="K89" s="37">
        <f>[1]consoCURRENT!N1379</f>
        <v>0</v>
      </c>
      <c r="L89" s="37">
        <f>[1]consoCURRENT!O1379</f>
        <v>0</v>
      </c>
      <c r="M89" s="37">
        <f>[1]consoCURRENT!P1379</f>
        <v>710936.16999999993</v>
      </c>
      <c r="N89" s="37">
        <f>[1]consoCURRENT!Q1379</f>
        <v>0</v>
      </c>
      <c r="O89" s="37">
        <f>[1]consoCURRENT!R1379</f>
        <v>6261768.1600000001</v>
      </c>
      <c r="P89" s="37">
        <f>[1]consoCURRENT!S1379</f>
        <v>474010.52</v>
      </c>
      <c r="Q89" s="37">
        <f>[1]consoCURRENT!T1379</f>
        <v>0</v>
      </c>
      <c r="R89" s="37">
        <f>[1]consoCURRENT!U1379</f>
        <v>0</v>
      </c>
      <c r="S89" s="37">
        <f>[1]consoCURRENT!V1379</f>
        <v>0</v>
      </c>
      <c r="T89" s="37">
        <f>[1]consoCURRENT!W1379</f>
        <v>0</v>
      </c>
      <c r="U89" s="37">
        <f>[1]consoCURRENT!X1379</f>
        <v>0</v>
      </c>
      <c r="V89" s="37">
        <f>[1]consoCURRENT!Y1379</f>
        <v>0</v>
      </c>
      <c r="W89" s="37">
        <f>[1]consoCURRENT!Z1379</f>
        <v>0</v>
      </c>
      <c r="X89" s="37">
        <f>[1]consoCURRENT!AA1379</f>
        <v>0</v>
      </c>
      <c r="Y89" s="37">
        <f>[1]consoCURRENT!AB1379</f>
        <v>0</v>
      </c>
      <c r="Z89" s="37">
        <f t="shared" ref="Z89:Z91" si="51">SUM(M89:Y89)</f>
        <v>7446714.8499999996</v>
      </c>
      <c r="AA89" s="37">
        <f t="shared" ref="AA89:AA91" si="52">B89-Z89</f>
        <v>86041285.150000006</v>
      </c>
      <c r="AB89" s="42">
        <f t="shared" ref="AB89:AB94" si="53">Z89/B89</f>
        <v>7.9654232093958582E-2</v>
      </c>
      <c r="AC89" s="38"/>
    </row>
    <row r="90" spans="1:29" s="39" customFormat="1" ht="18" customHeight="1" x14ac:dyDescent="0.25">
      <c r="A90" s="41" t="s">
        <v>38</v>
      </c>
      <c r="B90" s="37">
        <f>[1]consoCURRENT!E1385</f>
        <v>0</v>
      </c>
      <c r="C90" s="37">
        <f>[1]consoCURRENT!F1385</f>
        <v>0</v>
      </c>
      <c r="D90" s="37">
        <f>[1]consoCURRENT!G1385</f>
        <v>0</v>
      </c>
      <c r="E90" s="37">
        <f>[1]consoCURRENT!H1385</f>
        <v>0</v>
      </c>
      <c r="F90" s="37">
        <f>[1]consoCURRENT!I1385</f>
        <v>0</v>
      </c>
      <c r="G90" s="37">
        <f>[1]consoCURRENT!J1385</f>
        <v>0</v>
      </c>
      <c r="H90" s="37">
        <f>[1]consoCURRENT!K1385</f>
        <v>0</v>
      </c>
      <c r="I90" s="37">
        <f>[1]consoCURRENT!L1385</f>
        <v>0</v>
      </c>
      <c r="J90" s="37">
        <f>[1]consoCURRENT!M1385</f>
        <v>0</v>
      </c>
      <c r="K90" s="37">
        <f>[1]consoCURRENT!N1385</f>
        <v>0</v>
      </c>
      <c r="L90" s="37">
        <f>[1]consoCURRENT!O1385</f>
        <v>0</v>
      </c>
      <c r="M90" s="37">
        <f>[1]consoCURRENT!P1385</f>
        <v>0</v>
      </c>
      <c r="N90" s="37">
        <f>[1]consoCURRENT!Q1385</f>
        <v>0</v>
      </c>
      <c r="O90" s="37">
        <f>[1]consoCURRENT!R1385</f>
        <v>0</v>
      </c>
      <c r="P90" s="37">
        <f>[1]consoCURRENT!S1385</f>
        <v>0</v>
      </c>
      <c r="Q90" s="37">
        <f>[1]consoCURRENT!T1385</f>
        <v>0</v>
      </c>
      <c r="R90" s="37">
        <f>[1]consoCURRENT!U1385</f>
        <v>0</v>
      </c>
      <c r="S90" s="37">
        <f>[1]consoCURRENT!V1385</f>
        <v>0</v>
      </c>
      <c r="T90" s="37">
        <f>[1]consoCURRENT!W1385</f>
        <v>0</v>
      </c>
      <c r="U90" s="37">
        <f>[1]consoCURRENT!X1385</f>
        <v>0</v>
      </c>
      <c r="V90" s="37">
        <f>[1]consoCURRENT!Y1385</f>
        <v>0</v>
      </c>
      <c r="W90" s="37">
        <f>[1]consoCURRENT!Z1385</f>
        <v>0</v>
      </c>
      <c r="X90" s="37">
        <f>[1]consoCURRENT!AA1385</f>
        <v>0</v>
      </c>
      <c r="Y90" s="37">
        <f>[1]consoCURRENT!AB1385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[1]consoCURRENT!E1414</f>
        <v>0</v>
      </c>
      <c r="C91" s="37">
        <f>[1]consoCURRENT!F1414</f>
        <v>0</v>
      </c>
      <c r="D91" s="37">
        <f>[1]consoCURRENT!G1414</f>
        <v>0</v>
      </c>
      <c r="E91" s="37">
        <f>[1]consoCURRENT!H1414</f>
        <v>0</v>
      </c>
      <c r="F91" s="37">
        <f>[1]consoCURRENT!I1414</f>
        <v>0</v>
      </c>
      <c r="G91" s="37">
        <f>[1]consoCURRENT!J1414</f>
        <v>0</v>
      </c>
      <c r="H91" s="37">
        <f>[1]consoCURRENT!K1414</f>
        <v>0</v>
      </c>
      <c r="I91" s="37">
        <f>[1]consoCURRENT!L1414</f>
        <v>0</v>
      </c>
      <c r="J91" s="37">
        <f>[1]consoCURRENT!M1414</f>
        <v>0</v>
      </c>
      <c r="K91" s="37">
        <f>[1]consoCURRENT!N1414</f>
        <v>0</v>
      </c>
      <c r="L91" s="37">
        <f>[1]consoCURRENT!O1414</f>
        <v>0</v>
      </c>
      <c r="M91" s="37">
        <f>[1]consoCURRENT!P1414</f>
        <v>0</v>
      </c>
      <c r="N91" s="37">
        <f>[1]consoCURRENT!Q1414</f>
        <v>0</v>
      </c>
      <c r="O91" s="37">
        <f>[1]consoCURRENT!R1414</f>
        <v>0</v>
      </c>
      <c r="P91" s="37">
        <f>[1]consoCURRENT!S1414</f>
        <v>0</v>
      </c>
      <c r="Q91" s="37">
        <f>[1]consoCURRENT!T1414</f>
        <v>0</v>
      </c>
      <c r="R91" s="37">
        <f>[1]consoCURRENT!U1414</f>
        <v>0</v>
      </c>
      <c r="S91" s="37">
        <f>[1]consoCURRENT!V1414</f>
        <v>0</v>
      </c>
      <c r="T91" s="37">
        <f>[1]consoCURRENT!W1414</f>
        <v>0</v>
      </c>
      <c r="U91" s="37">
        <f>[1]consoCURRENT!X1414</f>
        <v>0</v>
      </c>
      <c r="V91" s="37">
        <f>[1]consoCURRENT!Y1414</f>
        <v>0</v>
      </c>
      <c r="W91" s="37">
        <f>[1]consoCURRENT!Z1414</f>
        <v>0</v>
      </c>
      <c r="X91" s="37">
        <f>[1]consoCURRENT!AA1414</f>
        <v>0</v>
      </c>
      <c r="Y91" s="37">
        <f>[1]consoCURRENT!AB1414</f>
        <v>0</v>
      </c>
      <c r="Z91" s="37">
        <f t="shared" si="51"/>
        <v>0</v>
      </c>
      <c r="AA91" s="37">
        <f t="shared" si="52"/>
        <v>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109919000</v>
      </c>
      <c r="C92" s="44">
        <f t="shared" ref="C92:AA92" si="54">SUM(C88:C91)</f>
        <v>101489972</v>
      </c>
      <c r="D92" s="44">
        <f t="shared" si="54"/>
        <v>-8429028</v>
      </c>
      <c r="E92" s="44">
        <f t="shared" si="54"/>
        <v>12178779.349999998</v>
      </c>
      <c r="F92" s="44">
        <f t="shared" si="54"/>
        <v>0</v>
      </c>
      <c r="G92" s="44">
        <f t="shared" si="54"/>
        <v>0</v>
      </c>
      <c r="H92" s="44">
        <f t="shared" si="54"/>
        <v>0</v>
      </c>
      <c r="I92" s="44">
        <f t="shared" si="54"/>
        <v>710936.16999999993</v>
      </c>
      <c r="J92" s="44">
        <f t="shared" si="54"/>
        <v>0</v>
      </c>
      <c r="K92" s="44">
        <f t="shared" si="54"/>
        <v>0</v>
      </c>
      <c r="L92" s="44">
        <f t="shared" si="54"/>
        <v>0</v>
      </c>
      <c r="M92" s="44">
        <f t="shared" si="54"/>
        <v>710936.16999999993</v>
      </c>
      <c r="N92" s="44">
        <f t="shared" si="54"/>
        <v>2316719.5</v>
      </c>
      <c r="O92" s="44">
        <f t="shared" si="54"/>
        <v>7583109.1600000001</v>
      </c>
      <c r="P92" s="44">
        <f t="shared" si="54"/>
        <v>1568014.52</v>
      </c>
      <c r="Q92" s="44">
        <f t="shared" si="54"/>
        <v>0</v>
      </c>
      <c r="R92" s="44">
        <f t="shared" si="54"/>
        <v>0</v>
      </c>
      <c r="S92" s="44">
        <f t="shared" si="54"/>
        <v>0</v>
      </c>
      <c r="T92" s="44">
        <f t="shared" si="54"/>
        <v>0</v>
      </c>
      <c r="U92" s="44">
        <f t="shared" si="54"/>
        <v>0</v>
      </c>
      <c r="V92" s="44">
        <f t="shared" si="54"/>
        <v>0</v>
      </c>
      <c r="W92" s="44">
        <f t="shared" si="54"/>
        <v>0</v>
      </c>
      <c r="X92" s="44">
        <f t="shared" si="54"/>
        <v>0</v>
      </c>
      <c r="Y92" s="44">
        <f t="shared" si="54"/>
        <v>0</v>
      </c>
      <c r="Z92" s="44">
        <f t="shared" si="54"/>
        <v>12178779.35</v>
      </c>
      <c r="AA92" s="44">
        <f t="shared" si="54"/>
        <v>97740220.650000006</v>
      </c>
      <c r="AB92" s="45">
        <f t="shared" si="53"/>
        <v>0.11079776335301449</v>
      </c>
      <c r="AC92" s="38"/>
    </row>
    <row r="93" spans="1:29" s="39" customFormat="1" ht="18" customHeight="1" x14ac:dyDescent="0.25">
      <c r="A93" s="46" t="s">
        <v>41</v>
      </c>
      <c r="B93" s="37">
        <f>[1]consoCURRENT!E1418</f>
        <v>1520000</v>
      </c>
      <c r="C93" s="37">
        <f>[1]consoCURRENT!F1418</f>
        <v>1520000</v>
      </c>
      <c r="D93" s="37">
        <f>[1]consoCURRENT!G1418</f>
        <v>0</v>
      </c>
      <c r="E93" s="37">
        <f>[1]consoCURRENT!H1418</f>
        <v>368617.32</v>
      </c>
      <c r="F93" s="37">
        <f>[1]consoCURRENT!I1418</f>
        <v>0</v>
      </c>
      <c r="G93" s="37">
        <f>[1]consoCURRENT!J1418</f>
        <v>0</v>
      </c>
      <c r="H93" s="37">
        <f>[1]consoCURRENT!K1418</f>
        <v>0</v>
      </c>
      <c r="I93" s="37">
        <f>[1]consoCURRENT!L1418</f>
        <v>0</v>
      </c>
      <c r="J93" s="37">
        <f>[1]consoCURRENT!M1418</f>
        <v>0</v>
      </c>
      <c r="K93" s="37">
        <f>[1]consoCURRENT!N1418</f>
        <v>0</v>
      </c>
      <c r="L93" s="37">
        <f>[1]consoCURRENT!O1418</f>
        <v>0</v>
      </c>
      <c r="M93" s="37">
        <f>[1]consoCURRENT!P1418</f>
        <v>0</v>
      </c>
      <c r="N93" s="37">
        <f>[1]consoCURRENT!Q1418</f>
        <v>0</v>
      </c>
      <c r="O93" s="37">
        <f>[1]consoCURRENT!R1418</f>
        <v>125334.6</v>
      </c>
      <c r="P93" s="37">
        <f>[1]consoCURRENT!S1418</f>
        <v>243282.72</v>
      </c>
      <c r="Q93" s="37">
        <f>[1]consoCURRENT!T1418</f>
        <v>0</v>
      </c>
      <c r="R93" s="37">
        <f>[1]consoCURRENT!U1418</f>
        <v>0</v>
      </c>
      <c r="S93" s="37">
        <f>[1]consoCURRENT!V1418</f>
        <v>0</v>
      </c>
      <c r="T93" s="37">
        <f>[1]consoCURRENT!W1418</f>
        <v>0</v>
      </c>
      <c r="U93" s="37">
        <f>[1]consoCURRENT!X1418</f>
        <v>0</v>
      </c>
      <c r="V93" s="37">
        <f>[1]consoCURRENT!Y1418</f>
        <v>0</v>
      </c>
      <c r="W93" s="37">
        <f>[1]consoCURRENT!Z1418</f>
        <v>0</v>
      </c>
      <c r="X93" s="37">
        <f>[1]consoCURRENT!AA1418</f>
        <v>0</v>
      </c>
      <c r="Y93" s="37">
        <f>[1]consoCURRENT!AB1418</f>
        <v>0</v>
      </c>
      <c r="Z93" s="37">
        <f t="shared" ref="Z93" si="55">SUM(M93:Y93)</f>
        <v>368617.32</v>
      </c>
      <c r="AA93" s="37">
        <f t="shared" ref="AA93" si="56">B93-Z93</f>
        <v>1151382.68</v>
      </c>
      <c r="AB93" s="42">
        <f t="shared" si="53"/>
        <v>0.24251139473684211</v>
      </c>
      <c r="AC93" s="38"/>
    </row>
    <row r="94" spans="1:29" s="39" customFormat="1" ht="18" customHeight="1" x14ac:dyDescent="0.25">
      <c r="A94" s="43" t="s">
        <v>42</v>
      </c>
      <c r="B94" s="44">
        <f>B93+B92</f>
        <v>111439000</v>
      </c>
      <c r="C94" s="44">
        <f t="shared" ref="C94:AA94" si="57">C93+C92</f>
        <v>103009972</v>
      </c>
      <c r="D94" s="44">
        <f t="shared" si="57"/>
        <v>-8429028</v>
      </c>
      <c r="E94" s="44">
        <f t="shared" si="57"/>
        <v>12547396.669999998</v>
      </c>
      <c r="F94" s="44">
        <f t="shared" si="57"/>
        <v>0</v>
      </c>
      <c r="G94" s="44">
        <f t="shared" si="57"/>
        <v>0</v>
      </c>
      <c r="H94" s="44">
        <f t="shared" si="57"/>
        <v>0</v>
      </c>
      <c r="I94" s="44">
        <f t="shared" si="57"/>
        <v>710936.16999999993</v>
      </c>
      <c r="J94" s="44">
        <f t="shared" si="57"/>
        <v>0</v>
      </c>
      <c r="K94" s="44">
        <f t="shared" si="57"/>
        <v>0</v>
      </c>
      <c r="L94" s="44">
        <f t="shared" si="57"/>
        <v>0</v>
      </c>
      <c r="M94" s="44">
        <f t="shared" si="57"/>
        <v>710936.16999999993</v>
      </c>
      <c r="N94" s="44">
        <f t="shared" si="57"/>
        <v>2316719.5</v>
      </c>
      <c r="O94" s="44">
        <f t="shared" si="57"/>
        <v>7708443.7599999998</v>
      </c>
      <c r="P94" s="44">
        <f t="shared" si="57"/>
        <v>1811297.24</v>
      </c>
      <c r="Q94" s="44">
        <f t="shared" si="57"/>
        <v>0</v>
      </c>
      <c r="R94" s="44">
        <f t="shared" si="57"/>
        <v>0</v>
      </c>
      <c r="S94" s="44">
        <f t="shared" si="57"/>
        <v>0</v>
      </c>
      <c r="T94" s="44">
        <f t="shared" si="57"/>
        <v>0</v>
      </c>
      <c r="U94" s="44">
        <f t="shared" si="57"/>
        <v>0</v>
      </c>
      <c r="V94" s="44">
        <f t="shared" si="57"/>
        <v>0</v>
      </c>
      <c r="W94" s="44">
        <f t="shared" si="57"/>
        <v>0</v>
      </c>
      <c r="X94" s="44">
        <f t="shared" si="57"/>
        <v>0</v>
      </c>
      <c r="Y94" s="44">
        <f t="shared" si="57"/>
        <v>0</v>
      </c>
      <c r="Z94" s="44">
        <f t="shared" si="57"/>
        <v>12547396.67</v>
      </c>
      <c r="AA94" s="44">
        <f t="shared" si="57"/>
        <v>98891603.330000013</v>
      </c>
      <c r="AB94" s="45">
        <f t="shared" si="53"/>
        <v>0.1125943042381931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3902495000</v>
      </c>
      <c r="C98" s="37">
        <f t="shared" ref="C98:Y103" si="58">C108+C278+C288+C298+C308+C318+C328+C508+C688+C868</f>
        <v>3393889000</v>
      </c>
      <c r="D98" s="37">
        <f t="shared" si="58"/>
        <v>0</v>
      </c>
      <c r="E98" s="37">
        <f t="shared" si="58"/>
        <v>66286540.960000001</v>
      </c>
      <c r="F98" s="37">
        <f t="shared" si="58"/>
        <v>0</v>
      </c>
      <c r="G98" s="37">
        <f t="shared" si="58"/>
        <v>0</v>
      </c>
      <c r="H98" s="37">
        <f t="shared" si="58"/>
        <v>0</v>
      </c>
      <c r="I98" s="37">
        <f t="shared" si="58"/>
        <v>0</v>
      </c>
      <c r="J98" s="37">
        <f t="shared" si="58"/>
        <v>0</v>
      </c>
      <c r="K98" s="37">
        <f t="shared" si="58"/>
        <v>0</v>
      </c>
      <c r="L98" s="37">
        <f t="shared" si="58"/>
        <v>0</v>
      </c>
      <c r="M98" s="37">
        <f t="shared" si="58"/>
        <v>0</v>
      </c>
      <c r="N98" s="37">
        <f t="shared" si="58"/>
        <v>9885966.3900000006</v>
      </c>
      <c r="O98" s="37">
        <f t="shared" si="58"/>
        <v>34357582.640000001</v>
      </c>
      <c r="P98" s="37">
        <f t="shared" si="58"/>
        <v>22042991.930000003</v>
      </c>
      <c r="Q98" s="37">
        <f t="shared" si="58"/>
        <v>0</v>
      </c>
      <c r="R98" s="37">
        <f t="shared" si="58"/>
        <v>0</v>
      </c>
      <c r="S98" s="37">
        <f t="shared" si="58"/>
        <v>0</v>
      </c>
      <c r="T98" s="37">
        <f t="shared" si="58"/>
        <v>0</v>
      </c>
      <c r="U98" s="37">
        <f t="shared" si="58"/>
        <v>0</v>
      </c>
      <c r="V98" s="37">
        <f t="shared" si="58"/>
        <v>0</v>
      </c>
      <c r="W98" s="37">
        <f t="shared" si="58"/>
        <v>0</v>
      </c>
      <c r="X98" s="37">
        <f t="shared" si="58"/>
        <v>0</v>
      </c>
      <c r="Y98" s="37">
        <f t="shared" si="58"/>
        <v>0</v>
      </c>
      <c r="Z98" s="37">
        <f>SUM(M98:Y98)</f>
        <v>66286540.960000008</v>
      </c>
      <c r="AA98" s="37">
        <f>B98-Z98</f>
        <v>3836208459.04</v>
      </c>
      <c r="AB98" s="42">
        <f>Z98/B98</f>
        <v>1.6985682482616893E-2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75330156000</v>
      </c>
      <c r="C99" s="37">
        <f t="shared" si="59"/>
        <v>63348324390.529999</v>
      </c>
      <c r="D99" s="37">
        <f t="shared" si="59"/>
        <v>-4444023609.4699993</v>
      </c>
      <c r="E99" s="37">
        <f t="shared" si="59"/>
        <v>10068567171.710001</v>
      </c>
      <c r="F99" s="37">
        <f t="shared" si="59"/>
        <v>0</v>
      </c>
      <c r="G99" s="37">
        <f t="shared" si="59"/>
        <v>0</v>
      </c>
      <c r="H99" s="37">
        <f t="shared" si="59"/>
        <v>0</v>
      </c>
      <c r="I99" s="37">
        <f t="shared" si="59"/>
        <v>1152458400.72</v>
      </c>
      <c r="J99" s="37">
        <f t="shared" si="59"/>
        <v>0</v>
      </c>
      <c r="K99" s="37">
        <f t="shared" si="59"/>
        <v>0</v>
      </c>
      <c r="L99" s="37">
        <f t="shared" si="59"/>
        <v>0</v>
      </c>
      <c r="M99" s="37">
        <f t="shared" si="59"/>
        <v>1152458400.72</v>
      </c>
      <c r="N99" s="37">
        <f t="shared" si="59"/>
        <v>43065628.009999998</v>
      </c>
      <c r="O99" s="37">
        <f t="shared" si="59"/>
        <v>274998095.31</v>
      </c>
      <c r="P99" s="37">
        <f t="shared" si="59"/>
        <v>8598045047.6700001</v>
      </c>
      <c r="Q99" s="37">
        <f t="shared" si="59"/>
        <v>0</v>
      </c>
      <c r="R99" s="37">
        <f t="shared" si="58"/>
        <v>0</v>
      </c>
      <c r="S99" s="37">
        <f t="shared" si="58"/>
        <v>0</v>
      </c>
      <c r="T99" s="37">
        <f t="shared" si="58"/>
        <v>0</v>
      </c>
      <c r="U99" s="37">
        <f t="shared" si="58"/>
        <v>0</v>
      </c>
      <c r="V99" s="37">
        <f t="shared" si="58"/>
        <v>0</v>
      </c>
      <c r="W99" s="37">
        <f t="shared" si="58"/>
        <v>0</v>
      </c>
      <c r="X99" s="37">
        <f t="shared" si="58"/>
        <v>0</v>
      </c>
      <c r="Y99" s="37">
        <f t="shared" si="58"/>
        <v>0</v>
      </c>
      <c r="Z99" s="37">
        <f t="shared" ref="Z99:Z101" si="60">SUM(M99:Y99)</f>
        <v>10068567171.709999</v>
      </c>
      <c r="AA99" s="37">
        <f t="shared" ref="AA99:AA101" si="61">B99-Z99</f>
        <v>65261588828.290001</v>
      </c>
      <c r="AB99" s="42">
        <f t="shared" ref="AB99:AB104" si="62">Z99/B99</f>
        <v>0.13365918386933912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550000000</v>
      </c>
      <c r="C100" s="37">
        <f t="shared" si="58"/>
        <v>550000000</v>
      </c>
      <c r="D100" s="37">
        <f t="shared" si="58"/>
        <v>0</v>
      </c>
      <c r="E100" s="37">
        <f t="shared" si="58"/>
        <v>0</v>
      </c>
      <c r="F100" s="37">
        <f t="shared" si="58"/>
        <v>0</v>
      </c>
      <c r="G100" s="37">
        <f t="shared" si="58"/>
        <v>0</v>
      </c>
      <c r="H100" s="37">
        <f t="shared" si="58"/>
        <v>0</v>
      </c>
      <c r="I100" s="37">
        <f t="shared" si="58"/>
        <v>0</v>
      </c>
      <c r="J100" s="37">
        <f t="shared" si="58"/>
        <v>0</v>
      </c>
      <c r="K100" s="37">
        <f t="shared" si="58"/>
        <v>0</v>
      </c>
      <c r="L100" s="37">
        <f t="shared" si="58"/>
        <v>0</v>
      </c>
      <c r="M100" s="37">
        <f t="shared" si="58"/>
        <v>0</v>
      </c>
      <c r="N100" s="37">
        <f t="shared" si="58"/>
        <v>0</v>
      </c>
      <c r="O100" s="37">
        <f t="shared" si="58"/>
        <v>0</v>
      </c>
      <c r="P100" s="37">
        <f t="shared" si="58"/>
        <v>0</v>
      </c>
      <c r="Q100" s="37">
        <f t="shared" si="58"/>
        <v>0</v>
      </c>
      <c r="R100" s="37">
        <f t="shared" si="58"/>
        <v>0</v>
      </c>
      <c r="S100" s="37">
        <f t="shared" si="58"/>
        <v>0</v>
      </c>
      <c r="T100" s="37">
        <f t="shared" si="58"/>
        <v>0</v>
      </c>
      <c r="U100" s="37">
        <f t="shared" si="58"/>
        <v>0</v>
      </c>
      <c r="V100" s="37">
        <f t="shared" si="58"/>
        <v>0</v>
      </c>
      <c r="W100" s="37">
        <f t="shared" si="58"/>
        <v>0</v>
      </c>
      <c r="X100" s="37">
        <f t="shared" si="58"/>
        <v>0</v>
      </c>
      <c r="Y100" s="37">
        <f t="shared" si="58"/>
        <v>0</v>
      </c>
      <c r="Z100" s="37">
        <f t="shared" si="60"/>
        <v>0</v>
      </c>
      <c r="AA100" s="37">
        <f t="shared" si="61"/>
        <v>550000000</v>
      </c>
      <c r="AB100" s="42">
        <f t="shared" si="62"/>
        <v>0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89500000</v>
      </c>
      <c r="C101" s="37">
        <f t="shared" si="58"/>
        <v>89500000</v>
      </c>
      <c r="D101" s="37">
        <f t="shared" si="58"/>
        <v>0</v>
      </c>
      <c r="E101" s="37">
        <f t="shared" si="58"/>
        <v>0</v>
      </c>
      <c r="F101" s="37">
        <f t="shared" si="58"/>
        <v>0</v>
      </c>
      <c r="G101" s="37">
        <f t="shared" si="58"/>
        <v>0</v>
      </c>
      <c r="H101" s="37">
        <f t="shared" si="58"/>
        <v>0</v>
      </c>
      <c r="I101" s="37">
        <f t="shared" si="58"/>
        <v>0</v>
      </c>
      <c r="J101" s="37">
        <f t="shared" si="58"/>
        <v>0</v>
      </c>
      <c r="K101" s="37">
        <f t="shared" si="58"/>
        <v>0</v>
      </c>
      <c r="L101" s="37">
        <f t="shared" si="58"/>
        <v>0</v>
      </c>
      <c r="M101" s="37">
        <f t="shared" si="58"/>
        <v>0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0</v>
      </c>
      <c r="R101" s="37">
        <f t="shared" si="58"/>
        <v>0</v>
      </c>
      <c r="S101" s="37">
        <f t="shared" si="58"/>
        <v>0</v>
      </c>
      <c r="T101" s="37">
        <f t="shared" si="58"/>
        <v>0</v>
      </c>
      <c r="U101" s="37">
        <f t="shared" si="58"/>
        <v>0</v>
      </c>
      <c r="V101" s="37">
        <f t="shared" si="58"/>
        <v>0</v>
      </c>
      <c r="W101" s="37">
        <f t="shared" si="58"/>
        <v>0</v>
      </c>
      <c r="X101" s="37">
        <f t="shared" si="58"/>
        <v>0</v>
      </c>
      <c r="Y101" s="37">
        <f t="shared" si="58"/>
        <v>0</v>
      </c>
      <c r="Z101" s="37">
        <f t="shared" si="60"/>
        <v>0</v>
      </c>
      <c r="AA101" s="37">
        <f t="shared" si="61"/>
        <v>89500000</v>
      </c>
      <c r="AB101" s="42">
        <f t="shared" si="62"/>
        <v>0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79872151000</v>
      </c>
      <c r="C102" s="44">
        <f t="shared" ref="C102:AA102" si="63">SUM(C98:C101)</f>
        <v>67381713390.529999</v>
      </c>
      <c r="D102" s="44">
        <f t="shared" si="63"/>
        <v>-4444023609.4699993</v>
      </c>
      <c r="E102" s="44">
        <f t="shared" si="63"/>
        <v>10134853712.67</v>
      </c>
      <c r="F102" s="44">
        <f t="shared" si="63"/>
        <v>0</v>
      </c>
      <c r="G102" s="44">
        <f t="shared" si="63"/>
        <v>0</v>
      </c>
      <c r="H102" s="44">
        <f t="shared" si="63"/>
        <v>0</v>
      </c>
      <c r="I102" s="44">
        <f t="shared" si="63"/>
        <v>1152458400.72</v>
      </c>
      <c r="J102" s="44">
        <f t="shared" si="63"/>
        <v>0</v>
      </c>
      <c r="K102" s="44">
        <f t="shared" si="63"/>
        <v>0</v>
      </c>
      <c r="L102" s="44">
        <f t="shared" si="63"/>
        <v>0</v>
      </c>
      <c r="M102" s="44">
        <f t="shared" si="63"/>
        <v>1152458400.72</v>
      </c>
      <c r="N102" s="44">
        <f t="shared" si="63"/>
        <v>52951594.399999999</v>
      </c>
      <c r="O102" s="44">
        <f t="shared" si="63"/>
        <v>309355677.94999999</v>
      </c>
      <c r="P102" s="44">
        <f t="shared" si="63"/>
        <v>8620088039.6000004</v>
      </c>
      <c r="Q102" s="44">
        <f t="shared" si="63"/>
        <v>0</v>
      </c>
      <c r="R102" s="44">
        <f t="shared" si="63"/>
        <v>0</v>
      </c>
      <c r="S102" s="44">
        <f t="shared" si="63"/>
        <v>0</v>
      </c>
      <c r="T102" s="44">
        <f t="shared" si="63"/>
        <v>0</v>
      </c>
      <c r="U102" s="44">
        <f t="shared" si="63"/>
        <v>0</v>
      </c>
      <c r="V102" s="44">
        <f t="shared" si="63"/>
        <v>0</v>
      </c>
      <c r="W102" s="44">
        <f t="shared" si="63"/>
        <v>0</v>
      </c>
      <c r="X102" s="44">
        <f t="shared" si="63"/>
        <v>0</v>
      </c>
      <c r="Y102" s="44">
        <f t="shared" si="63"/>
        <v>0</v>
      </c>
      <c r="Z102" s="44">
        <f t="shared" si="63"/>
        <v>10134853712.669998</v>
      </c>
      <c r="AA102" s="44">
        <f t="shared" si="63"/>
        <v>69737297287.330002</v>
      </c>
      <c r="AB102" s="45">
        <f t="shared" si="62"/>
        <v>0.12688845343191019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23619000</v>
      </c>
      <c r="C103" s="37">
        <f t="shared" si="58"/>
        <v>1952000</v>
      </c>
      <c r="D103" s="37">
        <f t="shared" si="58"/>
        <v>0</v>
      </c>
      <c r="E103" s="37">
        <f t="shared" si="58"/>
        <v>4149273.2299999995</v>
      </c>
      <c r="F103" s="37">
        <f t="shared" si="58"/>
        <v>0</v>
      </c>
      <c r="G103" s="37">
        <f t="shared" si="58"/>
        <v>0</v>
      </c>
      <c r="H103" s="37">
        <f t="shared" si="58"/>
        <v>0</v>
      </c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7">
        <f t="shared" si="58"/>
        <v>0</v>
      </c>
      <c r="M103" s="37">
        <f t="shared" si="58"/>
        <v>0</v>
      </c>
      <c r="N103" s="37">
        <f t="shared" si="58"/>
        <v>570275.19000000006</v>
      </c>
      <c r="O103" s="37">
        <f t="shared" si="58"/>
        <v>1671189.75</v>
      </c>
      <c r="P103" s="37">
        <f t="shared" si="58"/>
        <v>1907808.29</v>
      </c>
      <c r="Q103" s="37">
        <f t="shared" si="58"/>
        <v>0</v>
      </c>
      <c r="R103" s="37">
        <f t="shared" si="58"/>
        <v>0</v>
      </c>
      <c r="S103" s="37">
        <f t="shared" si="58"/>
        <v>0</v>
      </c>
      <c r="T103" s="37">
        <f t="shared" si="58"/>
        <v>0</v>
      </c>
      <c r="U103" s="37">
        <f t="shared" si="58"/>
        <v>0</v>
      </c>
      <c r="V103" s="37">
        <f t="shared" si="58"/>
        <v>0</v>
      </c>
      <c r="W103" s="37">
        <f t="shared" si="58"/>
        <v>0</v>
      </c>
      <c r="X103" s="37">
        <f t="shared" si="58"/>
        <v>0</v>
      </c>
      <c r="Y103" s="37">
        <f t="shared" si="58"/>
        <v>0</v>
      </c>
      <c r="Z103" s="37">
        <f t="shared" ref="Z103" si="64">SUM(M103:Y103)</f>
        <v>4149273.23</v>
      </c>
      <c r="AA103" s="37">
        <f t="shared" ref="AA103" si="65">B103-Z103</f>
        <v>19469726.77</v>
      </c>
      <c r="AB103" s="42">
        <f t="shared" si="62"/>
        <v>0.17567522884118719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79895770000</v>
      </c>
      <c r="C104" s="44">
        <f t="shared" ref="C104:AA104" si="66">C103+C102</f>
        <v>67383665390.529999</v>
      </c>
      <c r="D104" s="44">
        <f t="shared" si="66"/>
        <v>-4444023609.4699993</v>
      </c>
      <c r="E104" s="44">
        <f t="shared" si="66"/>
        <v>10139002985.9</v>
      </c>
      <c r="F104" s="44">
        <f t="shared" si="66"/>
        <v>0</v>
      </c>
      <c r="G104" s="44">
        <f t="shared" si="66"/>
        <v>0</v>
      </c>
      <c r="H104" s="44">
        <f t="shared" si="66"/>
        <v>0</v>
      </c>
      <c r="I104" s="44">
        <f t="shared" si="66"/>
        <v>1152458400.72</v>
      </c>
      <c r="J104" s="44">
        <f t="shared" si="66"/>
        <v>0</v>
      </c>
      <c r="K104" s="44">
        <f t="shared" si="66"/>
        <v>0</v>
      </c>
      <c r="L104" s="44">
        <f t="shared" si="66"/>
        <v>0</v>
      </c>
      <c r="M104" s="44">
        <f t="shared" si="66"/>
        <v>1152458400.72</v>
      </c>
      <c r="N104" s="44">
        <f t="shared" si="66"/>
        <v>53521869.589999996</v>
      </c>
      <c r="O104" s="44">
        <f t="shared" si="66"/>
        <v>311026867.69999999</v>
      </c>
      <c r="P104" s="44">
        <f t="shared" si="66"/>
        <v>8621995847.8900013</v>
      </c>
      <c r="Q104" s="44">
        <f t="shared" si="66"/>
        <v>0</v>
      </c>
      <c r="R104" s="44">
        <f t="shared" si="66"/>
        <v>0</v>
      </c>
      <c r="S104" s="44">
        <f t="shared" si="66"/>
        <v>0</v>
      </c>
      <c r="T104" s="44">
        <f t="shared" si="66"/>
        <v>0</v>
      </c>
      <c r="U104" s="44">
        <f t="shared" si="66"/>
        <v>0</v>
      </c>
      <c r="V104" s="44">
        <f t="shared" si="66"/>
        <v>0</v>
      </c>
      <c r="W104" s="44">
        <f t="shared" si="66"/>
        <v>0</v>
      </c>
      <c r="X104" s="44">
        <f t="shared" si="66"/>
        <v>0</v>
      </c>
      <c r="Y104" s="44">
        <f t="shared" si="66"/>
        <v>0</v>
      </c>
      <c r="Z104" s="44">
        <f t="shared" si="66"/>
        <v>10139002985.899998</v>
      </c>
      <c r="AA104" s="44">
        <f t="shared" si="66"/>
        <v>69756767014.100006</v>
      </c>
      <c r="AB104" s="45">
        <f t="shared" si="62"/>
        <v>0.12690287590819888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53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55132086.270000003</v>
      </c>
      <c r="F108" s="37">
        <f t="shared" ref="F108:Y111" si="68">F118+F128+F138+F148+F158+F168+F178+F188+F198+F208+F218+F228+F238+F248+F258+F268</f>
        <v>0</v>
      </c>
      <c r="G108" s="37">
        <f t="shared" si="68"/>
        <v>0</v>
      </c>
      <c r="H108" s="37">
        <f t="shared" si="68"/>
        <v>0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9885966.3900000006</v>
      </c>
      <c r="O108" s="37">
        <f t="shared" si="68"/>
        <v>27059879.93</v>
      </c>
      <c r="P108" s="37">
        <f t="shared" si="68"/>
        <v>18186239.949999999</v>
      </c>
      <c r="Q108" s="37">
        <f t="shared" si="68"/>
        <v>0</v>
      </c>
      <c r="R108" s="37">
        <f t="shared" si="68"/>
        <v>0</v>
      </c>
      <c r="S108" s="37">
        <f t="shared" si="68"/>
        <v>0</v>
      </c>
      <c r="T108" s="37">
        <f t="shared" si="68"/>
        <v>0</v>
      </c>
      <c r="U108" s="37">
        <f t="shared" si="68"/>
        <v>0</v>
      </c>
      <c r="V108" s="37">
        <f t="shared" si="68"/>
        <v>0</v>
      </c>
      <c r="W108" s="37">
        <f t="shared" si="68"/>
        <v>0</v>
      </c>
      <c r="X108" s="37">
        <f t="shared" si="68"/>
        <v>0</v>
      </c>
      <c r="Y108" s="37">
        <f t="shared" si="68"/>
        <v>0</v>
      </c>
      <c r="Z108" s="37">
        <f>SUM(M108:Y108)</f>
        <v>55132086.269999996</v>
      </c>
      <c r="AA108" s="37">
        <f>B108-Z108</f>
        <v>265839913.73000002</v>
      </c>
      <c r="AB108" s="42">
        <f>Z108/B108</f>
        <v>0.17176603027678425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745469000</v>
      </c>
      <c r="C109" s="37">
        <f t="shared" si="69"/>
        <v>0</v>
      </c>
      <c r="D109" s="37">
        <f t="shared" si="69"/>
        <v>0</v>
      </c>
      <c r="E109" s="37">
        <f t="shared" si="69"/>
        <v>215859851.74000001</v>
      </c>
      <c r="F109" s="37">
        <f t="shared" si="69"/>
        <v>0</v>
      </c>
      <c r="G109" s="37">
        <f t="shared" si="69"/>
        <v>0</v>
      </c>
      <c r="H109" s="37">
        <f t="shared" si="69"/>
        <v>0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31993336.509999998</v>
      </c>
      <c r="O109" s="37">
        <f t="shared" si="68"/>
        <v>61551671.589999996</v>
      </c>
      <c r="P109" s="37">
        <f t="shared" si="68"/>
        <v>122314843.64</v>
      </c>
      <c r="Q109" s="37">
        <f t="shared" si="68"/>
        <v>0</v>
      </c>
      <c r="R109" s="37">
        <f t="shared" si="68"/>
        <v>0</v>
      </c>
      <c r="S109" s="37">
        <f t="shared" si="68"/>
        <v>0</v>
      </c>
      <c r="T109" s="37">
        <f t="shared" si="68"/>
        <v>0</v>
      </c>
      <c r="U109" s="37">
        <f t="shared" si="68"/>
        <v>0</v>
      </c>
      <c r="V109" s="37">
        <f t="shared" si="68"/>
        <v>0</v>
      </c>
      <c r="W109" s="37">
        <f t="shared" si="68"/>
        <v>0</v>
      </c>
      <c r="X109" s="37">
        <f t="shared" si="68"/>
        <v>0</v>
      </c>
      <c r="Y109" s="37">
        <f t="shared" si="68"/>
        <v>0</v>
      </c>
      <c r="Z109" s="37">
        <f t="shared" ref="Z109:Z111" si="70">SUM(M109:Y109)</f>
        <v>215859851.74000001</v>
      </c>
      <c r="AA109" s="37">
        <f t="shared" ref="AA109:AA111" si="71">B109-Z109</f>
        <v>529609148.25999999</v>
      </c>
      <c r="AB109" s="42">
        <f t="shared" ref="AB109:AB114" si="72">Z109/B109</f>
        <v>0.28956247911046606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0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0</v>
      </c>
      <c r="V111" s="37">
        <f t="shared" si="68"/>
        <v>0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0</v>
      </c>
      <c r="AA111" s="37">
        <f t="shared" si="71"/>
        <v>0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1066441000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270991938.00999999</v>
      </c>
      <c r="F112" s="44">
        <f t="shared" ref="F112:AA112" si="74">SUM(F108:F111)</f>
        <v>0</v>
      </c>
      <c r="G112" s="44">
        <f t="shared" si="74"/>
        <v>0</v>
      </c>
      <c r="H112" s="44">
        <f t="shared" si="74"/>
        <v>0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41879302.899999999</v>
      </c>
      <c r="O112" s="44">
        <f t="shared" si="74"/>
        <v>88611551.519999996</v>
      </c>
      <c r="P112" s="44">
        <f t="shared" si="74"/>
        <v>140501083.59</v>
      </c>
      <c r="Q112" s="44">
        <f t="shared" si="74"/>
        <v>0</v>
      </c>
      <c r="R112" s="44">
        <f t="shared" si="74"/>
        <v>0</v>
      </c>
      <c r="S112" s="44">
        <f t="shared" si="74"/>
        <v>0</v>
      </c>
      <c r="T112" s="44">
        <f t="shared" si="74"/>
        <v>0</v>
      </c>
      <c r="U112" s="44">
        <f t="shared" si="74"/>
        <v>0</v>
      </c>
      <c r="V112" s="44">
        <f t="shared" si="74"/>
        <v>0</v>
      </c>
      <c r="W112" s="44">
        <f t="shared" si="74"/>
        <v>0</v>
      </c>
      <c r="X112" s="44">
        <f t="shared" si="74"/>
        <v>0</v>
      </c>
      <c r="Y112" s="44">
        <f t="shared" si="74"/>
        <v>0</v>
      </c>
      <c r="Z112" s="44">
        <f t="shared" si="74"/>
        <v>270991938.00999999</v>
      </c>
      <c r="AA112" s="44">
        <f t="shared" si="74"/>
        <v>795449061.99000001</v>
      </c>
      <c r="AB112" s="45">
        <f t="shared" si="72"/>
        <v>0.25410870175659039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21667000</v>
      </c>
      <c r="C113" s="37">
        <f t="shared" si="69"/>
        <v>0</v>
      </c>
      <c r="D113" s="37">
        <f t="shared" si="69"/>
        <v>0</v>
      </c>
      <c r="E113" s="37">
        <f t="shared" si="69"/>
        <v>3626859.8199999994</v>
      </c>
      <c r="F113" s="37">
        <f t="shared" si="69"/>
        <v>0</v>
      </c>
      <c r="G113" s="37">
        <f t="shared" si="69"/>
        <v>0</v>
      </c>
      <c r="H113" s="37">
        <f t="shared" si="69"/>
        <v>0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570275.19000000006</v>
      </c>
      <c r="O113" s="37">
        <f t="shared" si="69"/>
        <v>1330621.46</v>
      </c>
      <c r="P113" s="37">
        <f t="shared" si="69"/>
        <v>1725963.17</v>
      </c>
      <c r="Q113" s="37">
        <f t="shared" si="69"/>
        <v>0</v>
      </c>
      <c r="R113" s="37">
        <f t="shared" ref="R113:AA113" si="75">R123+R133+R143+R153+R163+R173+R183+R193+R203+R213+R223+R233+R243+R253+R263+R273</f>
        <v>0</v>
      </c>
      <c r="S113" s="37">
        <f t="shared" si="75"/>
        <v>0</v>
      </c>
      <c r="T113" s="37">
        <f t="shared" si="75"/>
        <v>0</v>
      </c>
      <c r="U113" s="37">
        <f t="shared" si="75"/>
        <v>0</v>
      </c>
      <c r="V113" s="37">
        <f t="shared" si="75"/>
        <v>0</v>
      </c>
      <c r="W113" s="37">
        <f t="shared" si="75"/>
        <v>0</v>
      </c>
      <c r="X113" s="37">
        <f t="shared" si="75"/>
        <v>0</v>
      </c>
      <c r="Y113" s="37">
        <f t="shared" si="75"/>
        <v>0</v>
      </c>
      <c r="Z113" s="37">
        <f t="shared" ref="Z113" si="76">SUM(M113:Y113)</f>
        <v>3626859.82</v>
      </c>
      <c r="AA113" s="37">
        <f t="shared" ref="AA113" si="77">B113-Z113</f>
        <v>18040140.18</v>
      </c>
      <c r="AB113" s="42">
        <f t="shared" si="72"/>
        <v>0.16739095490838601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1088108000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274618797.82999998</v>
      </c>
      <c r="F114" s="44">
        <f t="shared" ref="F114:AA114" si="79">F113+F112</f>
        <v>0</v>
      </c>
      <c r="G114" s="44">
        <f t="shared" si="79"/>
        <v>0</v>
      </c>
      <c r="H114" s="44">
        <f t="shared" si="79"/>
        <v>0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42449578.089999996</v>
      </c>
      <c r="O114" s="44">
        <f t="shared" si="79"/>
        <v>89942172.979999989</v>
      </c>
      <c r="P114" s="44">
        <f t="shared" si="79"/>
        <v>142227046.75999999</v>
      </c>
      <c r="Q114" s="44">
        <f t="shared" si="79"/>
        <v>0</v>
      </c>
      <c r="R114" s="44">
        <f t="shared" si="79"/>
        <v>0</v>
      </c>
      <c r="S114" s="44">
        <f t="shared" si="79"/>
        <v>0</v>
      </c>
      <c r="T114" s="44">
        <f t="shared" si="79"/>
        <v>0</v>
      </c>
      <c r="U114" s="44">
        <f t="shared" si="79"/>
        <v>0</v>
      </c>
      <c r="V114" s="44">
        <f t="shared" si="79"/>
        <v>0</v>
      </c>
      <c r="W114" s="44">
        <f t="shared" si="79"/>
        <v>0</v>
      </c>
      <c r="X114" s="44">
        <f t="shared" si="79"/>
        <v>0</v>
      </c>
      <c r="Y114" s="44">
        <f t="shared" si="79"/>
        <v>0</v>
      </c>
      <c r="Z114" s="44">
        <f t="shared" si="79"/>
        <v>274618797.82999998</v>
      </c>
      <c r="AA114" s="44">
        <f t="shared" si="79"/>
        <v>813489202.16999996</v>
      </c>
      <c r="AB114" s="45">
        <f t="shared" si="72"/>
        <v>0.25238193068151321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54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[1]consoCURRENT!E1828</f>
        <v>99401000</v>
      </c>
      <c r="C118" s="37">
        <f>[1]consoCURRENT!F1828</f>
        <v>0</v>
      </c>
      <c r="D118" s="37">
        <f>[1]consoCURRENT!G1828</f>
        <v>0</v>
      </c>
      <c r="E118" s="37">
        <f>[1]consoCURRENT!H1828</f>
        <v>11085880.510000002</v>
      </c>
      <c r="F118" s="37">
        <f>[1]consoCURRENT!I1828</f>
        <v>0</v>
      </c>
      <c r="G118" s="37">
        <f>[1]consoCURRENT!J1828</f>
        <v>0</v>
      </c>
      <c r="H118" s="37">
        <f>[1]consoCURRENT!K1828</f>
        <v>0</v>
      </c>
      <c r="I118" s="37">
        <f>[1]consoCURRENT!L1828</f>
        <v>0</v>
      </c>
      <c r="J118" s="37">
        <f>[1]consoCURRENT!M1828</f>
        <v>0</v>
      </c>
      <c r="K118" s="37">
        <f>[1]consoCURRENT!N1828</f>
        <v>0</v>
      </c>
      <c r="L118" s="37">
        <f>[1]consoCURRENT!O1828</f>
        <v>0</v>
      </c>
      <c r="M118" s="37">
        <f>[1]consoCURRENT!P1828</f>
        <v>0</v>
      </c>
      <c r="N118" s="37">
        <f>[1]consoCURRENT!Q1828</f>
        <v>3281475.08</v>
      </c>
      <c r="O118" s="37">
        <f>[1]consoCURRENT!R1828</f>
        <v>4213973.26</v>
      </c>
      <c r="P118" s="37">
        <f>[1]consoCURRENT!S1828</f>
        <v>3590432.1699999995</v>
      </c>
      <c r="Q118" s="37">
        <f>[1]consoCURRENT!T1828</f>
        <v>0</v>
      </c>
      <c r="R118" s="37">
        <f>[1]consoCURRENT!U1828</f>
        <v>0</v>
      </c>
      <c r="S118" s="37">
        <f>[1]consoCURRENT!V1828</f>
        <v>0</v>
      </c>
      <c r="T118" s="37">
        <f>[1]consoCURRENT!W1828</f>
        <v>0</v>
      </c>
      <c r="U118" s="37">
        <f>[1]consoCURRENT!X1828</f>
        <v>0</v>
      </c>
      <c r="V118" s="37">
        <f>[1]consoCURRENT!Y1828</f>
        <v>0</v>
      </c>
      <c r="W118" s="37">
        <f>[1]consoCURRENT!Z1828</f>
        <v>0</v>
      </c>
      <c r="X118" s="37">
        <f>[1]consoCURRENT!AA1828</f>
        <v>0</v>
      </c>
      <c r="Y118" s="37">
        <f>[1]consoCURRENT!AB1828</f>
        <v>0</v>
      </c>
      <c r="Z118" s="37">
        <f>SUM(M118:Y118)</f>
        <v>11085880.51</v>
      </c>
      <c r="AA118" s="37">
        <f>B118-Z118</f>
        <v>88315119.489999995</v>
      </c>
      <c r="AB118" s="42">
        <f>Z118/B118</f>
        <v>0.1115268509371133</v>
      </c>
      <c r="AC118" s="38"/>
    </row>
    <row r="119" spans="1:29" s="39" customFormat="1" ht="18" customHeight="1" x14ac:dyDescent="0.25">
      <c r="A119" s="41" t="s">
        <v>37</v>
      </c>
      <c r="B119" s="37">
        <f>[1]consoCURRENT!E1904</f>
        <v>211830000</v>
      </c>
      <c r="C119" s="37">
        <f>[1]consoCURRENT!F1904</f>
        <v>0</v>
      </c>
      <c r="D119" s="37">
        <f>[1]consoCURRENT!G1904</f>
        <v>0</v>
      </c>
      <c r="E119" s="37">
        <f>[1]consoCURRENT!H1904</f>
        <v>91413549.450000003</v>
      </c>
      <c r="F119" s="37">
        <f>[1]consoCURRENT!I1904</f>
        <v>0</v>
      </c>
      <c r="G119" s="37">
        <f>[1]consoCURRENT!J1904</f>
        <v>0</v>
      </c>
      <c r="H119" s="37">
        <f>[1]consoCURRENT!K1904</f>
        <v>0</v>
      </c>
      <c r="I119" s="37">
        <f>[1]consoCURRENT!L1904</f>
        <v>0</v>
      </c>
      <c r="J119" s="37">
        <f>[1]consoCURRENT!M1904</f>
        <v>0</v>
      </c>
      <c r="K119" s="37">
        <f>[1]consoCURRENT!N1904</f>
        <v>0</v>
      </c>
      <c r="L119" s="37">
        <f>[1]consoCURRENT!O1904</f>
        <v>0</v>
      </c>
      <c r="M119" s="37">
        <f>[1]consoCURRENT!P1904</f>
        <v>0</v>
      </c>
      <c r="N119" s="37">
        <f>[1]consoCURRENT!Q1904</f>
        <v>18472847.59</v>
      </c>
      <c r="O119" s="37">
        <f>[1]consoCURRENT!R1904</f>
        <v>12056669.669999998</v>
      </c>
      <c r="P119" s="37">
        <f>[1]consoCURRENT!S1904</f>
        <v>60884032.189999998</v>
      </c>
      <c r="Q119" s="37">
        <f>[1]consoCURRENT!T1904</f>
        <v>0</v>
      </c>
      <c r="R119" s="37">
        <f>[1]consoCURRENT!U1904</f>
        <v>0</v>
      </c>
      <c r="S119" s="37">
        <f>[1]consoCURRENT!V1904</f>
        <v>0</v>
      </c>
      <c r="T119" s="37">
        <f>[1]consoCURRENT!W1904</f>
        <v>0</v>
      </c>
      <c r="U119" s="37">
        <f>[1]consoCURRENT!X1904</f>
        <v>0</v>
      </c>
      <c r="V119" s="37">
        <f>[1]consoCURRENT!Y1904</f>
        <v>0</v>
      </c>
      <c r="W119" s="37">
        <f>[1]consoCURRENT!Z1904</f>
        <v>0</v>
      </c>
      <c r="X119" s="37">
        <f>[1]consoCURRENT!AA1904</f>
        <v>0</v>
      </c>
      <c r="Y119" s="37">
        <f>[1]consoCURRENT!AB1904</f>
        <v>0</v>
      </c>
      <c r="Z119" s="37">
        <f t="shared" ref="Z119:Z121" si="80">SUM(M119:Y119)</f>
        <v>91413549.449999988</v>
      </c>
      <c r="AA119" s="37">
        <f t="shared" ref="AA119:AA121" si="81">B119-Z119</f>
        <v>120416450.55000001</v>
      </c>
      <c r="AB119" s="42">
        <f t="shared" ref="AB119:AB124" si="82">Z119/B119</f>
        <v>0.43154203583061884</v>
      </c>
      <c r="AC119" s="38"/>
    </row>
    <row r="120" spans="1:29" s="39" customFormat="1" ht="18" customHeight="1" x14ac:dyDescent="0.25">
      <c r="A120" s="41" t="s">
        <v>38</v>
      </c>
      <c r="B120" s="37">
        <f>[1]consoCURRENT!E1910</f>
        <v>0</v>
      </c>
      <c r="C120" s="37">
        <f>[1]consoCURRENT!F1910</f>
        <v>0</v>
      </c>
      <c r="D120" s="37">
        <f>[1]consoCURRENT!G1910</f>
        <v>0</v>
      </c>
      <c r="E120" s="37">
        <f>[1]consoCURRENT!H1910</f>
        <v>0</v>
      </c>
      <c r="F120" s="37">
        <f>[1]consoCURRENT!I1910</f>
        <v>0</v>
      </c>
      <c r="G120" s="37">
        <f>[1]consoCURRENT!J1910</f>
        <v>0</v>
      </c>
      <c r="H120" s="37">
        <f>[1]consoCURRENT!K1910</f>
        <v>0</v>
      </c>
      <c r="I120" s="37">
        <f>[1]consoCURRENT!L1910</f>
        <v>0</v>
      </c>
      <c r="J120" s="37">
        <f>[1]consoCURRENT!M1910</f>
        <v>0</v>
      </c>
      <c r="K120" s="37">
        <f>[1]consoCURRENT!N1910</f>
        <v>0</v>
      </c>
      <c r="L120" s="37">
        <f>[1]consoCURRENT!O1910</f>
        <v>0</v>
      </c>
      <c r="M120" s="37">
        <f>[1]consoCURRENT!P1910</f>
        <v>0</v>
      </c>
      <c r="N120" s="37">
        <f>[1]consoCURRENT!Q1910</f>
        <v>0</v>
      </c>
      <c r="O120" s="37">
        <f>[1]consoCURRENT!R1910</f>
        <v>0</v>
      </c>
      <c r="P120" s="37">
        <f>[1]consoCURRENT!S1910</f>
        <v>0</v>
      </c>
      <c r="Q120" s="37">
        <f>[1]consoCURRENT!T1910</f>
        <v>0</v>
      </c>
      <c r="R120" s="37">
        <f>[1]consoCURRENT!U1910</f>
        <v>0</v>
      </c>
      <c r="S120" s="37">
        <f>[1]consoCURRENT!V1910</f>
        <v>0</v>
      </c>
      <c r="T120" s="37">
        <f>[1]consoCURRENT!W1910</f>
        <v>0</v>
      </c>
      <c r="U120" s="37">
        <f>[1]consoCURRENT!X1910</f>
        <v>0</v>
      </c>
      <c r="V120" s="37">
        <f>[1]consoCURRENT!Y1910</f>
        <v>0</v>
      </c>
      <c r="W120" s="37">
        <f>[1]consoCURRENT!Z1910</f>
        <v>0</v>
      </c>
      <c r="X120" s="37">
        <f>[1]consoCURRENT!AA1910</f>
        <v>0</v>
      </c>
      <c r="Y120" s="37">
        <f>[1]consoCURRENT!AB1910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[1]consoCURRENT!E1939</f>
        <v>0</v>
      </c>
      <c r="C121" s="37">
        <f>[1]consoCURRENT!F1939</f>
        <v>0</v>
      </c>
      <c r="D121" s="37">
        <f>[1]consoCURRENT!G1939</f>
        <v>0</v>
      </c>
      <c r="E121" s="37">
        <f>[1]consoCURRENT!H1939</f>
        <v>0</v>
      </c>
      <c r="F121" s="37">
        <f>[1]consoCURRENT!I1939</f>
        <v>0</v>
      </c>
      <c r="G121" s="37">
        <f>[1]consoCURRENT!J1939</f>
        <v>0</v>
      </c>
      <c r="H121" s="37">
        <f>[1]consoCURRENT!K1939</f>
        <v>0</v>
      </c>
      <c r="I121" s="37">
        <f>[1]consoCURRENT!L1939</f>
        <v>0</v>
      </c>
      <c r="J121" s="37">
        <f>[1]consoCURRENT!M1939</f>
        <v>0</v>
      </c>
      <c r="K121" s="37">
        <f>[1]consoCURRENT!N1939</f>
        <v>0</v>
      </c>
      <c r="L121" s="37">
        <f>[1]consoCURRENT!O1939</f>
        <v>0</v>
      </c>
      <c r="M121" s="37">
        <f>[1]consoCURRENT!P1939</f>
        <v>0</v>
      </c>
      <c r="N121" s="37">
        <f>[1]consoCURRENT!Q1939</f>
        <v>0</v>
      </c>
      <c r="O121" s="37">
        <f>[1]consoCURRENT!R1939</f>
        <v>0</v>
      </c>
      <c r="P121" s="37">
        <f>[1]consoCURRENT!S1939</f>
        <v>0</v>
      </c>
      <c r="Q121" s="37">
        <f>[1]consoCURRENT!T1939</f>
        <v>0</v>
      </c>
      <c r="R121" s="37">
        <f>[1]consoCURRENT!U1939</f>
        <v>0</v>
      </c>
      <c r="S121" s="37">
        <f>[1]consoCURRENT!V1939</f>
        <v>0</v>
      </c>
      <c r="T121" s="37">
        <f>[1]consoCURRENT!W1939</f>
        <v>0</v>
      </c>
      <c r="U121" s="37">
        <f>[1]consoCURRENT!X1939</f>
        <v>0</v>
      </c>
      <c r="V121" s="37">
        <f>[1]consoCURRENT!Y1939</f>
        <v>0</v>
      </c>
      <c r="W121" s="37">
        <f>[1]consoCURRENT!Z1939</f>
        <v>0</v>
      </c>
      <c r="X121" s="37">
        <f>[1]consoCURRENT!AA1939</f>
        <v>0</v>
      </c>
      <c r="Y121" s="37">
        <f>[1]consoCURRENT!AB1939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311231000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102499429.96000001</v>
      </c>
      <c r="F122" s="44">
        <f t="shared" si="83"/>
        <v>0</v>
      </c>
      <c r="G122" s="44">
        <f t="shared" si="83"/>
        <v>0</v>
      </c>
      <c r="H122" s="44">
        <f t="shared" si="83"/>
        <v>0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21754322.670000002</v>
      </c>
      <c r="O122" s="44">
        <f t="shared" si="83"/>
        <v>16270642.929999998</v>
      </c>
      <c r="P122" s="44">
        <f t="shared" si="83"/>
        <v>64474464.359999999</v>
      </c>
      <c r="Q122" s="44">
        <f t="shared" si="83"/>
        <v>0</v>
      </c>
      <c r="R122" s="44">
        <f t="shared" si="83"/>
        <v>0</v>
      </c>
      <c r="S122" s="44">
        <f t="shared" si="83"/>
        <v>0</v>
      </c>
      <c r="T122" s="44">
        <f t="shared" si="83"/>
        <v>0</v>
      </c>
      <c r="U122" s="44">
        <f t="shared" si="83"/>
        <v>0</v>
      </c>
      <c r="V122" s="44">
        <f t="shared" si="83"/>
        <v>0</v>
      </c>
      <c r="W122" s="44">
        <f t="shared" si="83"/>
        <v>0</v>
      </c>
      <c r="X122" s="44">
        <f t="shared" si="83"/>
        <v>0</v>
      </c>
      <c r="Y122" s="44">
        <f t="shared" si="83"/>
        <v>0</v>
      </c>
      <c r="Z122" s="44">
        <f t="shared" si="83"/>
        <v>102499429.95999999</v>
      </c>
      <c r="AA122" s="44">
        <f t="shared" si="83"/>
        <v>208731570.04000002</v>
      </c>
      <c r="AB122" s="45">
        <f t="shared" si="82"/>
        <v>0.32933554163948964</v>
      </c>
      <c r="AC122" s="38"/>
    </row>
    <row r="123" spans="1:29" s="39" customFormat="1" ht="18" customHeight="1" x14ac:dyDescent="0.25">
      <c r="A123" s="46" t="s">
        <v>41</v>
      </c>
      <c r="B123" s="37">
        <f>[1]consoCURRENT!E1943</f>
        <v>7470000</v>
      </c>
      <c r="C123" s="37">
        <f>[1]consoCURRENT!F1943</f>
        <v>0</v>
      </c>
      <c r="D123" s="37">
        <f>[1]consoCURRENT!G1943</f>
        <v>0</v>
      </c>
      <c r="E123" s="37">
        <f>[1]consoCURRENT!H1943</f>
        <v>870602.44</v>
      </c>
      <c r="F123" s="37">
        <f>[1]consoCURRENT!I1943</f>
        <v>0</v>
      </c>
      <c r="G123" s="37">
        <f>[1]consoCURRENT!J1943</f>
        <v>0</v>
      </c>
      <c r="H123" s="37">
        <f>[1]consoCURRENT!K1943</f>
        <v>0</v>
      </c>
      <c r="I123" s="37">
        <f>[1]consoCURRENT!L1943</f>
        <v>0</v>
      </c>
      <c r="J123" s="37">
        <f>[1]consoCURRENT!M1943</f>
        <v>0</v>
      </c>
      <c r="K123" s="37">
        <f>[1]consoCURRENT!N1943</f>
        <v>0</v>
      </c>
      <c r="L123" s="37">
        <f>[1]consoCURRENT!O1943</f>
        <v>0</v>
      </c>
      <c r="M123" s="37">
        <f>[1]consoCURRENT!P1943</f>
        <v>0</v>
      </c>
      <c r="N123" s="37">
        <f>[1]consoCURRENT!Q1943</f>
        <v>286100.64</v>
      </c>
      <c r="O123" s="37">
        <f>[1]consoCURRENT!R1943</f>
        <v>1341.7199999999721</v>
      </c>
      <c r="P123" s="37">
        <f>[1]consoCURRENT!S1943</f>
        <v>583160.07999999996</v>
      </c>
      <c r="Q123" s="37">
        <f>[1]consoCURRENT!T1943</f>
        <v>0</v>
      </c>
      <c r="R123" s="37">
        <f>[1]consoCURRENT!U1943</f>
        <v>0</v>
      </c>
      <c r="S123" s="37">
        <f>[1]consoCURRENT!V1943</f>
        <v>0</v>
      </c>
      <c r="T123" s="37">
        <f>[1]consoCURRENT!W1943</f>
        <v>0</v>
      </c>
      <c r="U123" s="37">
        <f>[1]consoCURRENT!X1943</f>
        <v>0</v>
      </c>
      <c r="V123" s="37">
        <f>[1]consoCURRENT!Y1943</f>
        <v>0</v>
      </c>
      <c r="W123" s="37">
        <f>[1]consoCURRENT!Z1943</f>
        <v>0</v>
      </c>
      <c r="X123" s="37">
        <f>[1]consoCURRENT!AA1943</f>
        <v>0</v>
      </c>
      <c r="Y123" s="37">
        <f>[1]consoCURRENT!AB1943</f>
        <v>0</v>
      </c>
      <c r="Z123" s="37">
        <f t="shared" ref="Z123" si="84">SUM(M123:Y123)</f>
        <v>870602.44</v>
      </c>
      <c r="AA123" s="37">
        <f t="shared" ref="AA123" si="85">B123-Z123</f>
        <v>6599397.5600000005</v>
      </c>
      <c r="AB123" s="42">
        <f t="shared" si="82"/>
        <v>0.11654651137884872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318701000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103370032.40000001</v>
      </c>
      <c r="F124" s="44">
        <f t="shared" si="86"/>
        <v>0</v>
      </c>
      <c r="G124" s="44">
        <f t="shared" si="86"/>
        <v>0</v>
      </c>
      <c r="H124" s="44">
        <f t="shared" si="86"/>
        <v>0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22040423.310000002</v>
      </c>
      <c r="O124" s="44">
        <f t="shared" si="86"/>
        <v>16271984.649999999</v>
      </c>
      <c r="P124" s="44">
        <f t="shared" si="86"/>
        <v>65057624.439999998</v>
      </c>
      <c r="Q124" s="44">
        <f t="shared" si="86"/>
        <v>0</v>
      </c>
      <c r="R124" s="44">
        <f t="shared" si="86"/>
        <v>0</v>
      </c>
      <c r="S124" s="44">
        <f t="shared" si="86"/>
        <v>0</v>
      </c>
      <c r="T124" s="44">
        <f t="shared" si="86"/>
        <v>0</v>
      </c>
      <c r="U124" s="44">
        <f t="shared" si="86"/>
        <v>0</v>
      </c>
      <c r="V124" s="44">
        <f t="shared" si="86"/>
        <v>0</v>
      </c>
      <c r="W124" s="44">
        <f t="shared" si="86"/>
        <v>0</v>
      </c>
      <c r="X124" s="44">
        <f t="shared" si="86"/>
        <v>0</v>
      </c>
      <c r="Y124" s="44">
        <f t="shared" si="86"/>
        <v>0</v>
      </c>
      <c r="Z124" s="44">
        <f t="shared" si="86"/>
        <v>103370032.39999999</v>
      </c>
      <c r="AA124" s="44">
        <f t="shared" si="86"/>
        <v>215330967.60000002</v>
      </c>
      <c r="AB124" s="45">
        <f t="shared" si="82"/>
        <v>0.3243480014182572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[1]consoCURRENT!E2003</f>
        <v>18700000</v>
      </c>
      <c r="C128" s="37">
        <f>[1]consoCURRENT!F2003</f>
        <v>0</v>
      </c>
      <c r="D128" s="37">
        <f>[1]consoCURRENT!G2003</f>
        <v>0</v>
      </c>
      <c r="E128" s="37">
        <f>[1]consoCURRENT!H2003</f>
        <v>3261918.58</v>
      </c>
      <c r="F128" s="37">
        <f>[1]consoCURRENT!I2003</f>
        <v>0</v>
      </c>
      <c r="G128" s="37">
        <f>[1]consoCURRENT!J2003</f>
        <v>0</v>
      </c>
      <c r="H128" s="37">
        <f>[1]consoCURRENT!K2003</f>
        <v>0</v>
      </c>
      <c r="I128" s="37">
        <f>[1]consoCURRENT!L2003</f>
        <v>0</v>
      </c>
      <c r="J128" s="37">
        <f>[1]consoCURRENT!M2003</f>
        <v>0</v>
      </c>
      <c r="K128" s="37">
        <f>[1]consoCURRENT!N2003</f>
        <v>0</v>
      </c>
      <c r="L128" s="37">
        <f>[1]consoCURRENT!O2003</f>
        <v>0</v>
      </c>
      <c r="M128" s="37">
        <f>[1]consoCURRENT!P2003</f>
        <v>0</v>
      </c>
      <c r="N128" s="37">
        <f>[1]consoCURRENT!Q2003</f>
        <v>0</v>
      </c>
      <c r="O128" s="37">
        <f>[1]consoCURRENT!R2003</f>
        <v>1905224.5599999996</v>
      </c>
      <c r="P128" s="37">
        <f>[1]consoCURRENT!S2003</f>
        <v>1356694.02</v>
      </c>
      <c r="Q128" s="37">
        <f>[1]consoCURRENT!T2003</f>
        <v>0</v>
      </c>
      <c r="R128" s="37">
        <f>[1]consoCURRENT!U2003</f>
        <v>0</v>
      </c>
      <c r="S128" s="37">
        <f>[1]consoCURRENT!V2003</f>
        <v>0</v>
      </c>
      <c r="T128" s="37">
        <f>[1]consoCURRENT!W2003</f>
        <v>0</v>
      </c>
      <c r="U128" s="37">
        <f>[1]consoCURRENT!X2003</f>
        <v>0</v>
      </c>
      <c r="V128" s="37">
        <f>[1]consoCURRENT!Y2003</f>
        <v>0</v>
      </c>
      <c r="W128" s="37">
        <f>[1]consoCURRENT!Z2003</f>
        <v>0</v>
      </c>
      <c r="X128" s="37">
        <f>[1]consoCURRENT!AA2003</f>
        <v>0</v>
      </c>
      <c r="Y128" s="37">
        <f>[1]consoCURRENT!AB2003</f>
        <v>0</v>
      </c>
      <c r="Z128" s="37">
        <f>SUM(M128:Y128)</f>
        <v>3261918.5799999996</v>
      </c>
      <c r="AA128" s="37">
        <f>B128-Z128</f>
        <v>15438081.42</v>
      </c>
      <c r="AB128" s="42">
        <f>Z128/B128</f>
        <v>0.17443414866310158</v>
      </c>
      <c r="AC128" s="38"/>
    </row>
    <row r="129" spans="1:29" s="39" customFormat="1" ht="18" customHeight="1" x14ac:dyDescent="0.25">
      <c r="A129" s="41" t="s">
        <v>37</v>
      </c>
      <c r="B129" s="37">
        <f>[1]consoCURRENT!E2079</f>
        <v>43093000</v>
      </c>
      <c r="C129" s="37">
        <f>[1]consoCURRENT!F2079</f>
        <v>0</v>
      </c>
      <c r="D129" s="37">
        <f>[1]consoCURRENT!G2079</f>
        <v>0</v>
      </c>
      <c r="E129" s="37">
        <f>[1]consoCURRENT!H2079</f>
        <v>6434790.04</v>
      </c>
      <c r="F129" s="37">
        <f>[1]consoCURRENT!I2079</f>
        <v>0</v>
      </c>
      <c r="G129" s="37">
        <f>[1]consoCURRENT!J2079</f>
        <v>0</v>
      </c>
      <c r="H129" s="37">
        <f>[1]consoCURRENT!K2079</f>
        <v>0</v>
      </c>
      <c r="I129" s="37">
        <f>[1]consoCURRENT!L2079</f>
        <v>0</v>
      </c>
      <c r="J129" s="37">
        <f>[1]consoCURRENT!M2079</f>
        <v>0</v>
      </c>
      <c r="K129" s="37">
        <f>[1]consoCURRENT!N2079</f>
        <v>0</v>
      </c>
      <c r="L129" s="37">
        <f>[1]consoCURRENT!O2079</f>
        <v>0</v>
      </c>
      <c r="M129" s="37">
        <f>[1]consoCURRENT!P2079</f>
        <v>0</v>
      </c>
      <c r="N129" s="37">
        <f>[1]consoCURRENT!Q2079</f>
        <v>0</v>
      </c>
      <c r="O129" s="37">
        <f>[1]consoCURRENT!R2079</f>
        <v>3884503.1500000004</v>
      </c>
      <c r="P129" s="37">
        <f>[1]consoCURRENT!S2079</f>
        <v>2550286.89</v>
      </c>
      <c r="Q129" s="37">
        <f>[1]consoCURRENT!T2079</f>
        <v>0</v>
      </c>
      <c r="R129" s="37">
        <f>[1]consoCURRENT!U2079</f>
        <v>0</v>
      </c>
      <c r="S129" s="37">
        <f>[1]consoCURRENT!V2079</f>
        <v>0</v>
      </c>
      <c r="T129" s="37">
        <f>[1]consoCURRENT!W2079</f>
        <v>0</v>
      </c>
      <c r="U129" s="37">
        <f>[1]consoCURRENT!X2079</f>
        <v>0</v>
      </c>
      <c r="V129" s="37">
        <f>[1]consoCURRENT!Y2079</f>
        <v>0</v>
      </c>
      <c r="W129" s="37">
        <f>[1]consoCURRENT!Z2079</f>
        <v>0</v>
      </c>
      <c r="X129" s="37">
        <f>[1]consoCURRENT!AA2079</f>
        <v>0</v>
      </c>
      <c r="Y129" s="37">
        <f>[1]consoCURRENT!AB2079</f>
        <v>0</v>
      </c>
      <c r="Z129" s="37">
        <f t="shared" ref="Z129:Z131" si="87">SUM(M129:Y129)</f>
        <v>6434790.040000001</v>
      </c>
      <c r="AA129" s="37">
        <f t="shared" ref="AA129:AA131" si="88">B129-Z129</f>
        <v>36658209.960000001</v>
      </c>
      <c r="AB129" s="42">
        <f t="shared" ref="AB129:AB134" si="89">Z129/B129</f>
        <v>0.14932332490195627</v>
      </c>
      <c r="AC129" s="38"/>
    </row>
    <row r="130" spans="1:29" s="39" customFormat="1" ht="18" customHeight="1" x14ac:dyDescent="0.25">
      <c r="A130" s="41" t="s">
        <v>38</v>
      </c>
      <c r="B130" s="37">
        <f>[1]consoCURRENT!E2085</f>
        <v>0</v>
      </c>
      <c r="C130" s="37">
        <f>[1]consoCURRENT!F2085</f>
        <v>0</v>
      </c>
      <c r="D130" s="37">
        <f>[1]consoCURRENT!G2085</f>
        <v>0</v>
      </c>
      <c r="E130" s="37">
        <f>[1]consoCURRENT!H2085</f>
        <v>0</v>
      </c>
      <c r="F130" s="37">
        <f>[1]consoCURRENT!I2085</f>
        <v>0</v>
      </c>
      <c r="G130" s="37">
        <f>[1]consoCURRENT!J2085</f>
        <v>0</v>
      </c>
      <c r="H130" s="37">
        <f>[1]consoCURRENT!K2085</f>
        <v>0</v>
      </c>
      <c r="I130" s="37">
        <f>[1]consoCURRENT!L2085</f>
        <v>0</v>
      </c>
      <c r="J130" s="37">
        <f>[1]consoCURRENT!M2085</f>
        <v>0</v>
      </c>
      <c r="K130" s="37">
        <f>[1]consoCURRENT!N2085</f>
        <v>0</v>
      </c>
      <c r="L130" s="37">
        <f>[1]consoCURRENT!O2085</f>
        <v>0</v>
      </c>
      <c r="M130" s="37">
        <f>[1]consoCURRENT!P2085</f>
        <v>0</v>
      </c>
      <c r="N130" s="37">
        <f>[1]consoCURRENT!Q2085</f>
        <v>0</v>
      </c>
      <c r="O130" s="37">
        <f>[1]consoCURRENT!R2085</f>
        <v>0</v>
      </c>
      <c r="P130" s="37">
        <f>[1]consoCURRENT!S2085</f>
        <v>0</v>
      </c>
      <c r="Q130" s="37">
        <f>[1]consoCURRENT!T2085</f>
        <v>0</v>
      </c>
      <c r="R130" s="37">
        <f>[1]consoCURRENT!U2085</f>
        <v>0</v>
      </c>
      <c r="S130" s="37">
        <f>[1]consoCURRENT!V2085</f>
        <v>0</v>
      </c>
      <c r="T130" s="37">
        <f>[1]consoCURRENT!W2085</f>
        <v>0</v>
      </c>
      <c r="U130" s="37">
        <f>[1]consoCURRENT!X2085</f>
        <v>0</v>
      </c>
      <c r="V130" s="37">
        <f>[1]consoCURRENT!Y2085</f>
        <v>0</v>
      </c>
      <c r="W130" s="37">
        <f>[1]consoCURRENT!Z2085</f>
        <v>0</v>
      </c>
      <c r="X130" s="37">
        <f>[1]consoCURRENT!AA2085</f>
        <v>0</v>
      </c>
      <c r="Y130" s="37">
        <f>[1]consoCURRENT!AB2085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[1]consoCURRENT!E2114</f>
        <v>0</v>
      </c>
      <c r="C131" s="37">
        <f>[1]consoCURRENT!F2114</f>
        <v>0</v>
      </c>
      <c r="D131" s="37">
        <f>[1]consoCURRENT!G2114</f>
        <v>0</v>
      </c>
      <c r="E131" s="37">
        <f>[1]consoCURRENT!H2114</f>
        <v>0</v>
      </c>
      <c r="F131" s="37">
        <f>[1]consoCURRENT!I2114</f>
        <v>0</v>
      </c>
      <c r="G131" s="37">
        <f>[1]consoCURRENT!J2114</f>
        <v>0</v>
      </c>
      <c r="H131" s="37">
        <f>[1]consoCURRENT!K2114</f>
        <v>0</v>
      </c>
      <c r="I131" s="37">
        <f>[1]consoCURRENT!L2114</f>
        <v>0</v>
      </c>
      <c r="J131" s="37">
        <f>[1]consoCURRENT!M2114</f>
        <v>0</v>
      </c>
      <c r="K131" s="37">
        <f>[1]consoCURRENT!N2114</f>
        <v>0</v>
      </c>
      <c r="L131" s="37">
        <f>[1]consoCURRENT!O2114</f>
        <v>0</v>
      </c>
      <c r="M131" s="37">
        <f>[1]consoCURRENT!P2114</f>
        <v>0</v>
      </c>
      <c r="N131" s="37">
        <f>[1]consoCURRENT!Q2114</f>
        <v>0</v>
      </c>
      <c r="O131" s="37">
        <f>[1]consoCURRENT!R2114</f>
        <v>0</v>
      </c>
      <c r="P131" s="37">
        <f>[1]consoCURRENT!S2114</f>
        <v>0</v>
      </c>
      <c r="Q131" s="37">
        <f>[1]consoCURRENT!T2114</f>
        <v>0</v>
      </c>
      <c r="R131" s="37">
        <f>[1]consoCURRENT!U2114</f>
        <v>0</v>
      </c>
      <c r="S131" s="37">
        <f>[1]consoCURRENT!V2114</f>
        <v>0</v>
      </c>
      <c r="T131" s="37">
        <f>[1]consoCURRENT!W2114</f>
        <v>0</v>
      </c>
      <c r="U131" s="37">
        <f>[1]consoCURRENT!X2114</f>
        <v>0</v>
      </c>
      <c r="V131" s="37">
        <f>[1]consoCURRENT!Y2114</f>
        <v>0</v>
      </c>
      <c r="W131" s="37">
        <f>[1]consoCURRENT!Z2114</f>
        <v>0</v>
      </c>
      <c r="X131" s="37">
        <f>[1]consoCURRENT!AA2114</f>
        <v>0</v>
      </c>
      <c r="Y131" s="37">
        <f>[1]consoCURRENT!AB2114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61793000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9696708.620000001</v>
      </c>
      <c r="F132" s="44">
        <f t="shared" si="90"/>
        <v>0</v>
      </c>
      <c r="G132" s="44">
        <f t="shared" si="90"/>
        <v>0</v>
      </c>
      <c r="H132" s="44">
        <f t="shared" si="90"/>
        <v>0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0</v>
      </c>
      <c r="O132" s="44">
        <f t="shared" si="90"/>
        <v>5789727.71</v>
      </c>
      <c r="P132" s="44">
        <f t="shared" si="90"/>
        <v>3906980.91</v>
      </c>
      <c r="Q132" s="44">
        <f t="shared" si="90"/>
        <v>0</v>
      </c>
      <c r="R132" s="44">
        <f t="shared" si="90"/>
        <v>0</v>
      </c>
      <c r="S132" s="44">
        <f t="shared" si="90"/>
        <v>0</v>
      </c>
      <c r="T132" s="44">
        <f t="shared" si="90"/>
        <v>0</v>
      </c>
      <c r="U132" s="44">
        <f t="shared" si="90"/>
        <v>0</v>
      </c>
      <c r="V132" s="44">
        <f t="shared" si="90"/>
        <v>0</v>
      </c>
      <c r="W132" s="44">
        <f t="shared" si="90"/>
        <v>0</v>
      </c>
      <c r="X132" s="44">
        <f t="shared" si="90"/>
        <v>0</v>
      </c>
      <c r="Y132" s="44">
        <f t="shared" si="90"/>
        <v>0</v>
      </c>
      <c r="Z132" s="44">
        <f t="shared" si="90"/>
        <v>9696708.620000001</v>
      </c>
      <c r="AA132" s="44">
        <f t="shared" si="90"/>
        <v>52096291.380000003</v>
      </c>
      <c r="AB132" s="45">
        <f t="shared" si="89"/>
        <v>0.15692244461346755</v>
      </c>
      <c r="AC132" s="38"/>
    </row>
    <row r="133" spans="1:29" s="39" customFormat="1" ht="18" customHeight="1" x14ac:dyDescent="0.25">
      <c r="A133" s="46" t="s">
        <v>41</v>
      </c>
      <c r="B133" s="37">
        <f>[1]consoCURRENT!E2118</f>
        <v>1328000</v>
      </c>
      <c r="C133" s="37">
        <f>[1]consoCURRENT!F2118</f>
        <v>0</v>
      </c>
      <c r="D133" s="37">
        <f>[1]consoCURRENT!G2118</f>
        <v>0</v>
      </c>
      <c r="E133" s="37">
        <f>[1]consoCURRENT!H2118</f>
        <v>294525.98</v>
      </c>
      <c r="F133" s="37">
        <f>[1]consoCURRENT!I2118</f>
        <v>0</v>
      </c>
      <c r="G133" s="37">
        <f>[1]consoCURRENT!J2118</f>
        <v>0</v>
      </c>
      <c r="H133" s="37">
        <f>[1]consoCURRENT!K2118</f>
        <v>0</v>
      </c>
      <c r="I133" s="37">
        <f>[1]consoCURRENT!L2118</f>
        <v>0</v>
      </c>
      <c r="J133" s="37">
        <f>[1]consoCURRENT!M2118</f>
        <v>0</v>
      </c>
      <c r="K133" s="37">
        <f>[1]consoCURRENT!N2118</f>
        <v>0</v>
      </c>
      <c r="L133" s="37">
        <f>[1]consoCURRENT!O2118</f>
        <v>0</v>
      </c>
      <c r="M133" s="37">
        <f>[1]consoCURRENT!P2118</f>
        <v>0</v>
      </c>
      <c r="N133" s="37">
        <f>[1]consoCURRENT!Q2118</f>
        <v>0</v>
      </c>
      <c r="O133" s="37">
        <f>[1]consoCURRENT!R2118</f>
        <v>196848.52</v>
      </c>
      <c r="P133" s="37">
        <f>[1]consoCURRENT!S2118</f>
        <v>97677.46</v>
      </c>
      <c r="Q133" s="37">
        <f>[1]consoCURRENT!T2118</f>
        <v>0</v>
      </c>
      <c r="R133" s="37">
        <f>[1]consoCURRENT!U2118</f>
        <v>0</v>
      </c>
      <c r="S133" s="37">
        <f>[1]consoCURRENT!V2118</f>
        <v>0</v>
      </c>
      <c r="T133" s="37">
        <f>[1]consoCURRENT!W2118</f>
        <v>0</v>
      </c>
      <c r="U133" s="37">
        <f>[1]consoCURRENT!X2118</f>
        <v>0</v>
      </c>
      <c r="V133" s="37">
        <f>[1]consoCURRENT!Y2118</f>
        <v>0</v>
      </c>
      <c r="W133" s="37">
        <f>[1]consoCURRENT!Z2118</f>
        <v>0</v>
      </c>
      <c r="X133" s="37">
        <f>[1]consoCURRENT!AA2118</f>
        <v>0</v>
      </c>
      <c r="Y133" s="37">
        <f>[1]consoCURRENT!AB2118</f>
        <v>0</v>
      </c>
      <c r="Z133" s="37">
        <f t="shared" ref="Z133" si="91">SUM(M133:Y133)</f>
        <v>294525.98</v>
      </c>
      <c r="AA133" s="37">
        <f t="shared" ref="AA133" si="92">B133-Z133</f>
        <v>1033474.02</v>
      </c>
      <c r="AB133" s="42">
        <f t="shared" si="89"/>
        <v>0.22178161144578312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63121000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9991234.6000000015</v>
      </c>
      <c r="F134" s="44">
        <f t="shared" si="93"/>
        <v>0</v>
      </c>
      <c r="G134" s="44">
        <f t="shared" si="93"/>
        <v>0</v>
      </c>
      <c r="H134" s="44">
        <f t="shared" si="93"/>
        <v>0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0</v>
      </c>
      <c r="O134" s="44">
        <f t="shared" si="93"/>
        <v>5986576.2299999995</v>
      </c>
      <c r="P134" s="44">
        <f t="shared" si="93"/>
        <v>4004658.37</v>
      </c>
      <c r="Q134" s="44">
        <f t="shared" si="93"/>
        <v>0</v>
      </c>
      <c r="R134" s="44">
        <f t="shared" si="93"/>
        <v>0</v>
      </c>
      <c r="S134" s="44">
        <f t="shared" si="93"/>
        <v>0</v>
      </c>
      <c r="T134" s="44">
        <f t="shared" si="93"/>
        <v>0</v>
      </c>
      <c r="U134" s="44">
        <f t="shared" si="93"/>
        <v>0</v>
      </c>
      <c r="V134" s="44">
        <f t="shared" si="93"/>
        <v>0</v>
      </c>
      <c r="W134" s="44">
        <f t="shared" si="93"/>
        <v>0</v>
      </c>
      <c r="X134" s="44">
        <f t="shared" si="93"/>
        <v>0</v>
      </c>
      <c r="Y134" s="44">
        <f t="shared" si="93"/>
        <v>0</v>
      </c>
      <c r="Z134" s="44">
        <f t="shared" si="93"/>
        <v>9991234.6000000015</v>
      </c>
      <c r="AA134" s="44">
        <f t="shared" si="93"/>
        <v>53129765.400000006</v>
      </c>
      <c r="AB134" s="45">
        <f t="shared" si="89"/>
        <v>0.15828701383057939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56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[1]consoCURRENT!E2178</f>
        <v>6168000</v>
      </c>
      <c r="C138" s="37">
        <f>[1]consoCURRENT!F2178</f>
        <v>0</v>
      </c>
      <c r="D138" s="37">
        <f>[1]consoCURRENT!G2178</f>
        <v>0</v>
      </c>
      <c r="E138" s="37">
        <f>[1]consoCURRENT!H2178</f>
        <v>1620841.46</v>
      </c>
      <c r="F138" s="37">
        <f>[1]consoCURRENT!I2178</f>
        <v>0</v>
      </c>
      <c r="G138" s="37">
        <f>[1]consoCURRENT!J2178</f>
        <v>0</v>
      </c>
      <c r="H138" s="37">
        <f>[1]consoCURRENT!K2178</f>
        <v>0</v>
      </c>
      <c r="I138" s="37">
        <f>[1]consoCURRENT!L2178</f>
        <v>0</v>
      </c>
      <c r="J138" s="37">
        <f>[1]consoCURRENT!M2178</f>
        <v>0</v>
      </c>
      <c r="K138" s="37">
        <f>[1]consoCURRENT!N2178</f>
        <v>0</v>
      </c>
      <c r="L138" s="37">
        <f>[1]consoCURRENT!O2178</f>
        <v>0</v>
      </c>
      <c r="M138" s="37">
        <f>[1]consoCURRENT!P2178</f>
        <v>0</v>
      </c>
      <c r="N138" s="37">
        <f>[1]consoCURRENT!Q2178</f>
        <v>0</v>
      </c>
      <c r="O138" s="37">
        <f>[1]consoCURRENT!R2178</f>
        <v>1134512</v>
      </c>
      <c r="P138" s="37">
        <f>[1]consoCURRENT!S2178</f>
        <v>486329.45999999996</v>
      </c>
      <c r="Q138" s="37">
        <f>[1]consoCURRENT!T2178</f>
        <v>0</v>
      </c>
      <c r="R138" s="37">
        <f>[1]consoCURRENT!U2178</f>
        <v>0</v>
      </c>
      <c r="S138" s="37">
        <f>[1]consoCURRENT!V2178</f>
        <v>0</v>
      </c>
      <c r="T138" s="37">
        <f>[1]consoCURRENT!W2178</f>
        <v>0</v>
      </c>
      <c r="U138" s="37">
        <f>[1]consoCURRENT!X2178</f>
        <v>0</v>
      </c>
      <c r="V138" s="37">
        <f>[1]consoCURRENT!Y2178</f>
        <v>0</v>
      </c>
      <c r="W138" s="37">
        <f>[1]consoCURRENT!Z2178</f>
        <v>0</v>
      </c>
      <c r="X138" s="37">
        <f>[1]consoCURRENT!AA2178</f>
        <v>0</v>
      </c>
      <c r="Y138" s="37">
        <f>[1]consoCURRENT!AB2178</f>
        <v>0</v>
      </c>
      <c r="Z138" s="37">
        <f>SUM(M138:Y138)</f>
        <v>1620841.46</v>
      </c>
      <c r="AA138" s="37">
        <f>B138-Z138</f>
        <v>4547158.54</v>
      </c>
      <c r="AB138" s="42">
        <f>Z138/B138</f>
        <v>0.26278233787289235</v>
      </c>
      <c r="AC138" s="38"/>
    </row>
    <row r="139" spans="1:29" s="39" customFormat="1" ht="18" customHeight="1" x14ac:dyDescent="0.25">
      <c r="A139" s="41" t="s">
        <v>37</v>
      </c>
      <c r="B139" s="37">
        <f>[1]consoCURRENT!E2254</f>
        <v>31934000</v>
      </c>
      <c r="C139" s="37">
        <f>[1]consoCURRENT!F2254</f>
        <v>0</v>
      </c>
      <c r="D139" s="37">
        <f>[1]consoCURRENT!G2254</f>
        <v>0</v>
      </c>
      <c r="E139" s="37">
        <f>[1]consoCURRENT!H2254</f>
        <v>4273782.0999999996</v>
      </c>
      <c r="F139" s="37">
        <f>[1]consoCURRENT!I2254</f>
        <v>0</v>
      </c>
      <c r="G139" s="37">
        <f>[1]consoCURRENT!J2254</f>
        <v>0</v>
      </c>
      <c r="H139" s="37">
        <f>[1]consoCURRENT!K2254</f>
        <v>0</v>
      </c>
      <c r="I139" s="37">
        <f>[1]consoCURRENT!L2254</f>
        <v>0</v>
      </c>
      <c r="J139" s="37">
        <f>[1]consoCURRENT!M2254</f>
        <v>0</v>
      </c>
      <c r="K139" s="37">
        <f>[1]consoCURRENT!N2254</f>
        <v>0</v>
      </c>
      <c r="L139" s="37">
        <f>[1]consoCURRENT!O2254</f>
        <v>0</v>
      </c>
      <c r="M139" s="37">
        <f>[1]consoCURRENT!P2254</f>
        <v>0</v>
      </c>
      <c r="N139" s="37">
        <f>[1]consoCURRENT!Q2254</f>
        <v>0</v>
      </c>
      <c r="O139" s="37">
        <f>[1]consoCURRENT!R2254</f>
        <v>2788747.91</v>
      </c>
      <c r="P139" s="37">
        <f>[1]consoCURRENT!S2254</f>
        <v>1485034.19</v>
      </c>
      <c r="Q139" s="37">
        <f>[1]consoCURRENT!T2254</f>
        <v>0</v>
      </c>
      <c r="R139" s="37">
        <f>[1]consoCURRENT!U2254</f>
        <v>0</v>
      </c>
      <c r="S139" s="37">
        <f>[1]consoCURRENT!V2254</f>
        <v>0</v>
      </c>
      <c r="T139" s="37">
        <f>[1]consoCURRENT!W2254</f>
        <v>0</v>
      </c>
      <c r="U139" s="37">
        <f>[1]consoCURRENT!X2254</f>
        <v>0</v>
      </c>
      <c r="V139" s="37">
        <f>[1]consoCURRENT!Y2254</f>
        <v>0</v>
      </c>
      <c r="W139" s="37">
        <f>[1]consoCURRENT!Z2254</f>
        <v>0</v>
      </c>
      <c r="X139" s="37">
        <f>[1]consoCURRENT!AA2254</f>
        <v>0</v>
      </c>
      <c r="Y139" s="37">
        <f>[1]consoCURRENT!AB2254</f>
        <v>0</v>
      </c>
      <c r="Z139" s="37">
        <f t="shared" ref="Z139:Z141" si="94">SUM(M139:Y139)</f>
        <v>4273782.0999999996</v>
      </c>
      <c r="AA139" s="37">
        <f t="shared" ref="AA139:AA141" si="95">B139-Z139</f>
        <v>27660217.899999999</v>
      </c>
      <c r="AB139" s="42">
        <f t="shared" ref="AB139:AB144" si="96">Z139/B139</f>
        <v>0.13383171854449802</v>
      </c>
      <c r="AC139" s="38"/>
    </row>
    <row r="140" spans="1:29" s="39" customFormat="1" ht="18" customHeight="1" x14ac:dyDescent="0.25">
      <c r="A140" s="41" t="s">
        <v>38</v>
      </c>
      <c r="B140" s="37">
        <f>[1]consoCURRENT!E2260</f>
        <v>0</v>
      </c>
      <c r="C140" s="37">
        <f>[1]consoCURRENT!F2260</f>
        <v>0</v>
      </c>
      <c r="D140" s="37">
        <f>[1]consoCURRENT!G2260</f>
        <v>0</v>
      </c>
      <c r="E140" s="37">
        <f>[1]consoCURRENT!H2260</f>
        <v>0</v>
      </c>
      <c r="F140" s="37">
        <f>[1]consoCURRENT!I2260</f>
        <v>0</v>
      </c>
      <c r="G140" s="37">
        <f>[1]consoCURRENT!J2260</f>
        <v>0</v>
      </c>
      <c r="H140" s="37">
        <f>[1]consoCURRENT!K2260</f>
        <v>0</v>
      </c>
      <c r="I140" s="37">
        <f>[1]consoCURRENT!L2260</f>
        <v>0</v>
      </c>
      <c r="J140" s="37">
        <f>[1]consoCURRENT!M2260</f>
        <v>0</v>
      </c>
      <c r="K140" s="37">
        <f>[1]consoCURRENT!N2260</f>
        <v>0</v>
      </c>
      <c r="L140" s="37">
        <f>[1]consoCURRENT!O2260</f>
        <v>0</v>
      </c>
      <c r="M140" s="37">
        <f>[1]consoCURRENT!P2260</f>
        <v>0</v>
      </c>
      <c r="N140" s="37">
        <f>[1]consoCURRENT!Q2260</f>
        <v>0</v>
      </c>
      <c r="O140" s="37">
        <f>[1]consoCURRENT!R2260</f>
        <v>0</v>
      </c>
      <c r="P140" s="37">
        <f>[1]consoCURRENT!S2260</f>
        <v>0</v>
      </c>
      <c r="Q140" s="37">
        <f>[1]consoCURRENT!T2260</f>
        <v>0</v>
      </c>
      <c r="R140" s="37">
        <f>[1]consoCURRENT!U2260</f>
        <v>0</v>
      </c>
      <c r="S140" s="37">
        <f>[1]consoCURRENT!V2260</f>
        <v>0</v>
      </c>
      <c r="T140" s="37">
        <f>[1]consoCURRENT!W2260</f>
        <v>0</v>
      </c>
      <c r="U140" s="37">
        <f>[1]consoCURRENT!X2260</f>
        <v>0</v>
      </c>
      <c r="V140" s="37">
        <f>[1]consoCURRENT!Y2260</f>
        <v>0</v>
      </c>
      <c r="W140" s="37">
        <f>[1]consoCURRENT!Z2260</f>
        <v>0</v>
      </c>
      <c r="X140" s="37">
        <f>[1]consoCURRENT!AA2260</f>
        <v>0</v>
      </c>
      <c r="Y140" s="37">
        <f>[1]consoCURRENT!AB2260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[1]consoCURRENT!E2289</f>
        <v>0</v>
      </c>
      <c r="C141" s="37">
        <f>[1]consoCURRENT!F2289</f>
        <v>0</v>
      </c>
      <c r="D141" s="37">
        <f>[1]consoCURRENT!G2289</f>
        <v>0</v>
      </c>
      <c r="E141" s="37">
        <f>[1]consoCURRENT!H2289</f>
        <v>0</v>
      </c>
      <c r="F141" s="37">
        <f>[1]consoCURRENT!I2289</f>
        <v>0</v>
      </c>
      <c r="G141" s="37">
        <f>[1]consoCURRENT!J2289</f>
        <v>0</v>
      </c>
      <c r="H141" s="37">
        <f>[1]consoCURRENT!K2289</f>
        <v>0</v>
      </c>
      <c r="I141" s="37">
        <f>[1]consoCURRENT!L2289</f>
        <v>0</v>
      </c>
      <c r="J141" s="37">
        <f>[1]consoCURRENT!M2289</f>
        <v>0</v>
      </c>
      <c r="K141" s="37">
        <f>[1]consoCURRENT!N2289</f>
        <v>0</v>
      </c>
      <c r="L141" s="37">
        <f>[1]consoCURRENT!O2289</f>
        <v>0</v>
      </c>
      <c r="M141" s="37">
        <f>[1]consoCURRENT!P2289</f>
        <v>0</v>
      </c>
      <c r="N141" s="37">
        <f>[1]consoCURRENT!Q2289</f>
        <v>0</v>
      </c>
      <c r="O141" s="37">
        <f>[1]consoCURRENT!R2289</f>
        <v>0</v>
      </c>
      <c r="P141" s="37">
        <f>[1]consoCURRENT!S2289</f>
        <v>0</v>
      </c>
      <c r="Q141" s="37">
        <f>[1]consoCURRENT!T2289</f>
        <v>0</v>
      </c>
      <c r="R141" s="37">
        <f>[1]consoCURRENT!U2289</f>
        <v>0</v>
      </c>
      <c r="S141" s="37">
        <f>[1]consoCURRENT!V2289</f>
        <v>0</v>
      </c>
      <c r="T141" s="37">
        <f>[1]consoCURRENT!W2289</f>
        <v>0</v>
      </c>
      <c r="U141" s="37">
        <f>[1]consoCURRENT!X2289</f>
        <v>0</v>
      </c>
      <c r="V141" s="37">
        <f>[1]consoCURRENT!Y2289</f>
        <v>0</v>
      </c>
      <c r="W141" s="37">
        <f>[1]consoCURRENT!Z2289</f>
        <v>0</v>
      </c>
      <c r="X141" s="37">
        <f>[1]consoCURRENT!AA2289</f>
        <v>0</v>
      </c>
      <c r="Y141" s="37">
        <f>[1]consoCURRENT!AB2289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38102000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5894623.5599999996</v>
      </c>
      <c r="F142" s="44">
        <f t="shared" si="97"/>
        <v>0</v>
      </c>
      <c r="G142" s="44">
        <f t="shared" si="97"/>
        <v>0</v>
      </c>
      <c r="H142" s="44">
        <f t="shared" si="97"/>
        <v>0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0</v>
      </c>
      <c r="O142" s="44">
        <f t="shared" si="97"/>
        <v>3923259.91</v>
      </c>
      <c r="P142" s="44">
        <f t="shared" si="97"/>
        <v>1971363.65</v>
      </c>
      <c r="Q142" s="44">
        <f t="shared" si="97"/>
        <v>0</v>
      </c>
      <c r="R142" s="44">
        <f t="shared" si="97"/>
        <v>0</v>
      </c>
      <c r="S142" s="44">
        <f t="shared" si="97"/>
        <v>0</v>
      </c>
      <c r="T142" s="44">
        <f t="shared" si="97"/>
        <v>0</v>
      </c>
      <c r="U142" s="44">
        <f t="shared" si="97"/>
        <v>0</v>
      </c>
      <c r="V142" s="44">
        <f t="shared" si="97"/>
        <v>0</v>
      </c>
      <c r="W142" s="44">
        <f t="shared" si="97"/>
        <v>0</v>
      </c>
      <c r="X142" s="44">
        <f t="shared" si="97"/>
        <v>0</v>
      </c>
      <c r="Y142" s="44">
        <f t="shared" si="97"/>
        <v>0</v>
      </c>
      <c r="Z142" s="44">
        <f t="shared" si="97"/>
        <v>5894623.5599999996</v>
      </c>
      <c r="AA142" s="44">
        <f t="shared" si="97"/>
        <v>32207376.439999998</v>
      </c>
      <c r="AB142" s="45">
        <f t="shared" si="96"/>
        <v>0.15470640806256888</v>
      </c>
      <c r="AC142" s="38"/>
    </row>
    <row r="143" spans="1:29" s="39" customFormat="1" ht="18" customHeight="1" x14ac:dyDescent="0.25">
      <c r="A143" s="46" t="s">
        <v>41</v>
      </c>
      <c r="B143" s="37">
        <f>[1]consoCURRENT!E2293</f>
        <v>174000</v>
      </c>
      <c r="C143" s="37">
        <f>[1]consoCURRENT!F2293</f>
        <v>0</v>
      </c>
      <c r="D143" s="37">
        <f>[1]consoCURRENT!G2293</f>
        <v>0</v>
      </c>
      <c r="E143" s="37">
        <f>[1]consoCURRENT!H2293</f>
        <v>78059.88</v>
      </c>
      <c r="F143" s="37">
        <f>[1]consoCURRENT!I2293</f>
        <v>0</v>
      </c>
      <c r="G143" s="37">
        <f>[1]consoCURRENT!J2293</f>
        <v>0</v>
      </c>
      <c r="H143" s="37">
        <f>[1]consoCURRENT!K2293</f>
        <v>0</v>
      </c>
      <c r="I143" s="37">
        <f>[1]consoCURRENT!L2293</f>
        <v>0</v>
      </c>
      <c r="J143" s="37">
        <f>[1]consoCURRENT!M2293</f>
        <v>0</v>
      </c>
      <c r="K143" s="37">
        <f>[1]consoCURRENT!N2293</f>
        <v>0</v>
      </c>
      <c r="L143" s="37">
        <f>[1]consoCURRENT!O2293</f>
        <v>0</v>
      </c>
      <c r="M143" s="37">
        <f>[1]consoCURRENT!P2293</f>
        <v>0</v>
      </c>
      <c r="N143" s="37">
        <f>[1]consoCURRENT!Q2293</f>
        <v>0</v>
      </c>
      <c r="O143" s="37">
        <f>[1]consoCURRENT!R2293</f>
        <v>52039.12</v>
      </c>
      <c r="P143" s="37">
        <f>[1]consoCURRENT!S2293</f>
        <v>26020.76</v>
      </c>
      <c r="Q143" s="37">
        <f>[1]consoCURRENT!T2293</f>
        <v>0</v>
      </c>
      <c r="R143" s="37">
        <f>[1]consoCURRENT!U2293</f>
        <v>0</v>
      </c>
      <c r="S143" s="37">
        <f>[1]consoCURRENT!V2293</f>
        <v>0</v>
      </c>
      <c r="T143" s="37">
        <f>[1]consoCURRENT!W2293</f>
        <v>0</v>
      </c>
      <c r="U143" s="37">
        <f>[1]consoCURRENT!X2293</f>
        <v>0</v>
      </c>
      <c r="V143" s="37">
        <f>[1]consoCURRENT!Y2293</f>
        <v>0</v>
      </c>
      <c r="W143" s="37">
        <f>[1]consoCURRENT!Z2293</f>
        <v>0</v>
      </c>
      <c r="X143" s="37">
        <f>[1]consoCURRENT!AA2293</f>
        <v>0</v>
      </c>
      <c r="Y143" s="37">
        <f>[1]consoCURRENT!AB2293</f>
        <v>0</v>
      </c>
      <c r="Z143" s="37">
        <f t="shared" ref="Z143" si="98">SUM(M143:Y143)</f>
        <v>78059.88</v>
      </c>
      <c r="AA143" s="37">
        <f t="shared" ref="AA143" si="99">B143-Z143</f>
        <v>95940.12</v>
      </c>
      <c r="AB143" s="42">
        <f t="shared" si="96"/>
        <v>0.44862000000000002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38276000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5972683.4399999995</v>
      </c>
      <c r="F144" s="44">
        <f t="shared" si="100"/>
        <v>0</v>
      </c>
      <c r="G144" s="44">
        <f t="shared" si="100"/>
        <v>0</v>
      </c>
      <c r="H144" s="44">
        <f t="shared" si="100"/>
        <v>0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0</v>
      </c>
      <c r="O144" s="44">
        <f t="shared" si="100"/>
        <v>3975299.0300000003</v>
      </c>
      <c r="P144" s="44">
        <f t="shared" si="100"/>
        <v>1997384.41</v>
      </c>
      <c r="Q144" s="44">
        <f t="shared" si="100"/>
        <v>0</v>
      </c>
      <c r="R144" s="44">
        <f t="shared" si="100"/>
        <v>0</v>
      </c>
      <c r="S144" s="44">
        <f t="shared" si="100"/>
        <v>0</v>
      </c>
      <c r="T144" s="44">
        <f t="shared" si="100"/>
        <v>0</v>
      </c>
      <c r="U144" s="44">
        <f t="shared" si="100"/>
        <v>0</v>
      </c>
      <c r="V144" s="44">
        <f t="shared" si="100"/>
        <v>0</v>
      </c>
      <c r="W144" s="44">
        <f t="shared" si="100"/>
        <v>0</v>
      </c>
      <c r="X144" s="44">
        <f t="shared" si="100"/>
        <v>0</v>
      </c>
      <c r="Y144" s="44">
        <f t="shared" si="100"/>
        <v>0</v>
      </c>
      <c r="Z144" s="44">
        <f t="shared" si="100"/>
        <v>5972683.4399999995</v>
      </c>
      <c r="AA144" s="44">
        <f t="shared" si="100"/>
        <v>32303316.559999999</v>
      </c>
      <c r="AB144" s="45">
        <f t="shared" si="96"/>
        <v>0.1560425185494827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57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[1]consoCURRENT!E2353</f>
        <v>7896000</v>
      </c>
      <c r="C148" s="37">
        <f>[1]consoCURRENT!F2353</f>
        <v>0</v>
      </c>
      <c r="D148" s="37">
        <f>[1]consoCURRENT!G2353</f>
        <v>0</v>
      </c>
      <c r="E148" s="37">
        <f>[1]consoCURRENT!H2353</f>
        <v>1605648.6300000001</v>
      </c>
      <c r="F148" s="37">
        <f>[1]consoCURRENT!I2353</f>
        <v>0</v>
      </c>
      <c r="G148" s="37">
        <f>[1]consoCURRENT!J2353</f>
        <v>0</v>
      </c>
      <c r="H148" s="37">
        <f>[1]consoCURRENT!K2353</f>
        <v>0</v>
      </c>
      <c r="I148" s="37">
        <f>[1]consoCURRENT!L2353</f>
        <v>0</v>
      </c>
      <c r="J148" s="37">
        <f>[1]consoCURRENT!M2353</f>
        <v>0</v>
      </c>
      <c r="K148" s="37">
        <f>[1]consoCURRENT!N2353</f>
        <v>0</v>
      </c>
      <c r="L148" s="37">
        <f>[1]consoCURRENT!O2353</f>
        <v>0</v>
      </c>
      <c r="M148" s="37">
        <f>[1]consoCURRENT!P2353</f>
        <v>0</v>
      </c>
      <c r="N148" s="37">
        <f>[1]consoCURRENT!Q2353</f>
        <v>0</v>
      </c>
      <c r="O148" s="37">
        <f>[1]consoCURRENT!R2353</f>
        <v>1111507.23</v>
      </c>
      <c r="P148" s="37">
        <f>[1]consoCURRENT!S2353</f>
        <v>494141.39999999997</v>
      </c>
      <c r="Q148" s="37">
        <f>[1]consoCURRENT!T2353</f>
        <v>0</v>
      </c>
      <c r="R148" s="37">
        <f>[1]consoCURRENT!U2353</f>
        <v>0</v>
      </c>
      <c r="S148" s="37">
        <f>[1]consoCURRENT!V2353</f>
        <v>0</v>
      </c>
      <c r="T148" s="37">
        <f>[1]consoCURRENT!W2353</f>
        <v>0</v>
      </c>
      <c r="U148" s="37">
        <f>[1]consoCURRENT!X2353</f>
        <v>0</v>
      </c>
      <c r="V148" s="37">
        <f>[1]consoCURRENT!Y2353</f>
        <v>0</v>
      </c>
      <c r="W148" s="37">
        <f>[1]consoCURRENT!Z2353</f>
        <v>0</v>
      </c>
      <c r="X148" s="37">
        <f>[1]consoCURRENT!AA2353</f>
        <v>0</v>
      </c>
      <c r="Y148" s="37">
        <f>[1]consoCURRENT!AB2353</f>
        <v>0</v>
      </c>
      <c r="Z148" s="37">
        <f>SUM(M148:Y148)</f>
        <v>1605648.63</v>
      </c>
      <c r="AA148" s="37">
        <f>B148-Z148</f>
        <v>6290351.3700000001</v>
      </c>
      <c r="AB148" s="42">
        <f>Z148/B148</f>
        <v>0.20334962386018235</v>
      </c>
      <c r="AC148" s="38"/>
    </row>
    <row r="149" spans="1:29" s="39" customFormat="1" ht="18" customHeight="1" x14ac:dyDescent="0.25">
      <c r="A149" s="41" t="s">
        <v>37</v>
      </c>
      <c r="B149" s="37">
        <f>[1]consoCURRENT!E2429</f>
        <v>19183000</v>
      </c>
      <c r="C149" s="37">
        <f>[1]consoCURRENT!F2429</f>
        <v>0</v>
      </c>
      <c r="D149" s="37">
        <f>[1]consoCURRENT!G2429</f>
        <v>0</v>
      </c>
      <c r="E149" s="37">
        <f>[1]consoCURRENT!H2429</f>
        <v>3637797.5999999996</v>
      </c>
      <c r="F149" s="37">
        <f>[1]consoCURRENT!I2429</f>
        <v>0</v>
      </c>
      <c r="G149" s="37">
        <f>[1]consoCURRENT!J2429</f>
        <v>0</v>
      </c>
      <c r="H149" s="37">
        <f>[1]consoCURRENT!K2429</f>
        <v>0</v>
      </c>
      <c r="I149" s="37">
        <f>[1]consoCURRENT!L2429</f>
        <v>0</v>
      </c>
      <c r="J149" s="37">
        <f>[1]consoCURRENT!M2429</f>
        <v>0</v>
      </c>
      <c r="K149" s="37">
        <f>[1]consoCURRENT!N2429</f>
        <v>0</v>
      </c>
      <c r="L149" s="37">
        <f>[1]consoCURRENT!O2429</f>
        <v>0</v>
      </c>
      <c r="M149" s="37">
        <f>[1]consoCURRENT!P2429</f>
        <v>0</v>
      </c>
      <c r="N149" s="37">
        <f>[1]consoCURRENT!Q2429</f>
        <v>0</v>
      </c>
      <c r="O149" s="37">
        <f>[1]consoCURRENT!R2429</f>
        <v>2528450.4799999995</v>
      </c>
      <c r="P149" s="37">
        <f>[1]consoCURRENT!S2429</f>
        <v>1109347.1200000001</v>
      </c>
      <c r="Q149" s="37">
        <f>[1]consoCURRENT!T2429</f>
        <v>0</v>
      </c>
      <c r="R149" s="37">
        <f>[1]consoCURRENT!U2429</f>
        <v>0</v>
      </c>
      <c r="S149" s="37">
        <f>[1]consoCURRENT!V2429</f>
        <v>0</v>
      </c>
      <c r="T149" s="37">
        <f>[1]consoCURRENT!W2429</f>
        <v>0</v>
      </c>
      <c r="U149" s="37">
        <f>[1]consoCURRENT!X2429</f>
        <v>0</v>
      </c>
      <c r="V149" s="37">
        <f>[1]consoCURRENT!Y2429</f>
        <v>0</v>
      </c>
      <c r="W149" s="37">
        <f>[1]consoCURRENT!Z2429</f>
        <v>0</v>
      </c>
      <c r="X149" s="37">
        <f>[1]consoCURRENT!AA2429</f>
        <v>0</v>
      </c>
      <c r="Y149" s="37">
        <f>[1]consoCURRENT!AB2429</f>
        <v>0</v>
      </c>
      <c r="Z149" s="37">
        <f t="shared" ref="Z149:Z151" si="101">SUM(M149:Y149)</f>
        <v>3637797.5999999996</v>
      </c>
      <c r="AA149" s="37">
        <f t="shared" ref="AA149:AA151" si="102">B149-Z149</f>
        <v>15545202.4</v>
      </c>
      <c r="AB149" s="42">
        <f t="shared" ref="AB149:AB154" si="103">Z149/B149</f>
        <v>0.18963653234634831</v>
      </c>
      <c r="AC149" s="38"/>
    </row>
    <row r="150" spans="1:29" s="39" customFormat="1" ht="18" customHeight="1" x14ac:dyDescent="0.25">
      <c r="A150" s="41" t="s">
        <v>38</v>
      </c>
      <c r="B150" s="37">
        <f>[1]consoCURRENT!E2435</f>
        <v>0</v>
      </c>
      <c r="C150" s="37">
        <f>[1]consoCURRENT!F2435</f>
        <v>0</v>
      </c>
      <c r="D150" s="37">
        <f>[1]consoCURRENT!G2435</f>
        <v>0</v>
      </c>
      <c r="E150" s="37">
        <f>[1]consoCURRENT!H2435</f>
        <v>0</v>
      </c>
      <c r="F150" s="37">
        <f>[1]consoCURRENT!I2435</f>
        <v>0</v>
      </c>
      <c r="G150" s="37">
        <f>[1]consoCURRENT!J2435</f>
        <v>0</v>
      </c>
      <c r="H150" s="37">
        <f>[1]consoCURRENT!K2435</f>
        <v>0</v>
      </c>
      <c r="I150" s="37">
        <f>[1]consoCURRENT!L2435</f>
        <v>0</v>
      </c>
      <c r="J150" s="37">
        <f>[1]consoCURRENT!M2435</f>
        <v>0</v>
      </c>
      <c r="K150" s="37">
        <f>[1]consoCURRENT!N2435</f>
        <v>0</v>
      </c>
      <c r="L150" s="37">
        <f>[1]consoCURRENT!O2435</f>
        <v>0</v>
      </c>
      <c r="M150" s="37">
        <f>[1]consoCURRENT!P2435</f>
        <v>0</v>
      </c>
      <c r="N150" s="37">
        <f>[1]consoCURRENT!Q2435</f>
        <v>0</v>
      </c>
      <c r="O150" s="37">
        <f>[1]consoCURRENT!R2435</f>
        <v>0</v>
      </c>
      <c r="P150" s="37">
        <f>[1]consoCURRENT!S2435</f>
        <v>0</v>
      </c>
      <c r="Q150" s="37">
        <f>[1]consoCURRENT!T2435</f>
        <v>0</v>
      </c>
      <c r="R150" s="37">
        <f>[1]consoCURRENT!U2435</f>
        <v>0</v>
      </c>
      <c r="S150" s="37">
        <f>[1]consoCURRENT!V2435</f>
        <v>0</v>
      </c>
      <c r="T150" s="37">
        <f>[1]consoCURRENT!W2435</f>
        <v>0</v>
      </c>
      <c r="U150" s="37">
        <f>[1]consoCURRENT!X2435</f>
        <v>0</v>
      </c>
      <c r="V150" s="37">
        <f>[1]consoCURRENT!Y2435</f>
        <v>0</v>
      </c>
      <c r="W150" s="37">
        <f>[1]consoCURRENT!Z2435</f>
        <v>0</v>
      </c>
      <c r="X150" s="37">
        <f>[1]consoCURRENT!AA2435</f>
        <v>0</v>
      </c>
      <c r="Y150" s="37">
        <f>[1]consoCURRENT!AB2435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[1]consoCURRENT!E2464</f>
        <v>0</v>
      </c>
      <c r="C151" s="37">
        <f>[1]consoCURRENT!F2464</f>
        <v>0</v>
      </c>
      <c r="D151" s="37">
        <f>[1]consoCURRENT!G2464</f>
        <v>0</v>
      </c>
      <c r="E151" s="37">
        <f>[1]consoCURRENT!H2464</f>
        <v>0</v>
      </c>
      <c r="F151" s="37">
        <f>[1]consoCURRENT!I2464</f>
        <v>0</v>
      </c>
      <c r="G151" s="37">
        <f>[1]consoCURRENT!J2464</f>
        <v>0</v>
      </c>
      <c r="H151" s="37">
        <f>[1]consoCURRENT!K2464</f>
        <v>0</v>
      </c>
      <c r="I151" s="37">
        <f>[1]consoCURRENT!L2464</f>
        <v>0</v>
      </c>
      <c r="J151" s="37">
        <f>[1]consoCURRENT!M2464</f>
        <v>0</v>
      </c>
      <c r="K151" s="37">
        <f>[1]consoCURRENT!N2464</f>
        <v>0</v>
      </c>
      <c r="L151" s="37">
        <f>[1]consoCURRENT!O2464</f>
        <v>0</v>
      </c>
      <c r="M151" s="37">
        <f>[1]consoCURRENT!P2464</f>
        <v>0</v>
      </c>
      <c r="N151" s="37">
        <f>[1]consoCURRENT!Q2464</f>
        <v>0</v>
      </c>
      <c r="O151" s="37">
        <f>[1]consoCURRENT!R2464</f>
        <v>0</v>
      </c>
      <c r="P151" s="37">
        <f>[1]consoCURRENT!S2464</f>
        <v>0</v>
      </c>
      <c r="Q151" s="37">
        <f>[1]consoCURRENT!T2464</f>
        <v>0</v>
      </c>
      <c r="R151" s="37">
        <f>[1]consoCURRENT!U2464</f>
        <v>0</v>
      </c>
      <c r="S151" s="37">
        <f>[1]consoCURRENT!V2464</f>
        <v>0</v>
      </c>
      <c r="T151" s="37">
        <f>[1]consoCURRENT!W2464</f>
        <v>0</v>
      </c>
      <c r="U151" s="37">
        <f>[1]consoCURRENT!X2464</f>
        <v>0</v>
      </c>
      <c r="V151" s="37">
        <f>[1]consoCURRENT!Y2464</f>
        <v>0</v>
      </c>
      <c r="W151" s="37">
        <f>[1]consoCURRENT!Z2464</f>
        <v>0</v>
      </c>
      <c r="X151" s="37">
        <f>[1]consoCURRENT!AA2464</f>
        <v>0</v>
      </c>
      <c r="Y151" s="37">
        <f>[1]consoCURRENT!AB2464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27079000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5243446.2299999995</v>
      </c>
      <c r="F152" s="44">
        <f t="shared" si="104"/>
        <v>0</v>
      </c>
      <c r="G152" s="44">
        <f t="shared" si="104"/>
        <v>0</v>
      </c>
      <c r="H152" s="44">
        <f t="shared" si="104"/>
        <v>0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0</v>
      </c>
      <c r="O152" s="44">
        <f t="shared" si="104"/>
        <v>3639957.7099999995</v>
      </c>
      <c r="P152" s="44">
        <f t="shared" si="104"/>
        <v>1603488.52</v>
      </c>
      <c r="Q152" s="44">
        <f t="shared" si="104"/>
        <v>0</v>
      </c>
      <c r="R152" s="44">
        <f t="shared" si="104"/>
        <v>0</v>
      </c>
      <c r="S152" s="44">
        <f t="shared" si="104"/>
        <v>0</v>
      </c>
      <c r="T152" s="44">
        <f t="shared" si="104"/>
        <v>0</v>
      </c>
      <c r="U152" s="44">
        <f t="shared" si="104"/>
        <v>0</v>
      </c>
      <c r="V152" s="44">
        <f t="shared" si="104"/>
        <v>0</v>
      </c>
      <c r="W152" s="44">
        <f t="shared" si="104"/>
        <v>0</v>
      </c>
      <c r="X152" s="44">
        <f t="shared" si="104"/>
        <v>0</v>
      </c>
      <c r="Y152" s="44">
        <f t="shared" si="104"/>
        <v>0</v>
      </c>
      <c r="Z152" s="44">
        <f t="shared" si="104"/>
        <v>5243446.2299999995</v>
      </c>
      <c r="AA152" s="44">
        <f t="shared" si="104"/>
        <v>21835553.77</v>
      </c>
      <c r="AB152" s="45">
        <f t="shared" si="103"/>
        <v>0.19363515011632629</v>
      </c>
      <c r="AC152" s="38"/>
    </row>
    <row r="153" spans="1:29" s="39" customFormat="1" ht="18" customHeight="1" x14ac:dyDescent="0.25">
      <c r="A153" s="46" t="s">
        <v>41</v>
      </c>
      <c r="B153" s="37">
        <f>[1]consoCURRENT!E2468</f>
        <v>502000</v>
      </c>
      <c r="C153" s="37">
        <f>[1]consoCURRENT!F2468</f>
        <v>0</v>
      </c>
      <c r="D153" s="37">
        <f>[1]consoCURRENT!G2468</f>
        <v>0</v>
      </c>
      <c r="E153" s="37">
        <f>[1]consoCURRENT!H2468</f>
        <v>102325.57</v>
      </c>
      <c r="F153" s="37">
        <f>[1]consoCURRENT!I2468</f>
        <v>0</v>
      </c>
      <c r="G153" s="37">
        <f>[1]consoCURRENT!J2468</f>
        <v>0</v>
      </c>
      <c r="H153" s="37">
        <f>[1]consoCURRENT!K2468</f>
        <v>0</v>
      </c>
      <c r="I153" s="37">
        <f>[1]consoCURRENT!L2468</f>
        <v>0</v>
      </c>
      <c r="J153" s="37">
        <f>[1]consoCURRENT!M2468</f>
        <v>0</v>
      </c>
      <c r="K153" s="37">
        <f>[1]consoCURRENT!N2468</f>
        <v>0</v>
      </c>
      <c r="L153" s="37">
        <f>[1]consoCURRENT!O2468</f>
        <v>0</v>
      </c>
      <c r="M153" s="37">
        <f>[1]consoCURRENT!P2468</f>
        <v>0</v>
      </c>
      <c r="N153" s="37">
        <f>[1]consoCURRENT!Q2468</f>
        <v>0</v>
      </c>
      <c r="O153" s="37">
        <f>[1]consoCURRENT!R2468</f>
        <v>70727.53</v>
      </c>
      <c r="P153" s="37">
        <f>[1]consoCURRENT!S2468</f>
        <v>31598.04</v>
      </c>
      <c r="Q153" s="37">
        <f>[1]consoCURRENT!T2468</f>
        <v>0</v>
      </c>
      <c r="R153" s="37">
        <f>[1]consoCURRENT!U2468</f>
        <v>0</v>
      </c>
      <c r="S153" s="37">
        <f>[1]consoCURRENT!V2468</f>
        <v>0</v>
      </c>
      <c r="T153" s="37">
        <f>[1]consoCURRENT!W2468</f>
        <v>0</v>
      </c>
      <c r="U153" s="37">
        <f>[1]consoCURRENT!X2468</f>
        <v>0</v>
      </c>
      <c r="V153" s="37">
        <f>[1]consoCURRENT!Y2468</f>
        <v>0</v>
      </c>
      <c r="W153" s="37">
        <f>[1]consoCURRENT!Z2468</f>
        <v>0</v>
      </c>
      <c r="X153" s="37">
        <f>[1]consoCURRENT!AA2468</f>
        <v>0</v>
      </c>
      <c r="Y153" s="37">
        <f>[1]consoCURRENT!AB2468</f>
        <v>0</v>
      </c>
      <c r="Z153" s="37">
        <f t="shared" ref="Z153" si="105">SUM(M153:Y153)</f>
        <v>102325.57</v>
      </c>
      <c r="AA153" s="37">
        <f t="shared" ref="AA153" si="106">B153-Z153</f>
        <v>399674.43</v>
      </c>
      <c r="AB153" s="42">
        <f t="shared" si="103"/>
        <v>0.20383579681274902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27581000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5345771.8</v>
      </c>
      <c r="F154" s="44">
        <f t="shared" si="107"/>
        <v>0</v>
      </c>
      <c r="G154" s="44">
        <f t="shared" si="107"/>
        <v>0</v>
      </c>
      <c r="H154" s="44">
        <f t="shared" si="107"/>
        <v>0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0</v>
      </c>
      <c r="O154" s="44">
        <f t="shared" si="107"/>
        <v>3710685.2399999993</v>
      </c>
      <c r="P154" s="44">
        <f t="shared" si="107"/>
        <v>1635086.56</v>
      </c>
      <c r="Q154" s="44">
        <f t="shared" si="107"/>
        <v>0</v>
      </c>
      <c r="R154" s="44">
        <f t="shared" si="107"/>
        <v>0</v>
      </c>
      <c r="S154" s="44">
        <f t="shared" si="107"/>
        <v>0</v>
      </c>
      <c r="T154" s="44">
        <f t="shared" si="107"/>
        <v>0</v>
      </c>
      <c r="U154" s="44">
        <f t="shared" si="107"/>
        <v>0</v>
      </c>
      <c r="V154" s="44">
        <f t="shared" si="107"/>
        <v>0</v>
      </c>
      <c r="W154" s="44">
        <f t="shared" si="107"/>
        <v>0</v>
      </c>
      <c r="X154" s="44">
        <f t="shared" si="107"/>
        <v>0</v>
      </c>
      <c r="Y154" s="44">
        <f t="shared" si="107"/>
        <v>0</v>
      </c>
      <c r="Z154" s="44">
        <f t="shared" si="107"/>
        <v>5345771.8</v>
      </c>
      <c r="AA154" s="44">
        <f t="shared" si="107"/>
        <v>22235228.199999999</v>
      </c>
      <c r="AB154" s="45">
        <f t="shared" si="103"/>
        <v>0.19382081142815705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[1]consoCURRENT!E2528</f>
        <v>18474000</v>
      </c>
      <c r="C158" s="37">
        <f>[1]consoCURRENT!F2528</f>
        <v>0</v>
      </c>
      <c r="D158" s="37">
        <f>[1]consoCURRENT!G2528</f>
        <v>0</v>
      </c>
      <c r="E158" s="37">
        <f>[1]consoCURRENT!H2528</f>
        <v>3448617.63</v>
      </c>
      <c r="F158" s="37">
        <f>[1]consoCURRENT!I2528</f>
        <v>0</v>
      </c>
      <c r="G158" s="37">
        <f>[1]consoCURRENT!J2528</f>
        <v>0</v>
      </c>
      <c r="H158" s="37">
        <f>[1]consoCURRENT!K2528</f>
        <v>0</v>
      </c>
      <c r="I158" s="37">
        <f>[1]consoCURRENT!L2528</f>
        <v>0</v>
      </c>
      <c r="J158" s="37">
        <f>[1]consoCURRENT!M2528</f>
        <v>0</v>
      </c>
      <c r="K158" s="37">
        <f>[1]consoCURRENT!N2528</f>
        <v>0</v>
      </c>
      <c r="L158" s="37">
        <f>[1]consoCURRENT!O2528</f>
        <v>0</v>
      </c>
      <c r="M158" s="37">
        <f>[1]consoCURRENT!P2528</f>
        <v>0</v>
      </c>
      <c r="N158" s="37">
        <f>[1]consoCURRENT!Q2528</f>
        <v>0</v>
      </c>
      <c r="O158" s="37">
        <f>[1]consoCURRENT!R2528</f>
        <v>3003976.4899999998</v>
      </c>
      <c r="P158" s="37">
        <f>[1]consoCURRENT!S2528</f>
        <v>444641.13999999996</v>
      </c>
      <c r="Q158" s="37">
        <f>[1]consoCURRENT!T2528</f>
        <v>0</v>
      </c>
      <c r="R158" s="37">
        <f>[1]consoCURRENT!U2528</f>
        <v>0</v>
      </c>
      <c r="S158" s="37">
        <f>[1]consoCURRENT!V2528</f>
        <v>0</v>
      </c>
      <c r="T158" s="37">
        <f>[1]consoCURRENT!W2528</f>
        <v>0</v>
      </c>
      <c r="U158" s="37">
        <f>[1]consoCURRENT!X2528</f>
        <v>0</v>
      </c>
      <c r="V158" s="37">
        <f>[1]consoCURRENT!Y2528</f>
        <v>0</v>
      </c>
      <c r="W158" s="37">
        <f>[1]consoCURRENT!Z2528</f>
        <v>0</v>
      </c>
      <c r="X158" s="37">
        <f>[1]consoCURRENT!AA2528</f>
        <v>0</v>
      </c>
      <c r="Y158" s="37">
        <f>[1]consoCURRENT!AB2528</f>
        <v>0</v>
      </c>
      <c r="Z158" s="37">
        <f>SUM(M158:Y158)</f>
        <v>3448617.63</v>
      </c>
      <c r="AA158" s="37">
        <f>B158-Z158</f>
        <v>15025382.370000001</v>
      </c>
      <c r="AB158" s="42">
        <f>Z158/B158</f>
        <v>0.18667411659629748</v>
      </c>
      <c r="AC158" s="38"/>
    </row>
    <row r="159" spans="1:29" s="39" customFormat="1" ht="18" customHeight="1" x14ac:dyDescent="0.25">
      <c r="A159" s="41" t="s">
        <v>37</v>
      </c>
      <c r="B159" s="37">
        <f>[1]consoCURRENT!E2604</f>
        <v>72124000</v>
      </c>
      <c r="C159" s="37">
        <f>[1]consoCURRENT!F2604</f>
        <v>0</v>
      </c>
      <c r="D159" s="37">
        <f>[1]consoCURRENT!G2604</f>
        <v>0</v>
      </c>
      <c r="E159" s="37">
        <f>[1]consoCURRENT!H2604</f>
        <v>12040163.200000001</v>
      </c>
      <c r="F159" s="37">
        <f>[1]consoCURRENT!I2604</f>
        <v>0</v>
      </c>
      <c r="G159" s="37">
        <f>[1]consoCURRENT!J2604</f>
        <v>0</v>
      </c>
      <c r="H159" s="37">
        <f>[1]consoCURRENT!K2604</f>
        <v>0</v>
      </c>
      <c r="I159" s="37">
        <f>[1]consoCURRENT!L2604</f>
        <v>0</v>
      </c>
      <c r="J159" s="37">
        <f>[1]consoCURRENT!M2604</f>
        <v>0</v>
      </c>
      <c r="K159" s="37">
        <f>[1]consoCURRENT!N2604</f>
        <v>0</v>
      </c>
      <c r="L159" s="37">
        <f>[1]consoCURRENT!O2604</f>
        <v>0</v>
      </c>
      <c r="M159" s="37">
        <f>[1]consoCURRENT!P2604</f>
        <v>0</v>
      </c>
      <c r="N159" s="37">
        <f>[1]consoCURRENT!Q2604</f>
        <v>0</v>
      </c>
      <c r="O159" s="37">
        <f>[1]consoCURRENT!R2604</f>
        <v>5981897.2000000002</v>
      </c>
      <c r="P159" s="37">
        <f>[1]consoCURRENT!S2604</f>
        <v>6058266</v>
      </c>
      <c r="Q159" s="37">
        <f>[1]consoCURRENT!T2604</f>
        <v>0</v>
      </c>
      <c r="R159" s="37">
        <f>[1]consoCURRENT!U2604</f>
        <v>0</v>
      </c>
      <c r="S159" s="37">
        <f>[1]consoCURRENT!V2604</f>
        <v>0</v>
      </c>
      <c r="T159" s="37">
        <f>[1]consoCURRENT!W2604</f>
        <v>0</v>
      </c>
      <c r="U159" s="37">
        <f>[1]consoCURRENT!X2604</f>
        <v>0</v>
      </c>
      <c r="V159" s="37">
        <f>[1]consoCURRENT!Y2604</f>
        <v>0</v>
      </c>
      <c r="W159" s="37">
        <f>[1]consoCURRENT!Z2604</f>
        <v>0</v>
      </c>
      <c r="X159" s="37">
        <f>[1]consoCURRENT!AA2604</f>
        <v>0</v>
      </c>
      <c r="Y159" s="37">
        <f>[1]consoCURRENT!AB2604</f>
        <v>0</v>
      </c>
      <c r="Z159" s="37">
        <f t="shared" ref="Z159:Z161" si="108">SUM(M159:Y159)</f>
        <v>12040163.199999999</v>
      </c>
      <c r="AA159" s="37">
        <f t="shared" ref="AA159:AA161" si="109">B159-Z159</f>
        <v>60083836.799999997</v>
      </c>
      <c r="AB159" s="42">
        <f t="shared" ref="AB159:AB164" si="110">Z159/B159</f>
        <v>0.16693698630136986</v>
      </c>
      <c r="AC159" s="38"/>
    </row>
    <row r="160" spans="1:29" s="39" customFormat="1" ht="18" customHeight="1" x14ac:dyDescent="0.25">
      <c r="A160" s="41" t="s">
        <v>38</v>
      </c>
      <c r="B160" s="37">
        <f>[1]consoCURRENT!E2610</f>
        <v>0</v>
      </c>
      <c r="C160" s="37">
        <f>[1]consoCURRENT!F2610</f>
        <v>0</v>
      </c>
      <c r="D160" s="37">
        <f>[1]consoCURRENT!G2610</f>
        <v>0</v>
      </c>
      <c r="E160" s="37">
        <f>[1]consoCURRENT!H2610</f>
        <v>0</v>
      </c>
      <c r="F160" s="37">
        <f>[1]consoCURRENT!I2610</f>
        <v>0</v>
      </c>
      <c r="G160" s="37">
        <f>[1]consoCURRENT!J2610</f>
        <v>0</v>
      </c>
      <c r="H160" s="37">
        <f>[1]consoCURRENT!K2610</f>
        <v>0</v>
      </c>
      <c r="I160" s="37">
        <f>[1]consoCURRENT!L2610</f>
        <v>0</v>
      </c>
      <c r="J160" s="37">
        <f>[1]consoCURRENT!M2610</f>
        <v>0</v>
      </c>
      <c r="K160" s="37">
        <f>[1]consoCURRENT!N2610</f>
        <v>0</v>
      </c>
      <c r="L160" s="37">
        <f>[1]consoCURRENT!O2610</f>
        <v>0</v>
      </c>
      <c r="M160" s="37">
        <f>[1]consoCURRENT!P2610</f>
        <v>0</v>
      </c>
      <c r="N160" s="37">
        <f>[1]consoCURRENT!Q2610</f>
        <v>0</v>
      </c>
      <c r="O160" s="37">
        <f>[1]consoCURRENT!R2610</f>
        <v>0</v>
      </c>
      <c r="P160" s="37">
        <f>[1]consoCURRENT!S2610</f>
        <v>0</v>
      </c>
      <c r="Q160" s="37">
        <f>[1]consoCURRENT!T2610</f>
        <v>0</v>
      </c>
      <c r="R160" s="37">
        <f>[1]consoCURRENT!U2610</f>
        <v>0</v>
      </c>
      <c r="S160" s="37">
        <f>[1]consoCURRENT!V2610</f>
        <v>0</v>
      </c>
      <c r="T160" s="37">
        <f>[1]consoCURRENT!W2610</f>
        <v>0</v>
      </c>
      <c r="U160" s="37">
        <f>[1]consoCURRENT!X2610</f>
        <v>0</v>
      </c>
      <c r="V160" s="37">
        <f>[1]consoCURRENT!Y2610</f>
        <v>0</v>
      </c>
      <c r="W160" s="37">
        <f>[1]consoCURRENT!Z2610</f>
        <v>0</v>
      </c>
      <c r="X160" s="37">
        <f>[1]consoCURRENT!AA2610</f>
        <v>0</v>
      </c>
      <c r="Y160" s="37">
        <f>[1]consoCURRENT!AB2610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[1]consoCURRENT!E2639</f>
        <v>0</v>
      </c>
      <c r="C161" s="37">
        <f>[1]consoCURRENT!F2639</f>
        <v>0</v>
      </c>
      <c r="D161" s="37">
        <f>[1]consoCURRENT!G2639</f>
        <v>0</v>
      </c>
      <c r="E161" s="37">
        <f>[1]consoCURRENT!H2639</f>
        <v>0</v>
      </c>
      <c r="F161" s="37">
        <f>[1]consoCURRENT!I2639</f>
        <v>0</v>
      </c>
      <c r="G161" s="37">
        <f>[1]consoCURRENT!J2639</f>
        <v>0</v>
      </c>
      <c r="H161" s="37">
        <f>[1]consoCURRENT!K2639</f>
        <v>0</v>
      </c>
      <c r="I161" s="37">
        <f>[1]consoCURRENT!L2639</f>
        <v>0</v>
      </c>
      <c r="J161" s="37">
        <f>[1]consoCURRENT!M2639</f>
        <v>0</v>
      </c>
      <c r="K161" s="37">
        <f>[1]consoCURRENT!N2639</f>
        <v>0</v>
      </c>
      <c r="L161" s="37">
        <f>[1]consoCURRENT!O2639</f>
        <v>0</v>
      </c>
      <c r="M161" s="37">
        <f>[1]consoCURRENT!P2639</f>
        <v>0</v>
      </c>
      <c r="N161" s="37">
        <f>[1]consoCURRENT!Q2639</f>
        <v>0</v>
      </c>
      <c r="O161" s="37">
        <f>[1]consoCURRENT!R2639</f>
        <v>0</v>
      </c>
      <c r="P161" s="37">
        <f>[1]consoCURRENT!S2639</f>
        <v>0</v>
      </c>
      <c r="Q161" s="37">
        <f>[1]consoCURRENT!T2639</f>
        <v>0</v>
      </c>
      <c r="R161" s="37">
        <f>[1]consoCURRENT!U2639</f>
        <v>0</v>
      </c>
      <c r="S161" s="37">
        <f>[1]consoCURRENT!V2639</f>
        <v>0</v>
      </c>
      <c r="T161" s="37">
        <f>[1]consoCURRENT!W2639</f>
        <v>0</v>
      </c>
      <c r="U161" s="37">
        <f>[1]consoCURRENT!X2639</f>
        <v>0</v>
      </c>
      <c r="V161" s="37">
        <f>[1]consoCURRENT!Y2639</f>
        <v>0</v>
      </c>
      <c r="W161" s="37">
        <f>[1]consoCURRENT!Z2639</f>
        <v>0</v>
      </c>
      <c r="X161" s="37">
        <f>[1]consoCURRENT!AA2639</f>
        <v>0</v>
      </c>
      <c r="Y161" s="37">
        <f>[1]consoCURRENT!AB2639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90598000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15488780.830000002</v>
      </c>
      <c r="F162" s="44">
        <f t="shared" si="111"/>
        <v>0</v>
      </c>
      <c r="G162" s="44">
        <f t="shared" si="111"/>
        <v>0</v>
      </c>
      <c r="H162" s="44">
        <f t="shared" si="111"/>
        <v>0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0</v>
      </c>
      <c r="O162" s="44">
        <f t="shared" si="111"/>
        <v>8985873.6899999995</v>
      </c>
      <c r="P162" s="44">
        <f t="shared" si="111"/>
        <v>6502907.1399999997</v>
      </c>
      <c r="Q162" s="44">
        <f t="shared" si="111"/>
        <v>0</v>
      </c>
      <c r="R162" s="44">
        <f t="shared" si="111"/>
        <v>0</v>
      </c>
      <c r="S162" s="44">
        <f t="shared" si="111"/>
        <v>0</v>
      </c>
      <c r="T162" s="44">
        <f t="shared" si="111"/>
        <v>0</v>
      </c>
      <c r="U162" s="44">
        <f t="shared" si="111"/>
        <v>0</v>
      </c>
      <c r="V162" s="44">
        <f t="shared" si="111"/>
        <v>0</v>
      </c>
      <c r="W162" s="44">
        <f t="shared" si="111"/>
        <v>0</v>
      </c>
      <c r="X162" s="44">
        <f t="shared" si="111"/>
        <v>0</v>
      </c>
      <c r="Y162" s="44">
        <f t="shared" si="111"/>
        <v>0</v>
      </c>
      <c r="Z162" s="44">
        <f t="shared" si="111"/>
        <v>15488780.829999998</v>
      </c>
      <c r="AA162" s="44">
        <f t="shared" si="111"/>
        <v>75109219.170000002</v>
      </c>
      <c r="AB162" s="45">
        <f t="shared" si="110"/>
        <v>0.1709616197929314</v>
      </c>
      <c r="AC162" s="38"/>
    </row>
    <row r="163" spans="1:29" s="39" customFormat="1" ht="18" customHeight="1" x14ac:dyDescent="0.25">
      <c r="A163" s="46" t="s">
        <v>41</v>
      </c>
      <c r="B163" s="37">
        <f>[1]consoCURRENT!E2643</f>
        <v>1058000</v>
      </c>
      <c r="C163" s="37">
        <f>[1]consoCURRENT!F2643</f>
        <v>0</v>
      </c>
      <c r="D163" s="37">
        <f>[1]consoCURRENT!G2643</f>
        <v>0</v>
      </c>
      <c r="E163" s="37">
        <f>[1]consoCURRENT!H2643</f>
        <v>302719.92</v>
      </c>
      <c r="F163" s="37">
        <f>[1]consoCURRENT!I2643</f>
        <v>0</v>
      </c>
      <c r="G163" s="37">
        <f>[1]consoCURRENT!J2643</f>
        <v>0</v>
      </c>
      <c r="H163" s="37">
        <f>[1]consoCURRENT!K2643</f>
        <v>0</v>
      </c>
      <c r="I163" s="37">
        <f>[1]consoCURRENT!L2643</f>
        <v>0</v>
      </c>
      <c r="J163" s="37">
        <f>[1]consoCURRENT!M2643</f>
        <v>0</v>
      </c>
      <c r="K163" s="37">
        <f>[1]consoCURRENT!N2643</f>
        <v>0</v>
      </c>
      <c r="L163" s="37">
        <f>[1]consoCURRENT!O2643</f>
        <v>0</v>
      </c>
      <c r="M163" s="37">
        <f>[1]consoCURRENT!P2643</f>
        <v>0</v>
      </c>
      <c r="N163" s="37">
        <f>[1]consoCURRENT!Q2643</f>
        <v>0</v>
      </c>
      <c r="O163" s="37">
        <f>[1]consoCURRENT!R2643</f>
        <v>200398.52</v>
      </c>
      <c r="P163" s="37">
        <f>[1]consoCURRENT!S2643</f>
        <v>102321.4</v>
      </c>
      <c r="Q163" s="37">
        <f>[1]consoCURRENT!T2643</f>
        <v>0</v>
      </c>
      <c r="R163" s="37">
        <f>[1]consoCURRENT!U2643</f>
        <v>0</v>
      </c>
      <c r="S163" s="37">
        <f>[1]consoCURRENT!V2643</f>
        <v>0</v>
      </c>
      <c r="T163" s="37">
        <f>[1]consoCURRENT!W2643</f>
        <v>0</v>
      </c>
      <c r="U163" s="37">
        <f>[1]consoCURRENT!X2643</f>
        <v>0</v>
      </c>
      <c r="V163" s="37">
        <f>[1]consoCURRENT!Y2643</f>
        <v>0</v>
      </c>
      <c r="W163" s="37">
        <f>[1]consoCURRENT!Z2643</f>
        <v>0</v>
      </c>
      <c r="X163" s="37">
        <f>[1]consoCURRENT!AA2643</f>
        <v>0</v>
      </c>
      <c r="Y163" s="37">
        <f>[1]consoCURRENT!AB2643</f>
        <v>0</v>
      </c>
      <c r="Z163" s="37">
        <f t="shared" ref="Z163" si="112">SUM(M163:Y163)</f>
        <v>302719.92</v>
      </c>
      <c r="AA163" s="37">
        <f t="shared" ref="AA163" si="113">B163-Z163</f>
        <v>755280.08000000007</v>
      </c>
      <c r="AB163" s="42">
        <f t="shared" si="110"/>
        <v>0.28612468809073721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91656000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15791500.750000002</v>
      </c>
      <c r="F164" s="44">
        <f t="shared" si="114"/>
        <v>0</v>
      </c>
      <c r="G164" s="44">
        <f t="shared" si="114"/>
        <v>0</v>
      </c>
      <c r="H164" s="44">
        <f t="shared" si="114"/>
        <v>0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0</v>
      </c>
      <c r="O164" s="44">
        <f t="shared" si="114"/>
        <v>9186272.209999999</v>
      </c>
      <c r="P164" s="44">
        <f t="shared" si="114"/>
        <v>6605228.54</v>
      </c>
      <c r="Q164" s="44">
        <f t="shared" si="114"/>
        <v>0</v>
      </c>
      <c r="R164" s="44">
        <f t="shared" si="114"/>
        <v>0</v>
      </c>
      <c r="S164" s="44">
        <f t="shared" si="114"/>
        <v>0</v>
      </c>
      <c r="T164" s="44">
        <f t="shared" si="114"/>
        <v>0</v>
      </c>
      <c r="U164" s="44">
        <f t="shared" si="114"/>
        <v>0</v>
      </c>
      <c r="V164" s="44">
        <f t="shared" si="114"/>
        <v>0</v>
      </c>
      <c r="W164" s="44">
        <f t="shared" si="114"/>
        <v>0</v>
      </c>
      <c r="X164" s="44">
        <f t="shared" si="114"/>
        <v>0</v>
      </c>
      <c r="Y164" s="44">
        <f t="shared" si="114"/>
        <v>0</v>
      </c>
      <c r="Z164" s="44">
        <f t="shared" si="114"/>
        <v>15791500.749999998</v>
      </c>
      <c r="AA164" s="44">
        <f t="shared" si="114"/>
        <v>75864499.25</v>
      </c>
      <c r="AB164" s="45">
        <f t="shared" si="110"/>
        <v>0.17229096567600591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59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[1]consoCURRENT!E2703</f>
        <v>30299000</v>
      </c>
      <c r="C168" s="37">
        <f>[1]consoCURRENT!F2703</f>
        <v>0</v>
      </c>
      <c r="D168" s="37">
        <f>[1]consoCURRENT!G2703</f>
        <v>0</v>
      </c>
      <c r="E168" s="37">
        <f>[1]consoCURRENT!H2703</f>
        <v>4090401.43</v>
      </c>
      <c r="F168" s="37">
        <f>[1]consoCURRENT!I2703</f>
        <v>0</v>
      </c>
      <c r="G168" s="37">
        <f>[1]consoCURRENT!J2703</f>
        <v>0</v>
      </c>
      <c r="H168" s="37">
        <f>[1]consoCURRENT!K2703</f>
        <v>0</v>
      </c>
      <c r="I168" s="37">
        <f>[1]consoCURRENT!L2703</f>
        <v>0</v>
      </c>
      <c r="J168" s="37">
        <f>[1]consoCURRENT!M2703</f>
        <v>0</v>
      </c>
      <c r="K168" s="37">
        <f>[1]consoCURRENT!N2703</f>
        <v>0</v>
      </c>
      <c r="L168" s="37">
        <f>[1]consoCURRENT!O2703</f>
        <v>0</v>
      </c>
      <c r="M168" s="37">
        <f>[1]consoCURRENT!P2703</f>
        <v>0</v>
      </c>
      <c r="N168" s="37">
        <f>[1]consoCURRENT!Q2703</f>
        <v>901777</v>
      </c>
      <c r="O168" s="37">
        <f>[1]consoCURRENT!R2703</f>
        <v>1881715.45</v>
      </c>
      <c r="P168" s="37">
        <f>[1]consoCURRENT!S2703</f>
        <v>1306908.98</v>
      </c>
      <c r="Q168" s="37">
        <f>[1]consoCURRENT!T2703</f>
        <v>0</v>
      </c>
      <c r="R168" s="37">
        <f>[1]consoCURRENT!U2703</f>
        <v>0</v>
      </c>
      <c r="S168" s="37">
        <f>[1]consoCURRENT!V2703</f>
        <v>0</v>
      </c>
      <c r="T168" s="37">
        <f>[1]consoCURRENT!W2703</f>
        <v>0</v>
      </c>
      <c r="U168" s="37">
        <f>[1]consoCURRENT!X2703</f>
        <v>0</v>
      </c>
      <c r="V168" s="37">
        <f>[1]consoCURRENT!Y2703</f>
        <v>0</v>
      </c>
      <c r="W168" s="37">
        <f>[1]consoCURRENT!Z2703</f>
        <v>0</v>
      </c>
      <c r="X168" s="37">
        <f>[1]consoCURRENT!AA2703</f>
        <v>0</v>
      </c>
      <c r="Y168" s="37">
        <f>[1]consoCURRENT!AB2703</f>
        <v>0</v>
      </c>
      <c r="Z168" s="37">
        <f>SUM(M168:Y168)</f>
        <v>4090401.43</v>
      </c>
      <c r="AA168" s="37">
        <f>B168-Z168</f>
        <v>26208598.57</v>
      </c>
      <c r="AB168" s="42">
        <f>Z168/B168</f>
        <v>0.13500120234991253</v>
      </c>
      <c r="AC168" s="38"/>
    </row>
    <row r="169" spans="1:29" s="39" customFormat="1" ht="18" customHeight="1" x14ac:dyDescent="0.25">
      <c r="A169" s="41" t="s">
        <v>37</v>
      </c>
      <c r="B169" s="37">
        <f>[1]consoCURRENT!E2779</f>
        <v>57700000</v>
      </c>
      <c r="C169" s="37">
        <f>[1]consoCURRENT!F2779</f>
        <v>0</v>
      </c>
      <c r="D169" s="37">
        <f>[1]consoCURRENT!G2779</f>
        <v>0</v>
      </c>
      <c r="E169" s="37">
        <f>[1]consoCURRENT!H2779</f>
        <v>14306259.549999999</v>
      </c>
      <c r="F169" s="37">
        <f>[1]consoCURRENT!I2779</f>
        <v>0</v>
      </c>
      <c r="G169" s="37">
        <f>[1]consoCURRENT!J2779</f>
        <v>0</v>
      </c>
      <c r="H169" s="37">
        <f>[1]consoCURRENT!K2779</f>
        <v>0</v>
      </c>
      <c r="I169" s="37">
        <f>[1]consoCURRENT!L2779</f>
        <v>0</v>
      </c>
      <c r="J169" s="37">
        <f>[1]consoCURRENT!M2779</f>
        <v>0</v>
      </c>
      <c r="K169" s="37">
        <f>[1]consoCURRENT!N2779</f>
        <v>0</v>
      </c>
      <c r="L169" s="37">
        <f>[1]consoCURRENT!O2779</f>
        <v>0</v>
      </c>
      <c r="M169" s="37">
        <f>[1]consoCURRENT!P2779</f>
        <v>0</v>
      </c>
      <c r="N169" s="37">
        <f>[1]consoCURRENT!Q2779</f>
        <v>7674634.4100000001</v>
      </c>
      <c r="O169" s="37">
        <f>[1]consoCURRENT!R2779</f>
        <v>4734132.92</v>
      </c>
      <c r="P169" s="37">
        <f>[1]consoCURRENT!S2779</f>
        <v>1897492.2200000002</v>
      </c>
      <c r="Q169" s="37">
        <f>[1]consoCURRENT!T2779</f>
        <v>0</v>
      </c>
      <c r="R169" s="37">
        <f>[1]consoCURRENT!U2779</f>
        <v>0</v>
      </c>
      <c r="S169" s="37">
        <f>[1]consoCURRENT!V2779</f>
        <v>0</v>
      </c>
      <c r="T169" s="37">
        <f>[1]consoCURRENT!W2779</f>
        <v>0</v>
      </c>
      <c r="U169" s="37">
        <f>[1]consoCURRENT!X2779</f>
        <v>0</v>
      </c>
      <c r="V169" s="37">
        <f>[1]consoCURRENT!Y2779</f>
        <v>0</v>
      </c>
      <c r="W169" s="37">
        <f>[1]consoCURRENT!Z2779</f>
        <v>0</v>
      </c>
      <c r="X169" s="37">
        <f>[1]consoCURRENT!AA2779</f>
        <v>0</v>
      </c>
      <c r="Y169" s="37">
        <f>[1]consoCURRENT!AB2779</f>
        <v>0</v>
      </c>
      <c r="Z169" s="37">
        <f t="shared" ref="Z169:Z171" si="115">SUM(M169:Y169)</f>
        <v>14306259.550000001</v>
      </c>
      <c r="AA169" s="37">
        <f t="shared" ref="AA169:AA171" si="116">B169-Z169</f>
        <v>43393740.450000003</v>
      </c>
      <c r="AB169" s="42">
        <f t="shared" ref="AB169:AB174" si="117">Z169/B169</f>
        <v>0.24794210658578858</v>
      </c>
      <c r="AC169" s="38"/>
    </row>
    <row r="170" spans="1:29" s="39" customFormat="1" ht="18" customHeight="1" x14ac:dyDescent="0.25">
      <c r="A170" s="41" t="s">
        <v>38</v>
      </c>
      <c r="B170" s="37">
        <f>[1]consoCURRENT!E2785</f>
        <v>0</v>
      </c>
      <c r="C170" s="37">
        <f>[1]consoCURRENT!F2785</f>
        <v>0</v>
      </c>
      <c r="D170" s="37">
        <f>[1]consoCURRENT!G2785</f>
        <v>0</v>
      </c>
      <c r="E170" s="37">
        <f>[1]consoCURRENT!H2785</f>
        <v>0</v>
      </c>
      <c r="F170" s="37">
        <f>[1]consoCURRENT!I2785</f>
        <v>0</v>
      </c>
      <c r="G170" s="37">
        <f>[1]consoCURRENT!J2785</f>
        <v>0</v>
      </c>
      <c r="H170" s="37">
        <f>[1]consoCURRENT!K2785</f>
        <v>0</v>
      </c>
      <c r="I170" s="37">
        <f>[1]consoCURRENT!L2785</f>
        <v>0</v>
      </c>
      <c r="J170" s="37">
        <f>[1]consoCURRENT!M2785</f>
        <v>0</v>
      </c>
      <c r="K170" s="37">
        <f>[1]consoCURRENT!N2785</f>
        <v>0</v>
      </c>
      <c r="L170" s="37">
        <f>[1]consoCURRENT!O2785</f>
        <v>0</v>
      </c>
      <c r="M170" s="37">
        <f>[1]consoCURRENT!P2785</f>
        <v>0</v>
      </c>
      <c r="N170" s="37">
        <f>[1]consoCURRENT!Q2785</f>
        <v>0</v>
      </c>
      <c r="O170" s="37">
        <f>[1]consoCURRENT!R2785</f>
        <v>0</v>
      </c>
      <c r="P170" s="37">
        <f>[1]consoCURRENT!S2785</f>
        <v>0</v>
      </c>
      <c r="Q170" s="37">
        <f>[1]consoCURRENT!T2785</f>
        <v>0</v>
      </c>
      <c r="R170" s="37">
        <f>[1]consoCURRENT!U2785</f>
        <v>0</v>
      </c>
      <c r="S170" s="37">
        <f>[1]consoCURRENT!V2785</f>
        <v>0</v>
      </c>
      <c r="T170" s="37">
        <f>[1]consoCURRENT!W2785</f>
        <v>0</v>
      </c>
      <c r="U170" s="37">
        <f>[1]consoCURRENT!X2785</f>
        <v>0</v>
      </c>
      <c r="V170" s="37">
        <f>[1]consoCURRENT!Y2785</f>
        <v>0</v>
      </c>
      <c r="W170" s="37">
        <f>[1]consoCURRENT!Z2785</f>
        <v>0</v>
      </c>
      <c r="X170" s="37">
        <f>[1]consoCURRENT!AA2785</f>
        <v>0</v>
      </c>
      <c r="Y170" s="37">
        <f>[1]consoCURRENT!AB2785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[1]consoCURRENT!E2814</f>
        <v>0</v>
      </c>
      <c r="C171" s="37">
        <f>[1]consoCURRENT!F2814</f>
        <v>0</v>
      </c>
      <c r="D171" s="37">
        <f>[1]consoCURRENT!G2814</f>
        <v>0</v>
      </c>
      <c r="E171" s="37">
        <f>[1]consoCURRENT!H2814</f>
        <v>0</v>
      </c>
      <c r="F171" s="37">
        <f>[1]consoCURRENT!I2814</f>
        <v>0</v>
      </c>
      <c r="G171" s="37">
        <f>[1]consoCURRENT!J2814</f>
        <v>0</v>
      </c>
      <c r="H171" s="37">
        <f>[1]consoCURRENT!K2814</f>
        <v>0</v>
      </c>
      <c r="I171" s="37">
        <f>[1]consoCURRENT!L2814</f>
        <v>0</v>
      </c>
      <c r="J171" s="37">
        <f>[1]consoCURRENT!M2814</f>
        <v>0</v>
      </c>
      <c r="K171" s="37">
        <f>[1]consoCURRENT!N2814</f>
        <v>0</v>
      </c>
      <c r="L171" s="37">
        <f>[1]consoCURRENT!O2814</f>
        <v>0</v>
      </c>
      <c r="M171" s="37">
        <f>[1]consoCURRENT!P2814</f>
        <v>0</v>
      </c>
      <c r="N171" s="37">
        <f>[1]consoCURRENT!Q2814</f>
        <v>0</v>
      </c>
      <c r="O171" s="37">
        <f>[1]consoCURRENT!R2814</f>
        <v>0</v>
      </c>
      <c r="P171" s="37">
        <f>[1]consoCURRENT!S2814</f>
        <v>0</v>
      </c>
      <c r="Q171" s="37">
        <f>[1]consoCURRENT!T2814</f>
        <v>0</v>
      </c>
      <c r="R171" s="37">
        <f>[1]consoCURRENT!U2814</f>
        <v>0</v>
      </c>
      <c r="S171" s="37">
        <f>[1]consoCURRENT!V2814</f>
        <v>0</v>
      </c>
      <c r="T171" s="37">
        <f>[1]consoCURRENT!W2814</f>
        <v>0</v>
      </c>
      <c r="U171" s="37">
        <f>[1]consoCURRENT!X2814</f>
        <v>0</v>
      </c>
      <c r="V171" s="37">
        <f>[1]consoCURRENT!Y2814</f>
        <v>0</v>
      </c>
      <c r="W171" s="37">
        <f>[1]consoCURRENT!Z2814</f>
        <v>0</v>
      </c>
      <c r="X171" s="37">
        <f>[1]consoCURRENT!AA2814</f>
        <v>0</v>
      </c>
      <c r="Y171" s="37">
        <f>[1]consoCURRENT!AB2814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87999000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18396660.98</v>
      </c>
      <c r="F172" s="44">
        <f t="shared" si="118"/>
        <v>0</v>
      </c>
      <c r="G172" s="44">
        <f t="shared" si="118"/>
        <v>0</v>
      </c>
      <c r="H172" s="44">
        <f t="shared" si="118"/>
        <v>0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8576411.4100000001</v>
      </c>
      <c r="O172" s="44">
        <f t="shared" si="118"/>
        <v>6615848.3700000001</v>
      </c>
      <c r="P172" s="44">
        <f t="shared" si="118"/>
        <v>3204401.2</v>
      </c>
      <c r="Q172" s="44">
        <f t="shared" si="118"/>
        <v>0</v>
      </c>
      <c r="R172" s="44">
        <f t="shared" si="118"/>
        <v>0</v>
      </c>
      <c r="S172" s="44">
        <f t="shared" si="118"/>
        <v>0</v>
      </c>
      <c r="T172" s="44">
        <f t="shared" si="118"/>
        <v>0</v>
      </c>
      <c r="U172" s="44">
        <f t="shared" si="118"/>
        <v>0</v>
      </c>
      <c r="V172" s="44">
        <f t="shared" si="118"/>
        <v>0</v>
      </c>
      <c r="W172" s="44">
        <f t="shared" si="118"/>
        <v>0</v>
      </c>
      <c r="X172" s="44">
        <f t="shared" si="118"/>
        <v>0</v>
      </c>
      <c r="Y172" s="44">
        <f t="shared" si="118"/>
        <v>0</v>
      </c>
      <c r="Z172" s="44">
        <f t="shared" si="118"/>
        <v>18396660.98</v>
      </c>
      <c r="AA172" s="44">
        <f t="shared" si="118"/>
        <v>69602339.020000011</v>
      </c>
      <c r="AB172" s="45">
        <f t="shared" si="117"/>
        <v>0.20905534131069672</v>
      </c>
      <c r="AC172" s="38"/>
    </row>
    <row r="173" spans="1:29" s="39" customFormat="1" ht="18" customHeight="1" x14ac:dyDescent="0.25">
      <c r="A173" s="46" t="s">
        <v>41</v>
      </c>
      <c r="B173" s="37">
        <f>[1]consoCURRENT!E2818</f>
        <v>2412000</v>
      </c>
      <c r="C173" s="37">
        <f>[1]consoCURRENT!F2818</f>
        <v>0</v>
      </c>
      <c r="D173" s="37">
        <f>[1]consoCURRENT!G2818</f>
        <v>0</v>
      </c>
      <c r="E173" s="37">
        <f>[1]consoCURRENT!H2818</f>
        <v>293008.19</v>
      </c>
      <c r="F173" s="37">
        <f>[1]consoCURRENT!I2818</f>
        <v>0</v>
      </c>
      <c r="G173" s="37">
        <f>[1]consoCURRENT!J2818</f>
        <v>0</v>
      </c>
      <c r="H173" s="37">
        <f>[1]consoCURRENT!K2818</f>
        <v>0</v>
      </c>
      <c r="I173" s="37">
        <f>[1]consoCURRENT!L2818</f>
        <v>0</v>
      </c>
      <c r="J173" s="37">
        <f>[1]consoCURRENT!M2818</f>
        <v>0</v>
      </c>
      <c r="K173" s="37">
        <f>[1]consoCURRENT!N2818</f>
        <v>0</v>
      </c>
      <c r="L173" s="37">
        <f>[1]consoCURRENT!O2818</f>
        <v>0</v>
      </c>
      <c r="M173" s="37">
        <f>[1]consoCURRENT!P2818</f>
        <v>0</v>
      </c>
      <c r="N173" s="37">
        <f>[1]consoCURRENT!Q2818</f>
        <v>93307.71</v>
      </c>
      <c r="O173" s="37">
        <f>[1]consoCURRENT!R2818</f>
        <v>103406.33</v>
      </c>
      <c r="P173" s="37">
        <f>[1]consoCURRENT!S2818</f>
        <v>96294.15</v>
      </c>
      <c r="Q173" s="37">
        <f>[1]consoCURRENT!T2818</f>
        <v>0</v>
      </c>
      <c r="R173" s="37">
        <f>[1]consoCURRENT!U2818</f>
        <v>0</v>
      </c>
      <c r="S173" s="37">
        <f>[1]consoCURRENT!V2818</f>
        <v>0</v>
      </c>
      <c r="T173" s="37">
        <f>[1]consoCURRENT!W2818</f>
        <v>0</v>
      </c>
      <c r="U173" s="37">
        <f>[1]consoCURRENT!X2818</f>
        <v>0</v>
      </c>
      <c r="V173" s="37">
        <f>[1]consoCURRENT!Y2818</f>
        <v>0</v>
      </c>
      <c r="W173" s="37">
        <f>[1]consoCURRENT!Z2818</f>
        <v>0</v>
      </c>
      <c r="X173" s="37">
        <f>[1]consoCURRENT!AA2818</f>
        <v>0</v>
      </c>
      <c r="Y173" s="37">
        <f>[1]consoCURRENT!AB2818</f>
        <v>0</v>
      </c>
      <c r="Z173" s="37">
        <f t="shared" ref="Z173" si="119">SUM(M173:Y173)</f>
        <v>293008.19</v>
      </c>
      <c r="AA173" s="37">
        <f t="shared" ref="AA173" si="120">B173-Z173</f>
        <v>2118991.81</v>
      </c>
      <c r="AB173" s="42">
        <f t="shared" si="117"/>
        <v>0.12147934908789386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90411000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18689669.170000002</v>
      </c>
      <c r="F174" s="44">
        <f t="shared" si="121"/>
        <v>0</v>
      </c>
      <c r="G174" s="44">
        <f t="shared" si="121"/>
        <v>0</v>
      </c>
      <c r="H174" s="44">
        <f t="shared" si="121"/>
        <v>0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8669719.120000001</v>
      </c>
      <c r="O174" s="44">
        <f t="shared" si="121"/>
        <v>6719254.7000000002</v>
      </c>
      <c r="P174" s="44">
        <f t="shared" si="121"/>
        <v>3300695.35</v>
      </c>
      <c r="Q174" s="44">
        <f t="shared" si="121"/>
        <v>0</v>
      </c>
      <c r="R174" s="44">
        <f t="shared" si="121"/>
        <v>0</v>
      </c>
      <c r="S174" s="44">
        <f t="shared" si="121"/>
        <v>0</v>
      </c>
      <c r="T174" s="44">
        <f t="shared" si="121"/>
        <v>0</v>
      </c>
      <c r="U174" s="44">
        <f t="shared" si="121"/>
        <v>0</v>
      </c>
      <c r="V174" s="44">
        <f t="shared" si="121"/>
        <v>0</v>
      </c>
      <c r="W174" s="44">
        <f t="shared" si="121"/>
        <v>0</v>
      </c>
      <c r="X174" s="44">
        <f t="shared" si="121"/>
        <v>0</v>
      </c>
      <c r="Y174" s="44">
        <f t="shared" si="121"/>
        <v>0</v>
      </c>
      <c r="Z174" s="44">
        <f t="shared" si="121"/>
        <v>18689669.170000002</v>
      </c>
      <c r="AA174" s="44">
        <f t="shared" si="121"/>
        <v>71721330.830000013</v>
      </c>
      <c r="AB174" s="45">
        <f t="shared" si="117"/>
        <v>0.20671897412925419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60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[1]consoCURRENT!E2878</f>
        <v>1187000</v>
      </c>
      <c r="C178" s="37">
        <f>[1]consoCURRENT!F2878</f>
        <v>0</v>
      </c>
      <c r="D178" s="37">
        <f>[1]consoCURRENT!G2878</f>
        <v>0</v>
      </c>
      <c r="E178" s="37">
        <f>[1]consoCURRENT!H2878</f>
        <v>282543.64</v>
      </c>
      <c r="F178" s="37">
        <f>[1]consoCURRENT!I2878</f>
        <v>0</v>
      </c>
      <c r="G178" s="37">
        <f>[1]consoCURRENT!J2878</f>
        <v>0</v>
      </c>
      <c r="H178" s="37">
        <f>[1]consoCURRENT!K2878</f>
        <v>0</v>
      </c>
      <c r="I178" s="37">
        <f>[1]consoCURRENT!L2878</f>
        <v>0</v>
      </c>
      <c r="J178" s="37">
        <f>[1]consoCURRENT!M2878</f>
        <v>0</v>
      </c>
      <c r="K178" s="37">
        <f>[1]consoCURRENT!N2878</f>
        <v>0</v>
      </c>
      <c r="L178" s="37">
        <f>[1]consoCURRENT!O2878</f>
        <v>0</v>
      </c>
      <c r="M178" s="37">
        <f>[1]consoCURRENT!P2878</f>
        <v>0</v>
      </c>
      <c r="N178" s="37">
        <f>[1]consoCURRENT!Q2878</f>
        <v>27101</v>
      </c>
      <c r="O178" s="37">
        <f>[1]consoCURRENT!R2878</f>
        <v>34101</v>
      </c>
      <c r="P178" s="37">
        <f>[1]consoCURRENT!S2878</f>
        <v>221341.64</v>
      </c>
      <c r="Q178" s="37">
        <f>[1]consoCURRENT!T2878</f>
        <v>0</v>
      </c>
      <c r="R178" s="37">
        <f>[1]consoCURRENT!U2878</f>
        <v>0</v>
      </c>
      <c r="S178" s="37">
        <f>[1]consoCURRENT!V2878</f>
        <v>0</v>
      </c>
      <c r="T178" s="37">
        <f>[1]consoCURRENT!W2878</f>
        <v>0</v>
      </c>
      <c r="U178" s="37">
        <f>[1]consoCURRENT!X2878</f>
        <v>0</v>
      </c>
      <c r="V178" s="37">
        <f>[1]consoCURRENT!Y2878</f>
        <v>0</v>
      </c>
      <c r="W178" s="37">
        <f>[1]consoCURRENT!Z2878</f>
        <v>0</v>
      </c>
      <c r="X178" s="37">
        <f>[1]consoCURRENT!AA2878</f>
        <v>0</v>
      </c>
      <c r="Y178" s="37">
        <f>[1]consoCURRENT!AB2878</f>
        <v>0</v>
      </c>
      <c r="Z178" s="37">
        <f>SUM(M178:Y178)</f>
        <v>282543.64</v>
      </c>
      <c r="AA178" s="37">
        <f>B178-Z178</f>
        <v>904456.36</v>
      </c>
      <c r="AB178" s="42">
        <f>Z178/B178</f>
        <v>0.23803171019376582</v>
      </c>
      <c r="AC178" s="38"/>
    </row>
    <row r="179" spans="1:29" s="39" customFormat="1" ht="18" customHeight="1" x14ac:dyDescent="0.25">
      <c r="A179" s="41" t="s">
        <v>37</v>
      </c>
      <c r="B179" s="37">
        <f>[1]consoCURRENT!E2954</f>
        <v>8617000</v>
      </c>
      <c r="C179" s="37">
        <f>[1]consoCURRENT!F2954</f>
        <v>0</v>
      </c>
      <c r="D179" s="37">
        <f>[1]consoCURRENT!G2954</f>
        <v>0</v>
      </c>
      <c r="E179" s="37">
        <f>[1]consoCURRENT!H2954</f>
        <v>2822979.8400000003</v>
      </c>
      <c r="F179" s="37">
        <f>[1]consoCURRENT!I2954</f>
        <v>0</v>
      </c>
      <c r="G179" s="37">
        <f>[1]consoCURRENT!J2954</f>
        <v>0</v>
      </c>
      <c r="H179" s="37">
        <f>[1]consoCURRENT!K2954</f>
        <v>0</v>
      </c>
      <c r="I179" s="37">
        <f>[1]consoCURRENT!L2954</f>
        <v>0</v>
      </c>
      <c r="J179" s="37">
        <f>[1]consoCURRENT!M2954</f>
        <v>0</v>
      </c>
      <c r="K179" s="37">
        <f>[1]consoCURRENT!N2954</f>
        <v>0</v>
      </c>
      <c r="L179" s="37">
        <f>[1]consoCURRENT!O2954</f>
        <v>0</v>
      </c>
      <c r="M179" s="37">
        <f>[1]consoCURRENT!P2954</f>
        <v>0</v>
      </c>
      <c r="N179" s="37">
        <f>[1]consoCURRENT!Q2954</f>
        <v>1645855.81</v>
      </c>
      <c r="O179" s="37">
        <f>[1]consoCURRENT!R2954</f>
        <v>698645.97000000009</v>
      </c>
      <c r="P179" s="37">
        <f>[1]consoCURRENT!S2954</f>
        <v>478478.06</v>
      </c>
      <c r="Q179" s="37">
        <f>[1]consoCURRENT!T2954</f>
        <v>0</v>
      </c>
      <c r="R179" s="37">
        <f>[1]consoCURRENT!U2954</f>
        <v>0</v>
      </c>
      <c r="S179" s="37">
        <f>[1]consoCURRENT!V2954</f>
        <v>0</v>
      </c>
      <c r="T179" s="37">
        <f>[1]consoCURRENT!W2954</f>
        <v>0</v>
      </c>
      <c r="U179" s="37">
        <f>[1]consoCURRENT!X2954</f>
        <v>0</v>
      </c>
      <c r="V179" s="37">
        <f>[1]consoCURRENT!Y2954</f>
        <v>0</v>
      </c>
      <c r="W179" s="37">
        <f>[1]consoCURRENT!Z2954</f>
        <v>0</v>
      </c>
      <c r="X179" s="37">
        <f>[1]consoCURRENT!AA2954</f>
        <v>0</v>
      </c>
      <c r="Y179" s="37">
        <f>[1]consoCURRENT!AB2954</f>
        <v>0</v>
      </c>
      <c r="Z179" s="37">
        <f t="shared" ref="Z179:Z181" si="122">SUM(M179:Y179)</f>
        <v>2822979.8400000003</v>
      </c>
      <c r="AA179" s="37">
        <f t="shared" ref="AA179:AA181" si="123">B179-Z179</f>
        <v>5794020.1600000001</v>
      </c>
      <c r="AB179" s="42">
        <f t="shared" ref="AB179:AB184" si="124">Z179/B179</f>
        <v>0.32760587675525127</v>
      </c>
      <c r="AC179" s="38"/>
    </row>
    <row r="180" spans="1:29" s="39" customFormat="1" ht="18" customHeight="1" x14ac:dyDescent="0.25">
      <c r="A180" s="41" t="s">
        <v>38</v>
      </c>
      <c r="B180" s="37">
        <f>[1]consoCURRENT!E2960</f>
        <v>0</v>
      </c>
      <c r="C180" s="37">
        <f>[1]consoCURRENT!F2960</f>
        <v>0</v>
      </c>
      <c r="D180" s="37">
        <f>[1]consoCURRENT!G2960</f>
        <v>0</v>
      </c>
      <c r="E180" s="37">
        <f>[1]consoCURRENT!H2960</f>
        <v>0</v>
      </c>
      <c r="F180" s="37">
        <f>[1]consoCURRENT!I2960</f>
        <v>0</v>
      </c>
      <c r="G180" s="37">
        <f>[1]consoCURRENT!J2960</f>
        <v>0</v>
      </c>
      <c r="H180" s="37">
        <f>[1]consoCURRENT!K2960</f>
        <v>0</v>
      </c>
      <c r="I180" s="37">
        <f>[1]consoCURRENT!L2960</f>
        <v>0</v>
      </c>
      <c r="J180" s="37">
        <f>[1]consoCURRENT!M2960</f>
        <v>0</v>
      </c>
      <c r="K180" s="37">
        <f>[1]consoCURRENT!N2960</f>
        <v>0</v>
      </c>
      <c r="L180" s="37">
        <f>[1]consoCURRENT!O2960</f>
        <v>0</v>
      </c>
      <c r="M180" s="37">
        <f>[1]consoCURRENT!P2960</f>
        <v>0</v>
      </c>
      <c r="N180" s="37">
        <f>[1]consoCURRENT!Q2960</f>
        <v>0</v>
      </c>
      <c r="O180" s="37">
        <f>[1]consoCURRENT!R2960</f>
        <v>0</v>
      </c>
      <c r="P180" s="37">
        <f>[1]consoCURRENT!S2960</f>
        <v>0</v>
      </c>
      <c r="Q180" s="37">
        <f>[1]consoCURRENT!T2960</f>
        <v>0</v>
      </c>
      <c r="R180" s="37">
        <f>[1]consoCURRENT!U2960</f>
        <v>0</v>
      </c>
      <c r="S180" s="37">
        <f>[1]consoCURRENT!V2960</f>
        <v>0</v>
      </c>
      <c r="T180" s="37">
        <f>[1]consoCURRENT!W2960</f>
        <v>0</v>
      </c>
      <c r="U180" s="37">
        <f>[1]consoCURRENT!X2960</f>
        <v>0</v>
      </c>
      <c r="V180" s="37">
        <f>[1]consoCURRENT!Y2960</f>
        <v>0</v>
      </c>
      <c r="W180" s="37">
        <f>[1]consoCURRENT!Z2960</f>
        <v>0</v>
      </c>
      <c r="X180" s="37">
        <f>[1]consoCURRENT!AA2960</f>
        <v>0</v>
      </c>
      <c r="Y180" s="37">
        <f>[1]consoCURRENT!AB2960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[1]consoCURRENT!E2989</f>
        <v>0</v>
      </c>
      <c r="C181" s="37">
        <f>[1]consoCURRENT!F2989</f>
        <v>0</v>
      </c>
      <c r="D181" s="37">
        <f>[1]consoCURRENT!G2989</f>
        <v>0</v>
      </c>
      <c r="E181" s="37">
        <f>[1]consoCURRENT!H2989</f>
        <v>0</v>
      </c>
      <c r="F181" s="37">
        <f>[1]consoCURRENT!I2989</f>
        <v>0</v>
      </c>
      <c r="G181" s="37">
        <f>[1]consoCURRENT!J2989</f>
        <v>0</v>
      </c>
      <c r="H181" s="37">
        <f>[1]consoCURRENT!K2989</f>
        <v>0</v>
      </c>
      <c r="I181" s="37">
        <f>[1]consoCURRENT!L2989</f>
        <v>0</v>
      </c>
      <c r="J181" s="37">
        <f>[1]consoCURRENT!M2989</f>
        <v>0</v>
      </c>
      <c r="K181" s="37">
        <f>[1]consoCURRENT!N2989</f>
        <v>0</v>
      </c>
      <c r="L181" s="37">
        <f>[1]consoCURRENT!O2989</f>
        <v>0</v>
      </c>
      <c r="M181" s="37">
        <f>[1]consoCURRENT!P2989</f>
        <v>0</v>
      </c>
      <c r="N181" s="37">
        <f>[1]consoCURRENT!Q2989</f>
        <v>0</v>
      </c>
      <c r="O181" s="37">
        <f>[1]consoCURRENT!R2989</f>
        <v>0</v>
      </c>
      <c r="P181" s="37">
        <f>[1]consoCURRENT!S2989</f>
        <v>0</v>
      </c>
      <c r="Q181" s="37">
        <f>[1]consoCURRENT!T2989</f>
        <v>0</v>
      </c>
      <c r="R181" s="37">
        <f>[1]consoCURRENT!U2989</f>
        <v>0</v>
      </c>
      <c r="S181" s="37">
        <f>[1]consoCURRENT!V2989</f>
        <v>0</v>
      </c>
      <c r="T181" s="37">
        <f>[1]consoCURRENT!W2989</f>
        <v>0</v>
      </c>
      <c r="U181" s="37">
        <f>[1]consoCURRENT!X2989</f>
        <v>0</v>
      </c>
      <c r="V181" s="37">
        <f>[1]consoCURRENT!Y2989</f>
        <v>0</v>
      </c>
      <c r="W181" s="37">
        <f>[1]consoCURRENT!Z2989</f>
        <v>0</v>
      </c>
      <c r="X181" s="37">
        <f>[1]consoCURRENT!AA2989</f>
        <v>0</v>
      </c>
      <c r="Y181" s="37">
        <f>[1]consoCURRENT!AB2989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9804000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3105523.4800000004</v>
      </c>
      <c r="F182" s="44">
        <f t="shared" si="125"/>
        <v>0</v>
      </c>
      <c r="G182" s="44">
        <f t="shared" si="125"/>
        <v>0</v>
      </c>
      <c r="H182" s="44">
        <f t="shared" si="125"/>
        <v>0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1672956.81</v>
      </c>
      <c r="O182" s="44">
        <f t="shared" si="125"/>
        <v>732746.97000000009</v>
      </c>
      <c r="P182" s="44">
        <f t="shared" si="125"/>
        <v>699819.7</v>
      </c>
      <c r="Q182" s="44">
        <f t="shared" si="125"/>
        <v>0</v>
      </c>
      <c r="R182" s="44">
        <f t="shared" si="125"/>
        <v>0</v>
      </c>
      <c r="S182" s="44">
        <f t="shared" si="125"/>
        <v>0</v>
      </c>
      <c r="T182" s="44">
        <f t="shared" si="125"/>
        <v>0</v>
      </c>
      <c r="U182" s="44">
        <f t="shared" si="125"/>
        <v>0</v>
      </c>
      <c r="V182" s="44">
        <f t="shared" si="125"/>
        <v>0</v>
      </c>
      <c r="W182" s="44">
        <f t="shared" si="125"/>
        <v>0</v>
      </c>
      <c r="X182" s="44">
        <f t="shared" si="125"/>
        <v>0</v>
      </c>
      <c r="Y182" s="44">
        <f t="shared" si="125"/>
        <v>0</v>
      </c>
      <c r="Z182" s="44">
        <f t="shared" si="125"/>
        <v>3105523.4800000004</v>
      </c>
      <c r="AA182" s="44">
        <f t="shared" si="125"/>
        <v>6698476.5200000005</v>
      </c>
      <c r="AB182" s="45">
        <f t="shared" si="124"/>
        <v>0.31676086087311306</v>
      </c>
      <c r="AC182" s="38"/>
    </row>
    <row r="183" spans="1:29" s="39" customFormat="1" ht="18" customHeight="1" x14ac:dyDescent="0.25">
      <c r="A183" s="46" t="s">
        <v>41</v>
      </c>
      <c r="B183" s="37">
        <f>[1]consoCURRENT!E2993</f>
        <v>38000</v>
      </c>
      <c r="C183" s="37">
        <f>[1]consoCURRENT!F2993</f>
        <v>0</v>
      </c>
      <c r="D183" s="37">
        <f>[1]consoCURRENT!G2993</f>
        <v>0</v>
      </c>
      <c r="E183" s="37">
        <f>[1]consoCURRENT!H2993</f>
        <v>9567.36</v>
      </c>
      <c r="F183" s="37">
        <f>[1]consoCURRENT!I2993</f>
        <v>0</v>
      </c>
      <c r="G183" s="37">
        <f>[1]consoCURRENT!J2993</f>
        <v>0</v>
      </c>
      <c r="H183" s="37">
        <f>[1]consoCURRENT!K2993</f>
        <v>0</v>
      </c>
      <c r="I183" s="37">
        <f>[1]consoCURRENT!L2993</f>
        <v>0</v>
      </c>
      <c r="J183" s="37">
        <f>[1]consoCURRENT!M2993</f>
        <v>0</v>
      </c>
      <c r="K183" s="37">
        <f>[1]consoCURRENT!N2993</f>
        <v>0</v>
      </c>
      <c r="L183" s="37">
        <f>[1]consoCURRENT!O2993</f>
        <v>0</v>
      </c>
      <c r="M183" s="37">
        <f>[1]consoCURRENT!P2993</f>
        <v>0</v>
      </c>
      <c r="N183" s="37">
        <f>[1]consoCURRENT!Q2993</f>
        <v>3189.12</v>
      </c>
      <c r="O183" s="37">
        <f>[1]consoCURRENT!R2993</f>
        <v>3189.12</v>
      </c>
      <c r="P183" s="37">
        <f>[1]consoCURRENT!S2993</f>
        <v>3189.12</v>
      </c>
      <c r="Q183" s="37">
        <f>[1]consoCURRENT!T2993</f>
        <v>0</v>
      </c>
      <c r="R183" s="37">
        <f>[1]consoCURRENT!U2993</f>
        <v>0</v>
      </c>
      <c r="S183" s="37">
        <f>[1]consoCURRENT!V2993</f>
        <v>0</v>
      </c>
      <c r="T183" s="37">
        <f>[1]consoCURRENT!W2993</f>
        <v>0</v>
      </c>
      <c r="U183" s="37">
        <f>[1]consoCURRENT!X2993</f>
        <v>0</v>
      </c>
      <c r="V183" s="37">
        <f>[1]consoCURRENT!Y2993</f>
        <v>0</v>
      </c>
      <c r="W183" s="37">
        <f>[1]consoCURRENT!Z2993</f>
        <v>0</v>
      </c>
      <c r="X183" s="37">
        <f>[1]consoCURRENT!AA2993</f>
        <v>0</v>
      </c>
      <c r="Y183" s="37">
        <f>[1]consoCURRENT!AB2993</f>
        <v>0</v>
      </c>
      <c r="Z183" s="37">
        <f t="shared" ref="Z183" si="126">SUM(M183:Y183)</f>
        <v>9567.36</v>
      </c>
      <c r="AA183" s="37">
        <f t="shared" ref="AA183" si="127">B183-Z183</f>
        <v>28432.639999999999</v>
      </c>
      <c r="AB183" s="42">
        <f t="shared" si="124"/>
        <v>0.25177263157894736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9842000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3115090.8400000003</v>
      </c>
      <c r="F184" s="44">
        <f t="shared" si="128"/>
        <v>0</v>
      </c>
      <c r="G184" s="44">
        <f t="shared" si="128"/>
        <v>0</v>
      </c>
      <c r="H184" s="44">
        <f t="shared" si="128"/>
        <v>0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1676145.9300000002</v>
      </c>
      <c r="O184" s="44">
        <f t="shared" si="128"/>
        <v>735936.09000000008</v>
      </c>
      <c r="P184" s="44">
        <f t="shared" si="128"/>
        <v>703008.82</v>
      </c>
      <c r="Q184" s="44">
        <f t="shared" si="128"/>
        <v>0</v>
      </c>
      <c r="R184" s="44">
        <f t="shared" si="128"/>
        <v>0</v>
      </c>
      <c r="S184" s="44">
        <f t="shared" si="128"/>
        <v>0</v>
      </c>
      <c r="T184" s="44">
        <f t="shared" si="128"/>
        <v>0</v>
      </c>
      <c r="U184" s="44">
        <f t="shared" si="128"/>
        <v>0</v>
      </c>
      <c r="V184" s="44">
        <f t="shared" si="128"/>
        <v>0</v>
      </c>
      <c r="W184" s="44">
        <f t="shared" si="128"/>
        <v>0</v>
      </c>
      <c r="X184" s="44">
        <f t="shared" si="128"/>
        <v>0</v>
      </c>
      <c r="Y184" s="44">
        <f t="shared" si="128"/>
        <v>0</v>
      </c>
      <c r="Z184" s="44">
        <f t="shared" si="128"/>
        <v>3115090.8400000003</v>
      </c>
      <c r="AA184" s="44">
        <f t="shared" si="128"/>
        <v>6726909.1600000001</v>
      </c>
      <c r="AB184" s="45">
        <f t="shared" si="124"/>
        <v>0.31650994106888847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61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[1]consoCURRENT!E3053</f>
        <v>12106000</v>
      </c>
      <c r="C188" s="37">
        <f>[1]consoCURRENT!F3053</f>
        <v>0</v>
      </c>
      <c r="D188" s="37">
        <f>[1]consoCURRENT!G3053</f>
        <v>0</v>
      </c>
      <c r="E188" s="37">
        <f>[1]consoCURRENT!H3053</f>
        <v>2333797.3600000003</v>
      </c>
      <c r="F188" s="37">
        <f>[1]consoCURRENT!I3053</f>
        <v>0</v>
      </c>
      <c r="G188" s="37">
        <f>[1]consoCURRENT!J3053</f>
        <v>0</v>
      </c>
      <c r="H188" s="37">
        <f>[1]consoCURRENT!K3053</f>
        <v>0</v>
      </c>
      <c r="I188" s="37">
        <f>[1]consoCURRENT!L3053</f>
        <v>0</v>
      </c>
      <c r="J188" s="37">
        <f>[1]consoCURRENT!M3053</f>
        <v>0</v>
      </c>
      <c r="K188" s="37">
        <f>[1]consoCURRENT!N3053</f>
        <v>0</v>
      </c>
      <c r="L188" s="37">
        <f>[1]consoCURRENT!O3053</f>
        <v>0</v>
      </c>
      <c r="M188" s="37">
        <f>[1]consoCURRENT!P3053</f>
        <v>0</v>
      </c>
      <c r="N188" s="37">
        <f>[1]consoCURRENT!Q3053</f>
        <v>673415.91999999993</v>
      </c>
      <c r="O188" s="37">
        <f>[1]consoCURRENT!R3053</f>
        <v>868650.82000000007</v>
      </c>
      <c r="P188" s="37">
        <f>[1]consoCURRENT!S3053</f>
        <v>791730.62</v>
      </c>
      <c r="Q188" s="37">
        <f>[1]consoCURRENT!T3053</f>
        <v>0</v>
      </c>
      <c r="R188" s="37">
        <f>[1]consoCURRENT!U3053</f>
        <v>0</v>
      </c>
      <c r="S188" s="37">
        <f>[1]consoCURRENT!V3053</f>
        <v>0</v>
      </c>
      <c r="T188" s="37">
        <f>[1]consoCURRENT!W3053</f>
        <v>0</v>
      </c>
      <c r="U188" s="37">
        <f>[1]consoCURRENT!X3053</f>
        <v>0</v>
      </c>
      <c r="V188" s="37">
        <f>[1]consoCURRENT!Y3053</f>
        <v>0</v>
      </c>
      <c r="W188" s="37">
        <f>[1]consoCURRENT!Z3053</f>
        <v>0</v>
      </c>
      <c r="X188" s="37">
        <f>[1]consoCURRENT!AA3053</f>
        <v>0</v>
      </c>
      <c r="Y188" s="37">
        <f>[1]consoCURRENT!AB3053</f>
        <v>0</v>
      </c>
      <c r="Z188" s="37">
        <f>SUM(M188:Y188)</f>
        <v>2333797.36</v>
      </c>
      <c r="AA188" s="37">
        <f>B188-Z188</f>
        <v>9772202.6400000006</v>
      </c>
      <c r="AB188" s="42">
        <f>Z188/B188</f>
        <v>0.19278022137782916</v>
      </c>
      <c r="AC188" s="38"/>
    </row>
    <row r="189" spans="1:29" s="39" customFormat="1" ht="18" customHeight="1" x14ac:dyDescent="0.25">
      <c r="A189" s="41" t="s">
        <v>37</v>
      </c>
      <c r="B189" s="37">
        <f>[1]consoCURRENT!E3129</f>
        <v>28341000</v>
      </c>
      <c r="C189" s="37">
        <f>[1]consoCURRENT!F3129</f>
        <v>0</v>
      </c>
      <c r="D189" s="37">
        <f>[1]consoCURRENT!G3129</f>
        <v>0</v>
      </c>
      <c r="E189" s="37">
        <f>[1]consoCURRENT!H3129</f>
        <v>5896734.0700000003</v>
      </c>
      <c r="F189" s="37">
        <f>[1]consoCURRENT!I3129</f>
        <v>0</v>
      </c>
      <c r="G189" s="37">
        <f>[1]consoCURRENT!J3129</f>
        <v>0</v>
      </c>
      <c r="H189" s="37">
        <f>[1]consoCURRENT!K3129</f>
        <v>0</v>
      </c>
      <c r="I189" s="37">
        <f>[1]consoCURRENT!L3129</f>
        <v>0</v>
      </c>
      <c r="J189" s="37">
        <f>[1]consoCURRENT!M3129</f>
        <v>0</v>
      </c>
      <c r="K189" s="37">
        <f>[1]consoCURRENT!N3129</f>
        <v>0</v>
      </c>
      <c r="L189" s="37">
        <f>[1]consoCURRENT!O3129</f>
        <v>0</v>
      </c>
      <c r="M189" s="37">
        <f>[1]consoCURRENT!P3129</f>
        <v>0</v>
      </c>
      <c r="N189" s="37">
        <f>[1]consoCURRENT!Q3129</f>
        <v>244304.82</v>
      </c>
      <c r="O189" s="37">
        <f>[1]consoCURRENT!R3129</f>
        <v>3637609.1200000006</v>
      </c>
      <c r="P189" s="37">
        <f>[1]consoCURRENT!S3129</f>
        <v>2014820.1300000001</v>
      </c>
      <c r="Q189" s="37">
        <f>[1]consoCURRENT!T3129</f>
        <v>0</v>
      </c>
      <c r="R189" s="37">
        <f>[1]consoCURRENT!U3129</f>
        <v>0</v>
      </c>
      <c r="S189" s="37">
        <f>[1]consoCURRENT!V3129</f>
        <v>0</v>
      </c>
      <c r="T189" s="37">
        <f>[1]consoCURRENT!W3129</f>
        <v>0</v>
      </c>
      <c r="U189" s="37">
        <f>[1]consoCURRENT!X3129</f>
        <v>0</v>
      </c>
      <c r="V189" s="37">
        <f>[1]consoCURRENT!Y3129</f>
        <v>0</v>
      </c>
      <c r="W189" s="37">
        <f>[1]consoCURRENT!Z3129</f>
        <v>0</v>
      </c>
      <c r="X189" s="37">
        <f>[1]consoCURRENT!AA3129</f>
        <v>0</v>
      </c>
      <c r="Y189" s="37">
        <f>[1]consoCURRENT!AB3129</f>
        <v>0</v>
      </c>
      <c r="Z189" s="37">
        <f t="shared" ref="Z189:Z191" si="129">SUM(M189:Y189)</f>
        <v>5896734.0700000003</v>
      </c>
      <c r="AA189" s="37">
        <f t="shared" ref="AA189:AA191" si="130">B189-Z189</f>
        <v>22444265.93</v>
      </c>
      <c r="AB189" s="42">
        <f t="shared" ref="AB189:AB194" si="131">Z189/B189</f>
        <v>0.20806372640344378</v>
      </c>
      <c r="AC189" s="38"/>
    </row>
    <row r="190" spans="1:29" s="39" customFormat="1" ht="18" customHeight="1" x14ac:dyDescent="0.25">
      <c r="A190" s="41" t="s">
        <v>38</v>
      </c>
      <c r="B190" s="37">
        <f>[1]consoCURRENT!E3135</f>
        <v>0</v>
      </c>
      <c r="C190" s="37">
        <f>[1]consoCURRENT!F3135</f>
        <v>0</v>
      </c>
      <c r="D190" s="37">
        <f>[1]consoCURRENT!G3135</f>
        <v>0</v>
      </c>
      <c r="E190" s="37">
        <f>[1]consoCURRENT!H3135</f>
        <v>0</v>
      </c>
      <c r="F190" s="37">
        <f>[1]consoCURRENT!I3135</f>
        <v>0</v>
      </c>
      <c r="G190" s="37">
        <f>[1]consoCURRENT!J3135</f>
        <v>0</v>
      </c>
      <c r="H190" s="37">
        <f>[1]consoCURRENT!K3135</f>
        <v>0</v>
      </c>
      <c r="I190" s="37">
        <f>[1]consoCURRENT!L3135</f>
        <v>0</v>
      </c>
      <c r="J190" s="37">
        <f>[1]consoCURRENT!M3135</f>
        <v>0</v>
      </c>
      <c r="K190" s="37">
        <f>[1]consoCURRENT!N3135</f>
        <v>0</v>
      </c>
      <c r="L190" s="37">
        <f>[1]consoCURRENT!O3135</f>
        <v>0</v>
      </c>
      <c r="M190" s="37">
        <f>[1]consoCURRENT!P3135</f>
        <v>0</v>
      </c>
      <c r="N190" s="37">
        <f>[1]consoCURRENT!Q3135</f>
        <v>0</v>
      </c>
      <c r="O190" s="37">
        <f>[1]consoCURRENT!R3135</f>
        <v>0</v>
      </c>
      <c r="P190" s="37">
        <f>[1]consoCURRENT!S3135</f>
        <v>0</v>
      </c>
      <c r="Q190" s="37">
        <f>[1]consoCURRENT!T3135</f>
        <v>0</v>
      </c>
      <c r="R190" s="37">
        <f>[1]consoCURRENT!U3135</f>
        <v>0</v>
      </c>
      <c r="S190" s="37">
        <f>[1]consoCURRENT!V3135</f>
        <v>0</v>
      </c>
      <c r="T190" s="37">
        <f>[1]consoCURRENT!W3135</f>
        <v>0</v>
      </c>
      <c r="U190" s="37">
        <f>[1]consoCURRENT!X3135</f>
        <v>0</v>
      </c>
      <c r="V190" s="37">
        <f>[1]consoCURRENT!Y3135</f>
        <v>0</v>
      </c>
      <c r="W190" s="37">
        <f>[1]consoCURRENT!Z3135</f>
        <v>0</v>
      </c>
      <c r="X190" s="37">
        <f>[1]consoCURRENT!AA3135</f>
        <v>0</v>
      </c>
      <c r="Y190" s="37">
        <f>[1]consoCURRENT!AB3135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[1]consoCURRENT!E3164</f>
        <v>0</v>
      </c>
      <c r="C191" s="37">
        <f>[1]consoCURRENT!F3164</f>
        <v>0</v>
      </c>
      <c r="D191" s="37">
        <f>[1]consoCURRENT!G3164</f>
        <v>0</v>
      </c>
      <c r="E191" s="37">
        <f>[1]consoCURRENT!H3164</f>
        <v>0</v>
      </c>
      <c r="F191" s="37">
        <f>[1]consoCURRENT!I3164</f>
        <v>0</v>
      </c>
      <c r="G191" s="37">
        <f>[1]consoCURRENT!J3164</f>
        <v>0</v>
      </c>
      <c r="H191" s="37">
        <f>[1]consoCURRENT!K3164</f>
        <v>0</v>
      </c>
      <c r="I191" s="37">
        <f>[1]consoCURRENT!L3164</f>
        <v>0</v>
      </c>
      <c r="J191" s="37">
        <f>[1]consoCURRENT!M3164</f>
        <v>0</v>
      </c>
      <c r="K191" s="37">
        <f>[1]consoCURRENT!N3164</f>
        <v>0</v>
      </c>
      <c r="L191" s="37">
        <f>[1]consoCURRENT!O3164</f>
        <v>0</v>
      </c>
      <c r="M191" s="37">
        <f>[1]consoCURRENT!P3164</f>
        <v>0</v>
      </c>
      <c r="N191" s="37">
        <f>[1]consoCURRENT!Q3164</f>
        <v>0</v>
      </c>
      <c r="O191" s="37">
        <f>[1]consoCURRENT!R3164</f>
        <v>0</v>
      </c>
      <c r="P191" s="37">
        <f>[1]consoCURRENT!S3164</f>
        <v>0</v>
      </c>
      <c r="Q191" s="37">
        <f>[1]consoCURRENT!T3164</f>
        <v>0</v>
      </c>
      <c r="R191" s="37">
        <f>[1]consoCURRENT!U3164</f>
        <v>0</v>
      </c>
      <c r="S191" s="37">
        <f>[1]consoCURRENT!V3164</f>
        <v>0</v>
      </c>
      <c r="T191" s="37">
        <f>[1]consoCURRENT!W3164</f>
        <v>0</v>
      </c>
      <c r="U191" s="37">
        <f>[1]consoCURRENT!X3164</f>
        <v>0</v>
      </c>
      <c r="V191" s="37">
        <f>[1]consoCURRENT!Y3164</f>
        <v>0</v>
      </c>
      <c r="W191" s="37">
        <f>[1]consoCURRENT!Z3164</f>
        <v>0</v>
      </c>
      <c r="X191" s="37">
        <f>[1]consoCURRENT!AA3164</f>
        <v>0</v>
      </c>
      <c r="Y191" s="37">
        <f>[1]consoCURRENT!AB3164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40447000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8230531.4300000006</v>
      </c>
      <c r="F192" s="44">
        <f t="shared" si="132"/>
        <v>0</v>
      </c>
      <c r="G192" s="44">
        <f t="shared" si="132"/>
        <v>0</v>
      </c>
      <c r="H192" s="44">
        <f t="shared" si="132"/>
        <v>0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917720.74</v>
      </c>
      <c r="O192" s="44">
        <f t="shared" si="132"/>
        <v>4506259.9400000004</v>
      </c>
      <c r="P192" s="44">
        <f t="shared" si="132"/>
        <v>2806550.75</v>
      </c>
      <c r="Q192" s="44">
        <f t="shared" si="132"/>
        <v>0</v>
      </c>
      <c r="R192" s="44">
        <f t="shared" si="132"/>
        <v>0</v>
      </c>
      <c r="S192" s="44">
        <f t="shared" si="132"/>
        <v>0</v>
      </c>
      <c r="T192" s="44">
        <f t="shared" si="132"/>
        <v>0</v>
      </c>
      <c r="U192" s="44">
        <f t="shared" si="132"/>
        <v>0</v>
      </c>
      <c r="V192" s="44">
        <f t="shared" si="132"/>
        <v>0</v>
      </c>
      <c r="W192" s="44">
        <f t="shared" si="132"/>
        <v>0</v>
      </c>
      <c r="X192" s="44">
        <f t="shared" si="132"/>
        <v>0</v>
      </c>
      <c r="Y192" s="44">
        <f t="shared" si="132"/>
        <v>0</v>
      </c>
      <c r="Z192" s="44">
        <f t="shared" si="132"/>
        <v>8230531.4299999997</v>
      </c>
      <c r="AA192" s="44">
        <f t="shared" si="132"/>
        <v>32216468.57</v>
      </c>
      <c r="AB192" s="45">
        <f t="shared" si="131"/>
        <v>0.20348929290182213</v>
      </c>
      <c r="AC192" s="38"/>
    </row>
    <row r="193" spans="1:29" s="39" customFormat="1" ht="18" customHeight="1" x14ac:dyDescent="0.25">
      <c r="A193" s="46" t="s">
        <v>41</v>
      </c>
      <c r="B193" s="37">
        <f>[1]consoCURRENT!E3168</f>
        <v>519000</v>
      </c>
      <c r="C193" s="37">
        <f>[1]consoCURRENT!F3168</f>
        <v>0</v>
      </c>
      <c r="D193" s="37">
        <f>[1]consoCURRENT!G3168</f>
        <v>0</v>
      </c>
      <c r="E193" s="37">
        <f>[1]consoCURRENT!H3168</f>
        <v>129903.40000000001</v>
      </c>
      <c r="F193" s="37">
        <f>[1]consoCURRENT!I3168</f>
        <v>0</v>
      </c>
      <c r="G193" s="37">
        <f>[1]consoCURRENT!J3168</f>
        <v>0</v>
      </c>
      <c r="H193" s="37">
        <f>[1]consoCURRENT!K3168</f>
        <v>0</v>
      </c>
      <c r="I193" s="37">
        <f>[1]consoCURRENT!L3168</f>
        <v>0</v>
      </c>
      <c r="J193" s="37">
        <f>[1]consoCURRENT!M3168</f>
        <v>0</v>
      </c>
      <c r="K193" s="37">
        <f>[1]consoCURRENT!N3168</f>
        <v>0</v>
      </c>
      <c r="L193" s="37">
        <f>[1]consoCURRENT!O3168</f>
        <v>0</v>
      </c>
      <c r="M193" s="37">
        <f>[1]consoCURRENT!P3168</f>
        <v>0</v>
      </c>
      <c r="N193" s="37">
        <f>[1]consoCURRENT!Q3168</f>
        <v>43267.8</v>
      </c>
      <c r="O193" s="37">
        <f>[1]consoCURRENT!R3168</f>
        <v>43267.8</v>
      </c>
      <c r="P193" s="37">
        <f>[1]consoCURRENT!S3168</f>
        <v>43367.8</v>
      </c>
      <c r="Q193" s="37">
        <f>[1]consoCURRENT!T3168</f>
        <v>0</v>
      </c>
      <c r="R193" s="37">
        <f>[1]consoCURRENT!U3168</f>
        <v>0</v>
      </c>
      <c r="S193" s="37">
        <f>[1]consoCURRENT!V3168</f>
        <v>0</v>
      </c>
      <c r="T193" s="37">
        <f>[1]consoCURRENT!W3168</f>
        <v>0</v>
      </c>
      <c r="U193" s="37">
        <f>[1]consoCURRENT!X3168</f>
        <v>0</v>
      </c>
      <c r="V193" s="37">
        <f>[1]consoCURRENT!Y3168</f>
        <v>0</v>
      </c>
      <c r="W193" s="37">
        <f>[1]consoCURRENT!Z3168</f>
        <v>0</v>
      </c>
      <c r="X193" s="37">
        <f>[1]consoCURRENT!AA3168</f>
        <v>0</v>
      </c>
      <c r="Y193" s="37">
        <f>[1]consoCURRENT!AB3168</f>
        <v>0</v>
      </c>
      <c r="Z193" s="37">
        <f t="shared" ref="Z193" si="133">SUM(M193:Y193)</f>
        <v>129903.40000000001</v>
      </c>
      <c r="AA193" s="37">
        <f t="shared" ref="AA193" si="134">B193-Z193</f>
        <v>389096.6</v>
      </c>
      <c r="AB193" s="42">
        <f t="shared" si="131"/>
        <v>0.25029556840077072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40966000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8360434.830000001</v>
      </c>
      <c r="F194" s="44">
        <f t="shared" si="135"/>
        <v>0</v>
      </c>
      <c r="G194" s="44">
        <f t="shared" si="135"/>
        <v>0</v>
      </c>
      <c r="H194" s="44">
        <f t="shared" si="135"/>
        <v>0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960988.54</v>
      </c>
      <c r="O194" s="44">
        <f t="shared" si="135"/>
        <v>4549527.74</v>
      </c>
      <c r="P194" s="44">
        <f t="shared" si="135"/>
        <v>2849918.55</v>
      </c>
      <c r="Q194" s="44">
        <f t="shared" si="135"/>
        <v>0</v>
      </c>
      <c r="R194" s="44">
        <f t="shared" si="135"/>
        <v>0</v>
      </c>
      <c r="S194" s="44">
        <f t="shared" si="135"/>
        <v>0</v>
      </c>
      <c r="T194" s="44">
        <f t="shared" si="135"/>
        <v>0</v>
      </c>
      <c r="U194" s="44">
        <f t="shared" si="135"/>
        <v>0</v>
      </c>
      <c r="V194" s="44">
        <f t="shared" si="135"/>
        <v>0</v>
      </c>
      <c r="W194" s="44">
        <f t="shared" si="135"/>
        <v>0</v>
      </c>
      <c r="X194" s="44">
        <f t="shared" si="135"/>
        <v>0</v>
      </c>
      <c r="Y194" s="44">
        <f t="shared" si="135"/>
        <v>0</v>
      </c>
      <c r="Z194" s="44">
        <f t="shared" si="135"/>
        <v>8360434.8300000001</v>
      </c>
      <c r="AA194" s="44">
        <f t="shared" si="135"/>
        <v>32605565.170000002</v>
      </c>
      <c r="AB194" s="45">
        <f t="shared" si="131"/>
        <v>0.204082283601035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62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[1]consoCURRENT!E3228</f>
        <v>12067000</v>
      </c>
      <c r="C198" s="37">
        <f>[1]consoCURRENT!F3228</f>
        <v>0</v>
      </c>
      <c r="D198" s="37">
        <f>[1]consoCURRENT!G3228</f>
        <v>0</v>
      </c>
      <c r="E198" s="37">
        <f>[1]consoCURRENT!H3228</f>
        <v>1761391.3699999999</v>
      </c>
      <c r="F198" s="37">
        <f>[1]consoCURRENT!I3228</f>
        <v>0</v>
      </c>
      <c r="G198" s="37">
        <f>[1]consoCURRENT!J3228</f>
        <v>0</v>
      </c>
      <c r="H198" s="37">
        <f>[1]consoCURRENT!K3228</f>
        <v>0</v>
      </c>
      <c r="I198" s="37">
        <f>[1]consoCURRENT!L3228</f>
        <v>0</v>
      </c>
      <c r="J198" s="37">
        <f>[1]consoCURRENT!M3228</f>
        <v>0</v>
      </c>
      <c r="K198" s="37">
        <f>[1]consoCURRENT!N3228</f>
        <v>0</v>
      </c>
      <c r="L198" s="37">
        <f>[1]consoCURRENT!O3228</f>
        <v>0</v>
      </c>
      <c r="M198" s="37">
        <f>[1]consoCURRENT!P3228</f>
        <v>0</v>
      </c>
      <c r="N198" s="37">
        <f>[1]consoCURRENT!Q3228</f>
        <v>482797.92</v>
      </c>
      <c r="O198" s="37">
        <f>[1]consoCURRENT!R3228</f>
        <v>697526.65999999992</v>
      </c>
      <c r="P198" s="37">
        <f>[1]consoCURRENT!S3228</f>
        <v>581066.79</v>
      </c>
      <c r="Q198" s="37">
        <f>[1]consoCURRENT!T3228</f>
        <v>0</v>
      </c>
      <c r="R198" s="37">
        <f>[1]consoCURRENT!U3228</f>
        <v>0</v>
      </c>
      <c r="S198" s="37">
        <f>[1]consoCURRENT!V3228</f>
        <v>0</v>
      </c>
      <c r="T198" s="37">
        <f>[1]consoCURRENT!W3228</f>
        <v>0</v>
      </c>
      <c r="U198" s="37">
        <f>[1]consoCURRENT!X3228</f>
        <v>0</v>
      </c>
      <c r="V198" s="37">
        <f>[1]consoCURRENT!Y3228</f>
        <v>0</v>
      </c>
      <c r="W198" s="37">
        <f>[1]consoCURRENT!Z3228</f>
        <v>0</v>
      </c>
      <c r="X198" s="37">
        <f>[1]consoCURRENT!AA3228</f>
        <v>0</v>
      </c>
      <c r="Y198" s="37">
        <f>[1]consoCURRENT!AB3228</f>
        <v>0</v>
      </c>
      <c r="Z198" s="37">
        <f>SUM(M198:Y198)</f>
        <v>1761391.3699999999</v>
      </c>
      <c r="AA198" s="37">
        <f>B198-Z198</f>
        <v>10305608.630000001</v>
      </c>
      <c r="AB198" s="42">
        <f>Z198/B198</f>
        <v>0.14596762824231374</v>
      </c>
      <c r="AC198" s="38"/>
    </row>
    <row r="199" spans="1:29" s="39" customFormat="1" ht="18" customHeight="1" x14ac:dyDescent="0.25">
      <c r="A199" s="41" t="s">
        <v>37</v>
      </c>
      <c r="B199" s="37">
        <f>[1]consoCURRENT!E3304</f>
        <v>29953000</v>
      </c>
      <c r="C199" s="37">
        <f>[1]consoCURRENT!F3304</f>
        <v>0</v>
      </c>
      <c r="D199" s="37">
        <f>[1]consoCURRENT!G3304</f>
        <v>0</v>
      </c>
      <c r="E199" s="37">
        <f>[1]consoCURRENT!H3304</f>
        <v>6955025.6100000013</v>
      </c>
      <c r="F199" s="37">
        <f>[1]consoCURRENT!I3304</f>
        <v>0</v>
      </c>
      <c r="G199" s="37">
        <f>[1]consoCURRENT!J3304</f>
        <v>0</v>
      </c>
      <c r="H199" s="37">
        <f>[1]consoCURRENT!K3304</f>
        <v>0</v>
      </c>
      <c r="I199" s="37">
        <f>[1]consoCURRENT!L3304</f>
        <v>0</v>
      </c>
      <c r="J199" s="37">
        <f>[1]consoCURRENT!M3304</f>
        <v>0</v>
      </c>
      <c r="K199" s="37">
        <f>[1]consoCURRENT!N3304</f>
        <v>0</v>
      </c>
      <c r="L199" s="37">
        <f>[1]consoCURRENT!O3304</f>
        <v>0</v>
      </c>
      <c r="M199" s="37">
        <f>[1]consoCURRENT!P3304</f>
        <v>0</v>
      </c>
      <c r="N199" s="37">
        <f>[1]consoCURRENT!Q3304</f>
        <v>537667.05000000005</v>
      </c>
      <c r="O199" s="37">
        <f>[1]consoCURRENT!R3304</f>
        <v>4146488.45</v>
      </c>
      <c r="P199" s="37">
        <f>[1]consoCURRENT!S3304</f>
        <v>2270870.1100000003</v>
      </c>
      <c r="Q199" s="37">
        <f>[1]consoCURRENT!T3304</f>
        <v>0</v>
      </c>
      <c r="R199" s="37">
        <f>[1]consoCURRENT!U3304</f>
        <v>0</v>
      </c>
      <c r="S199" s="37">
        <f>[1]consoCURRENT!V3304</f>
        <v>0</v>
      </c>
      <c r="T199" s="37">
        <f>[1]consoCURRENT!W3304</f>
        <v>0</v>
      </c>
      <c r="U199" s="37">
        <f>[1]consoCURRENT!X3304</f>
        <v>0</v>
      </c>
      <c r="V199" s="37">
        <f>[1]consoCURRENT!Y3304</f>
        <v>0</v>
      </c>
      <c r="W199" s="37">
        <f>[1]consoCURRENT!Z3304</f>
        <v>0</v>
      </c>
      <c r="X199" s="37">
        <f>[1]consoCURRENT!AA3304</f>
        <v>0</v>
      </c>
      <c r="Y199" s="37">
        <f>[1]consoCURRENT!AB3304</f>
        <v>0</v>
      </c>
      <c r="Z199" s="37">
        <f t="shared" ref="Z199:Z201" si="136">SUM(M199:Y199)</f>
        <v>6955025.6100000003</v>
      </c>
      <c r="AA199" s="37">
        <f t="shared" ref="AA199:AA201" si="137">B199-Z199</f>
        <v>22997974.390000001</v>
      </c>
      <c r="AB199" s="42">
        <f t="shared" ref="AB199:AB204" si="138">Z199/B199</f>
        <v>0.23219796380996896</v>
      </c>
      <c r="AC199" s="38"/>
    </row>
    <row r="200" spans="1:29" s="39" customFormat="1" ht="18" customHeight="1" x14ac:dyDescent="0.25">
      <c r="A200" s="41" t="s">
        <v>38</v>
      </c>
      <c r="B200" s="37">
        <f>[1]consoCURRENT!E3310</f>
        <v>0</v>
      </c>
      <c r="C200" s="37">
        <f>[1]consoCURRENT!F3310</f>
        <v>0</v>
      </c>
      <c r="D200" s="37">
        <f>[1]consoCURRENT!G3310</f>
        <v>0</v>
      </c>
      <c r="E200" s="37">
        <f>[1]consoCURRENT!H3310</f>
        <v>0</v>
      </c>
      <c r="F200" s="37">
        <f>[1]consoCURRENT!I3310</f>
        <v>0</v>
      </c>
      <c r="G200" s="37">
        <f>[1]consoCURRENT!J3310</f>
        <v>0</v>
      </c>
      <c r="H200" s="37">
        <f>[1]consoCURRENT!K3310</f>
        <v>0</v>
      </c>
      <c r="I200" s="37">
        <f>[1]consoCURRENT!L3310</f>
        <v>0</v>
      </c>
      <c r="J200" s="37">
        <f>[1]consoCURRENT!M3310</f>
        <v>0</v>
      </c>
      <c r="K200" s="37">
        <f>[1]consoCURRENT!N3310</f>
        <v>0</v>
      </c>
      <c r="L200" s="37">
        <f>[1]consoCURRENT!O3310</f>
        <v>0</v>
      </c>
      <c r="M200" s="37">
        <f>[1]consoCURRENT!P3310</f>
        <v>0</v>
      </c>
      <c r="N200" s="37">
        <f>[1]consoCURRENT!Q3310</f>
        <v>0</v>
      </c>
      <c r="O200" s="37">
        <f>[1]consoCURRENT!R3310</f>
        <v>0</v>
      </c>
      <c r="P200" s="37">
        <f>[1]consoCURRENT!S3310</f>
        <v>0</v>
      </c>
      <c r="Q200" s="37">
        <f>[1]consoCURRENT!T3310</f>
        <v>0</v>
      </c>
      <c r="R200" s="37">
        <f>[1]consoCURRENT!U3310</f>
        <v>0</v>
      </c>
      <c r="S200" s="37">
        <f>[1]consoCURRENT!V3310</f>
        <v>0</v>
      </c>
      <c r="T200" s="37">
        <f>[1]consoCURRENT!W3310</f>
        <v>0</v>
      </c>
      <c r="U200" s="37">
        <f>[1]consoCURRENT!X3310</f>
        <v>0</v>
      </c>
      <c r="V200" s="37">
        <f>[1]consoCURRENT!Y3310</f>
        <v>0</v>
      </c>
      <c r="W200" s="37">
        <f>[1]consoCURRENT!Z3310</f>
        <v>0</v>
      </c>
      <c r="X200" s="37">
        <f>[1]consoCURRENT!AA3310</f>
        <v>0</v>
      </c>
      <c r="Y200" s="37">
        <f>[1]consoCURRENT!AB3310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[1]consoCURRENT!E3339</f>
        <v>0</v>
      </c>
      <c r="C201" s="37">
        <f>[1]consoCURRENT!F3339</f>
        <v>0</v>
      </c>
      <c r="D201" s="37">
        <f>[1]consoCURRENT!G3339</f>
        <v>0</v>
      </c>
      <c r="E201" s="37">
        <f>[1]consoCURRENT!H3339</f>
        <v>0</v>
      </c>
      <c r="F201" s="37">
        <f>[1]consoCURRENT!I3339</f>
        <v>0</v>
      </c>
      <c r="G201" s="37">
        <f>[1]consoCURRENT!J3339</f>
        <v>0</v>
      </c>
      <c r="H201" s="37">
        <f>[1]consoCURRENT!K3339</f>
        <v>0</v>
      </c>
      <c r="I201" s="37">
        <f>[1]consoCURRENT!L3339</f>
        <v>0</v>
      </c>
      <c r="J201" s="37">
        <f>[1]consoCURRENT!M3339</f>
        <v>0</v>
      </c>
      <c r="K201" s="37">
        <f>[1]consoCURRENT!N3339</f>
        <v>0</v>
      </c>
      <c r="L201" s="37">
        <f>[1]consoCURRENT!O3339</f>
        <v>0</v>
      </c>
      <c r="M201" s="37">
        <f>[1]consoCURRENT!P3339</f>
        <v>0</v>
      </c>
      <c r="N201" s="37">
        <f>[1]consoCURRENT!Q3339</f>
        <v>0</v>
      </c>
      <c r="O201" s="37">
        <f>[1]consoCURRENT!R3339</f>
        <v>0</v>
      </c>
      <c r="P201" s="37">
        <f>[1]consoCURRENT!S3339</f>
        <v>0</v>
      </c>
      <c r="Q201" s="37">
        <f>[1]consoCURRENT!T3339</f>
        <v>0</v>
      </c>
      <c r="R201" s="37">
        <f>[1]consoCURRENT!U3339</f>
        <v>0</v>
      </c>
      <c r="S201" s="37">
        <f>[1]consoCURRENT!V3339</f>
        <v>0</v>
      </c>
      <c r="T201" s="37">
        <f>[1]consoCURRENT!W3339</f>
        <v>0</v>
      </c>
      <c r="U201" s="37">
        <f>[1]consoCURRENT!X3339</f>
        <v>0</v>
      </c>
      <c r="V201" s="37">
        <f>[1]consoCURRENT!Y3339</f>
        <v>0</v>
      </c>
      <c r="W201" s="37">
        <f>[1]consoCURRENT!Z3339</f>
        <v>0</v>
      </c>
      <c r="X201" s="37">
        <f>[1]consoCURRENT!AA3339</f>
        <v>0</v>
      </c>
      <c r="Y201" s="37">
        <f>[1]consoCURRENT!AB3339</f>
        <v>0</v>
      </c>
      <c r="Z201" s="37">
        <f t="shared" si="136"/>
        <v>0</v>
      </c>
      <c r="AA201" s="37">
        <f t="shared" si="137"/>
        <v>0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42020000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8716416.9800000004</v>
      </c>
      <c r="F202" s="44">
        <f t="shared" si="139"/>
        <v>0</v>
      </c>
      <c r="G202" s="44">
        <f t="shared" si="139"/>
        <v>0</v>
      </c>
      <c r="H202" s="44">
        <f t="shared" si="139"/>
        <v>0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1020464.97</v>
      </c>
      <c r="O202" s="44">
        <f t="shared" si="139"/>
        <v>4844015.1100000003</v>
      </c>
      <c r="P202" s="44">
        <f t="shared" si="139"/>
        <v>2851936.9000000004</v>
      </c>
      <c r="Q202" s="44">
        <f t="shared" si="139"/>
        <v>0</v>
      </c>
      <c r="R202" s="44">
        <f t="shared" si="139"/>
        <v>0</v>
      </c>
      <c r="S202" s="44">
        <f t="shared" si="139"/>
        <v>0</v>
      </c>
      <c r="T202" s="44">
        <f t="shared" si="139"/>
        <v>0</v>
      </c>
      <c r="U202" s="44">
        <f t="shared" si="139"/>
        <v>0</v>
      </c>
      <c r="V202" s="44">
        <f t="shared" si="139"/>
        <v>0</v>
      </c>
      <c r="W202" s="44">
        <f t="shared" si="139"/>
        <v>0</v>
      </c>
      <c r="X202" s="44">
        <f t="shared" si="139"/>
        <v>0</v>
      </c>
      <c r="Y202" s="44">
        <f t="shared" si="139"/>
        <v>0</v>
      </c>
      <c r="Z202" s="44">
        <f t="shared" si="139"/>
        <v>8716416.9800000004</v>
      </c>
      <c r="AA202" s="44">
        <f t="shared" si="139"/>
        <v>33303583.020000003</v>
      </c>
      <c r="AB202" s="45">
        <f t="shared" si="138"/>
        <v>0.2074349590671109</v>
      </c>
      <c r="AC202" s="38"/>
    </row>
    <row r="203" spans="1:29" s="39" customFormat="1" ht="18" customHeight="1" x14ac:dyDescent="0.25">
      <c r="A203" s="46" t="s">
        <v>41</v>
      </c>
      <c r="B203" s="37">
        <f>[1]consoCURRENT!E3343</f>
        <v>902000</v>
      </c>
      <c r="C203" s="37">
        <f>[1]consoCURRENT!F3343</f>
        <v>0</v>
      </c>
      <c r="D203" s="37">
        <f>[1]consoCURRENT!G3343</f>
        <v>0</v>
      </c>
      <c r="E203" s="37">
        <f>[1]consoCURRENT!H3343</f>
        <v>121826.16</v>
      </c>
      <c r="F203" s="37">
        <f>[1]consoCURRENT!I3343</f>
        <v>0</v>
      </c>
      <c r="G203" s="37">
        <f>[1]consoCURRENT!J3343</f>
        <v>0</v>
      </c>
      <c r="H203" s="37">
        <f>[1]consoCURRENT!K3343</f>
        <v>0</v>
      </c>
      <c r="I203" s="37">
        <f>[1]consoCURRENT!L3343</f>
        <v>0</v>
      </c>
      <c r="J203" s="37">
        <f>[1]consoCURRENT!M3343</f>
        <v>0</v>
      </c>
      <c r="K203" s="37">
        <f>[1]consoCURRENT!N3343</f>
        <v>0</v>
      </c>
      <c r="L203" s="37">
        <f>[1]consoCURRENT!O3343</f>
        <v>0</v>
      </c>
      <c r="M203" s="37">
        <f>[1]consoCURRENT!P3343</f>
        <v>0</v>
      </c>
      <c r="N203" s="37">
        <f>[1]consoCURRENT!Q3343</f>
        <v>26726.52</v>
      </c>
      <c r="O203" s="37">
        <f>[1]consoCURRENT!R3343</f>
        <v>54490.92</v>
      </c>
      <c r="P203" s="37">
        <f>[1]consoCURRENT!S3343</f>
        <v>40608.720000000001</v>
      </c>
      <c r="Q203" s="37">
        <f>[1]consoCURRENT!T3343</f>
        <v>0</v>
      </c>
      <c r="R203" s="37">
        <f>[1]consoCURRENT!U3343</f>
        <v>0</v>
      </c>
      <c r="S203" s="37">
        <f>[1]consoCURRENT!V3343</f>
        <v>0</v>
      </c>
      <c r="T203" s="37">
        <f>[1]consoCURRENT!W3343</f>
        <v>0</v>
      </c>
      <c r="U203" s="37">
        <f>[1]consoCURRENT!X3343</f>
        <v>0</v>
      </c>
      <c r="V203" s="37">
        <f>[1]consoCURRENT!Y3343</f>
        <v>0</v>
      </c>
      <c r="W203" s="37">
        <f>[1]consoCURRENT!Z3343</f>
        <v>0</v>
      </c>
      <c r="X203" s="37">
        <f>[1]consoCURRENT!AA3343</f>
        <v>0</v>
      </c>
      <c r="Y203" s="37">
        <f>[1]consoCURRENT!AB3343</f>
        <v>0</v>
      </c>
      <c r="Z203" s="37">
        <f t="shared" ref="Z203" si="140">SUM(M203:Y203)</f>
        <v>121826.16</v>
      </c>
      <c r="AA203" s="37">
        <f t="shared" ref="AA203" si="141">B203-Z203</f>
        <v>780173.84</v>
      </c>
      <c r="AB203" s="42">
        <f t="shared" si="138"/>
        <v>0.13506226164079824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42922000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8838243.1400000006</v>
      </c>
      <c r="F204" s="44">
        <f t="shared" si="142"/>
        <v>0</v>
      </c>
      <c r="G204" s="44">
        <f t="shared" si="142"/>
        <v>0</v>
      </c>
      <c r="H204" s="44">
        <f t="shared" si="142"/>
        <v>0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1047191.49</v>
      </c>
      <c r="O204" s="44">
        <f t="shared" si="142"/>
        <v>4898506.03</v>
      </c>
      <c r="P204" s="44">
        <f t="shared" si="142"/>
        <v>2892545.6200000006</v>
      </c>
      <c r="Q204" s="44">
        <f t="shared" si="142"/>
        <v>0</v>
      </c>
      <c r="R204" s="44">
        <f t="shared" si="142"/>
        <v>0</v>
      </c>
      <c r="S204" s="44">
        <f t="shared" si="142"/>
        <v>0</v>
      </c>
      <c r="T204" s="44">
        <f t="shared" si="142"/>
        <v>0</v>
      </c>
      <c r="U204" s="44">
        <f t="shared" si="142"/>
        <v>0</v>
      </c>
      <c r="V204" s="44">
        <f t="shared" si="142"/>
        <v>0</v>
      </c>
      <c r="W204" s="44">
        <f t="shared" si="142"/>
        <v>0</v>
      </c>
      <c r="X204" s="44">
        <f t="shared" si="142"/>
        <v>0</v>
      </c>
      <c r="Y204" s="44">
        <f t="shared" si="142"/>
        <v>0</v>
      </c>
      <c r="Z204" s="44">
        <f t="shared" si="142"/>
        <v>8838243.1400000006</v>
      </c>
      <c r="AA204" s="44">
        <f t="shared" si="142"/>
        <v>34083756.860000007</v>
      </c>
      <c r="AB204" s="45">
        <f t="shared" si="138"/>
        <v>0.20591405666091983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[1]consoCURRENT!E3403</f>
        <v>22329000</v>
      </c>
      <c r="C208" s="37">
        <f>[1]consoCURRENT!F3403</f>
        <v>0</v>
      </c>
      <c r="D208" s="37">
        <f>[1]consoCURRENT!G3403</f>
        <v>0</v>
      </c>
      <c r="E208" s="37">
        <f>[1]consoCURRENT!H3403</f>
        <v>5026759.9800000004</v>
      </c>
      <c r="F208" s="37">
        <f>[1]consoCURRENT!I3403</f>
        <v>0</v>
      </c>
      <c r="G208" s="37">
        <f>[1]consoCURRENT!J3403</f>
        <v>0</v>
      </c>
      <c r="H208" s="37">
        <f>[1]consoCURRENT!K3403</f>
        <v>0</v>
      </c>
      <c r="I208" s="37">
        <f>[1]consoCURRENT!L3403</f>
        <v>0</v>
      </c>
      <c r="J208" s="37">
        <f>[1]consoCURRENT!M3403</f>
        <v>0</v>
      </c>
      <c r="K208" s="37">
        <f>[1]consoCURRENT!N3403</f>
        <v>0</v>
      </c>
      <c r="L208" s="37">
        <f>[1]consoCURRENT!O3403</f>
        <v>0</v>
      </c>
      <c r="M208" s="37">
        <f>[1]consoCURRENT!P3403</f>
        <v>0</v>
      </c>
      <c r="N208" s="37">
        <f>[1]consoCURRENT!Q3403</f>
        <v>1449010</v>
      </c>
      <c r="O208" s="37">
        <f>[1]consoCURRENT!R3403</f>
        <v>1909719.49</v>
      </c>
      <c r="P208" s="37">
        <f>[1]consoCURRENT!S3403</f>
        <v>1668030.49</v>
      </c>
      <c r="Q208" s="37">
        <f>[1]consoCURRENT!T3403</f>
        <v>0</v>
      </c>
      <c r="R208" s="37">
        <f>[1]consoCURRENT!U3403</f>
        <v>0</v>
      </c>
      <c r="S208" s="37">
        <f>[1]consoCURRENT!V3403</f>
        <v>0</v>
      </c>
      <c r="T208" s="37">
        <f>[1]consoCURRENT!W3403</f>
        <v>0</v>
      </c>
      <c r="U208" s="37">
        <f>[1]consoCURRENT!X3403</f>
        <v>0</v>
      </c>
      <c r="V208" s="37">
        <f>[1]consoCURRENT!Y3403</f>
        <v>0</v>
      </c>
      <c r="W208" s="37">
        <f>[1]consoCURRENT!Z3403</f>
        <v>0</v>
      </c>
      <c r="X208" s="37">
        <f>[1]consoCURRENT!AA3403</f>
        <v>0</v>
      </c>
      <c r="Y208" s="37">
        <f>[1]consoCURRENT!AB3403</f>
        <v>0</v>
      </c>
      <c r="Z208" s="37">
        <f>SUM(M208:Y208)</f>
        <v>5026759.9800000004</v>
      </c>
      <c r="AA208" s="37">
        <f>B208-Z208</f>
        <v>17302240.02</v>
      </c>
      <c r="AB208" s="42">
        <f>Z208/B208</f>
        <v>0.22512248555689912</v>
      </c>
      <c r="AC208" s="38"/>
    </row>
    <row r="209" spans="1:29" s="39" customFormat="1" ht="18" customHeight="1" x14ac:dyDescent="0.25">
      <c r="A209" s="41" t="s">
        <v>37</v>
      </c>
      <c r="B209" s="37">
        <f>[1]consoCURRENT!E3479</f>
        <v>35549000</v>
      </c>
      <c r="C209" s="37">
        <f>[1]consoCURRENT!F3479</f>
        <v>0</v>
      </c>
      <c r="D209" s="37">
        <f>[1]consoCURRENT!G3479</f>
        <v>0</v>
      </c>
      <c r="E209" s="37">
        <f>[1]consoCURRENT!H3479</f>
        <v>8469534.9100000001</v>
      </c>
      <c r="F209" s="37">
        <f>[1]consoCURRENT!I3479</f>
        <v>0</v>
      </c>
      <c r="G209" s="37">
        <f>[1]consoCURRENT!J3479</f>
        <v>0</v>
      </c>
      <c r="H209" s="37">
        <f>[1]consoCURRENT!K3479</f>
        <v>0</v>
      </c>
      <c r="I209" s="37">
        <f>[1]consoCURRENT!L3479</f>
        <v>0</v>
      </c>
      <c r="J209" s="37">
        <f>[1]consoCURRENT!M3479</f>
        <v>0</v>
      </c>
      <c r="K209" s="37">
        <f>[1]consoCURRENT!N3479</f>
        <v>0</v>
      </c>
      <c r="L209" s="37">
        <f>[1]consoCURRENT!O3479</f>
        <v>0</v>
      </c>
      <c r="M209" s="37">
        <f>[1]consoCURRENT!P3479</f>
        <v>0</v>
      </c>
      <c r="N209" s="37">
        <f>[1]consoCURRENT!Q3479</f>
        <v>1467311.5399999998</v>
      </c>
      <c r="O209" s="37">
        <f>[1]consoCURRENT!R3479</f>
        <v>1384887.2499999998</v>
      </c>
      <c r="P209" s="37">
        <f>[1]consoCURRENT!S3479</f>
        <v>5617336.1200000001</v>
      </c>
      <c r="Q209" s="37">
        <f>[1]consoCURRENT!T3479</f>
        <v>0</v>
      </c>
      <c r="R209" s="37">
        <f>[1]consoCURRENT!U3479</f>
        <v>0</v>
      </c>
      <c r="S209" s="37">
        <f>[1]consoCURRENT!V3479</f>
        <v>0</v>
      </c>
      <c r="T209" s="37">
        <f>[1]consoCURRENT!W3479</f>
        <v>0</v>
      </c>
      <c r="U209" s="37">
        <f>[1]consoCURRENT!X3479</f>
        <v>0</v>
      </c>
      <c r="V209" s="37">
        <f>[1]consoCURRENT!Y3479</f>
        <v>0</v>
      </c>
      <c r="W209" s="37">
        <f>[1]consoCURRENT!Z3479</f>
        <v>0</v>
      </c>
      <c r="X209" s="37">
        <f>[1]consoCURRENT!AA3479</f>
        <v>0</v>
      </c>
      <c r="Y209" s="37">
        <f>[1]consoCURRENT!AB3479</f>
        <v>0</v>
      </c>
      <c r="Z209" s="37">
        <f t="shared" ref="Z209:Z211" si="143">SUM(M209:Y209)</f>
        <v>8469534.9100000001</v>
      </c>
      <c r="AA209" s="37">
        <f t="shared" ref="AA209:AA211" si="144">B209-Z209</f>
        <v>27079465.09</v>
      </c>
      <c r="AB209" s="42">
        <f t="shared" ref="AB209:AB214" si="145">Z209/B209</f>
        <v>0.23824959661312556</v>
      </c>
      <c r="AC209" s="38"/>
    </row>
    <row r="210" spans="1:29" s="39" customFormat="1" ht="18" customHeight="1" x14ac:dyDescent="0.25">
      <c r="A210" s="41" t="s">
        <v>38</v>
      </c>
      <c r="B210" s="37">
        <f>[1]consoCURRENT!E3485</f>
        <v>0</v>
      </c>
      <c r="C210" s="37">
        <f>[1]consoCURRENT!F3485</f>
        <v>0</v>
      </c>
      <c r="D210" s="37">
        <f>[1]consoCURRENT!G3485</f>
        <v>0</v>
      </c>
      <c r="E210" s="37">
        <f>[1]consoCURRENT!H3485</f>
        <v>0</v>
      </c>
      <c r="F210" s="37">
        <f>[1]consoCURRENT!I3485</f>
        <v>0</v>
      </c>
      <c r="G210" s="37">
        <f>[1]consoCURRENT!J3485</f>
        <v>0</v>
      </c>
      <c r="H210" s="37">
        <f>[1]consoCURRENT!K3485</f>
        <v>0</v>
      </c>
      <c r="I210" s="37">
        <f>[1]consoCURRENT!L3485</f>
        <v>0</v>
      </c>
      <c r="J210" s="37">
        <f>[1]consoCURRENT!M3485</f>
        <v>0</v>
      </c>
      <c r="K210" s="37">
        <f>[1]consoCURRENT!N3485</f>
        <v>0</v>
      </c>
      <c r="L210" s="37">
        <f>[1]consoCURRENT!O3485</f>
        <v>0</v>
      </c>
      <c r="M210" s="37">
        <f>[1]consoCURRENT!P3485</f>
        <v>0</v>
      </c>
      <c r="N210" s="37">
        <f>[1]consoCURRENT!Q3485</f>
        <v>0</v>
      </c>
      <c r="O210" s="37">
        <f>[1]consoCURRENT!R3485</f>
        <v>0</v>
      </c>
      <c r="P210" s="37">
        <f>[1]consoCURRENT!S3485</f>
        <v>0</v>
      </c>
      <c r="Q210" s="37">
        <f>[1]consoCURRENT!T3485</f>
        <v>0</v>
      </c>
      <c r="R210" s="37">
        <f>[1]consoCURRENT!U3485</f>
        <v>0</v>
      </c>
      <c r="S210" s="37">
        <f>[1]consoCURRENT!V3485</f>
        <v>0</v>
      </c>
      <c r="T210" s="37">
        <f>[1]consoCURRENT!W3485</f>
        <v>0</v>
      </c>
      <c r="U210" s="37">
        <f>[1]consoCURRENT!X3485</f>
        <v>0</v>
      </c>
      <c r="V210" s="37">
        <f>[1]consoCURRENT!Y3485</f>
        <v>0</v>
      </c>
      <c r="W210" s="37">
        <f>[1]consoCURRENT!Z3485</f>
        <v>0</v>
      </c>
      <c r="X210" s="37">
        <f>[1]consoCURRENT!AA3485</f>
        <v>0</v>
      </c>
      <c r="Y210" s="37">
        <f>[1]consoCURRENT!AB3485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[1]consoCURRENT!E3514</f>
        <v>0</v>
      </c>
      <c r="C211" s="37">
        <f>[1]consoCURRENT!F3514</f>
        <v>0</v>
      </c>
      <c r="D211" s="37">
        <f>[1]consoCURRENT!G3514</f>
        <v>0</v>
      </c>
      <c r="E211" s="37">
        <f>[1]consoCURRENT!H3514</f>
        <v>0</v>
      </c>
      <c r="F211" s="37">
        <f>[1]consoCURRENT!I3514</f>
        <v>0</v>
      </c>
      <c r="G211" s="37">
        <f>[1]consoCURRENT!J3514</f>
        <v>0</v>
      </c>
      <c r="H211" s="37">
        <f>[1]consoCURRENT!K3514</f>
        <v>0</v>
      </c>
      <c r="I211" s="37">
        <f>[1]consoCURRENT!L3514</f>
        <v>0</v>
      </c>
      <c r="J211" s="37">
        <f>[1]consoCURRENT!M3514</f>
        <v>0</v>
      </c>
      <c r="K211" s="37">
        <f>[1]consoCURRENT!N3514</f>
        <v>0</v>
      </c>
      <c r="L211" s="37">
        <f>[1]consoCURRENT!O3514</f>
        <v>0</v>
      </c>
      <c r="M211" s="37">
        <f>[1]consoCURRENT!P3514</f>
        <v>0</v>
      </c>
      <c r="N211" s="37">
        <f>[1]consoCURRENT!Q3514</f>
        <v>0</v>
      </c>
      <c r="O211" s="37">
        <f>[1]consoCURRENT!R3514</f>
        <v>0</v>
      </c>
      <c r="P211" s="37">
        <f>[1]consoCURRENT!S3514</f>
        <v>0</v>
      </c>
      <c r="Q211" s="37">
        <f>[1]consoCURRENT!T3514</f>
        <v>0</v>
      </c>
      <c r="R211" s="37">
        <f>[1]consoCURRENT!U3514</f>
        <v>0</v>
      </c>
      <c r="S211" s="37">
        <f>[1]consoCURRENT!V3514</f>
        <v>0</v>
      </c>
      <c r="T211" s="37">
        <f>[1]consoCURRENT!W3514</f>
        <v>0</v>
      </c>
      <c r="U211" s="37">
        <f>[1]consoCURRENT!X3514</f>
        <v>0</v>
      </c>
      <c r="V211" s="37">
        <f>[1]consoCURRENT!Y3514</f>
        <v>0</v>
      </c>
      <c r="W211" s="37">
        <f>[1]consoCURRENT!Z3514</f>
        <v>0</v>
      </c>
      <c r="X211" s="37">
        <f>[1]consoCURRENT!AA3514</f>
        <v>0</v>
      </c>
      <c r="Y211" s="37">
        <f>[1]consoCURRENT!AB3514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57878000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13496294.890000001</v>
      </c>
      <c r="F212" s="44">
        <f t="shared" si="146"/>
        <v>0</v>
      </c>
      <c r="G212" s="44">
        <f t="shared" si="146"/>
        <v>0</v>
      </c>
      <c r="H212" s="44">
        <f t="shared" si="146"/>
        <v>0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2916321.54</v>
      </c>
      <c r="O212" s="44">
        <f t="shared" si="146"/>
        <v>3294606.7399999998</v>
      </c>
      <c r="P212" s="44">
        <f t="shared" si="146"/>
        <v>7285366.6100000003</v>
      </c>
      <c r="Q212" s="44">
        <f t="shared" si="146"/>
        <v>0</v>
      </c>
      <c r="R212" s="44">
        <f t="shared" si="146"/>
        <v>0</v>
      </c>
      <c r="S212" s="44">
        <f t="shared" si="146"/>
        <v>0</v>
      </c>
      <c r="T212" s="44">
        <f t="shared" si="146"/>
        <v>0</v>
      </c>
      <c r="U212" s="44">
        <f t="shared" si="146"/>
        <v>0</v>
      </c>
      <c r="V212" s="44">
        <f t="shared" si="146"/>
        <v>0</v>
      </c>
      <c r="W212" s="44">
        <f t="shared" si="146"/>
        <v>0</v>
      </c>
      <c r="X212" s="44">
        <f t="shared" si="146"/>
        <v>0</v>
      </c>
      <c r="Y212" s="44">
        <f t="shared" si="146"/>
        <v>0</v>
      </c>
      <c r="Z212" s="44">
        <f t="shared" si="146"/>
        <v>13496294.890000001</v>
      </c>
      <c r="AA212" s="44">
        <f t="shared" si="146"/>
        <v>44381705.109999999</v>
      </c>
      <c r="AB212" s="45">
        <f t="shared" si="145"/>
        <v>0.23318523255813955</v>
      </c>
      <c r="AC212" s="38"/>
    </row>
    <row r="213" spans="1:29" s="39" customFormat="1" ht="18" customHeight="1" x14ac:dyDescent="0.25">
      <c r="A213" s="46" t="s">
        <v>41</v>
      </c>
      <c r="B213" s="37">
        <f>[1]consoCURRENT!E3518</f>
        <v>1603000</v>
      </c>
      <c r="C213" s="37">
        <f>[1]consoCURRENT!F3518</f>
        <v>0</v>
      </c>
      <c r="D213" s="37">
        <f>[1]consoCURRENT!G3518</f>
        <v>0</v>
      </c>
      <c r="E213" s="37">
        <f>[1]consoCURRENT!H3518</f>
        <v>251385.84</v>
      </c>
      <c r="F213" s="37">
        <f>[1]consoCURRENT!I3518</f>
        <v>0</v>
      </c>
      <c r="G213" s="37">
        <f>[1]consoCURRENT!J3518</f>
        <v>0</v>
      </c>
      <c r="H213" s="37">
        <f>[1]consoCURRENT!K3518</f>
        <v>0</v>
      </c>
      <c r="I213" s="37">
        <f>[1]consoCURRENT!L3518</f>
        <v>0</v>
      </c>
      <c r="J213" s="37">
        <f>[1]consoCURRENT!M3518</f>
        <v>0</v>
      </c>
      <c r="K213" s="37">
        <f>[1]consoCURRENT!N3518</f>
        <v>0</v>
      </c>
      <c r="L213" s="37">
        <f>[1]consoCURRENT!O3518</f>
        <v>0</v>
      </c>
      <c r="M213" s="37">
        <f>[1]consoCURRENT!P3518</f>
        <v>0</v>
      </c>
      <c r="N213" s="37">
        <f>[1]consoCURRENT!Q3518</f>
        <v>0</v>
      </c>
      <c r="O213" s="37">
        <f>[1]consoCURRENT!R3518</f>
        <v>125692.92</v>
      </c>
      <c r="P213" s="37">
        <f>[1]consoCURRENT!S3518</f>
        <v>125692.92</v>
      </c>
      <c r="Q213" s="37">
        <f>[1]consoCURRENT!T3518</f>
        <v>0</v>
      </c>
      <c r="R213" s="37">
        <f>[1]consoCURRENT!U3518</f>
        <v>0</v>
      </c>
      <c r="S213" s="37">
        <f>[1]consoCURRENT!V3518</f>
        <v>0</v>
      </c>
      <c r="T213" s="37">
        <f>[1]consoCURRENT!W3518</f>
        <v>0</v>
      </c>
      <c r="U213" s="37">
        <f>[1]consoCURRENT!X3518</f>
        <v>0</v>
      </c>
      <c r="V213" s="37">
        <f>[1]consoCURRENT!Y3518</f>
        <v>0</v>
      </c>
      <c r="W213" s="37">
        <f>[1]consoCURRENT!Z3518</f>
        <v>0</v>
      </c>
      <c r="X213" s="37">
        <f>[1]consoCURRENT!AA3518</f>
        <v>0</v>
      </c>
      <c r="Y213" s="37">
        <f>[1]consoCURRENT!AB3518</f>
        <v>0</v>
      </c>
      <c r="Z213" s="37">
        <f t="shared" ref="Z213" si="147">SUM(M213:Y213)</f>
        <v>251385.84</v>
      </c>
      <c r="AA213" s="37">
        <f t="shared" ref="AA213" si="148">B213-Z213</f>
        <v>1351614.16</v>
      </c>
      <c r="AB213" s="42">
        <f t="shared" si="145"/>
        <v>0.15682210854647535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59481000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13747680.73</v>
      </c>
      <c r="F214" s="44">
        <f t="shared" si="149"/>
        <v>0</v>
      </c>
      <c r="G214" s="44">
        <f t="shared" si="149"/>
        <v>0</v>
      </c>
      <c r="H214" s="44">
        <f t="shared" si="149"/>
        <v>0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2916321.54</v>
      </c>
      <c r="O214" s="44">
        <f t="shared" si="149"/>
        <v>3420299.6599999997</v>
      </c>
      <c r="P214" s="44">
        <f t="shared" si="149"/>
        <v>7411059.5300000003</v>
      </c>
      <c r="Q214" s="44">
        <f t="shared" si="149"/>
        <v>0</v>
      </c>
      <c r="R214" s="44">
        <f t="shared" si="149"/>
        <v>0</v>
      </c>
      <c r="S214" s="44">
        <f t="shared" si="149"/>
        <v>0</v>
      </c>
      <c r="T214" s="44">
        <f t="shared" si="149"/>
        <v>0</v>
      </c>
      <c r="U214" s="44">
        <f t="shared" si="149"/>
        <v>0</v>
      </c>
      <c r="V214" s="44">
        <f t="shared" si="149"/>
        <v>0</v>
      </c>
      <c r="W214" s="44">
        <f t="shared" si="149"/>
        <v>0</v>
      </c>
      <c r="X214" s="44">
        <f t="shared" si="149"/>
        <v>0</v>
      </c>
      <c r="Y214" s="44">
        <f t="shared" si="149"/>
        <v>0</v>
      </c>
      <c r="Z214" s="44">
        <f t="shared" si="149"/>
        <v>13747680.73</v>
      </c>
      <c r="AA214" s="44">
        <f t="shared" si="149"/>
        <v>45733319.269999996</v>
      </c>
      <c r="AB214" s="45">
        <f t="shared" si="145"/>
        <v>0.23112726299154351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64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[1]consoCURRENT!E3578</f>
        <v>21560000</v>
      </c>
      <c r="C218" s="37">
        <f>[1]consoCURRENT!F3578</f>
        <v>0</v>
      </c>
      <c r="D218" s="37">
        <f>[1]consoCURRENT!G3578</f>
        <v>0</v>
      </c>
      <c r="E218" s="37">
        <f>[1]consoCURRENT!H3578</f>
        <v>4604753.0999999996</v>
      </c>
      <c r="F218" s="37">
        <f>[1]consoCURRENT!I3578</f>
        <v>0</v>
      </c>
      <c r="G218" s="37">
        <f>[1]consoCURRENT!J3578</f>
        <v>0</v>
      </c>
      <c r="H218" s="37">
        <f>[1]consoCURRENT!K3578</f>
        <v>0</v>
      </c>
      <c r="I218" s="37">
        <f>[1]consoCURRENT!L3578</f>
        <v>0</v>
      </c>
      <c r="J218" s="37">
        <f>[1]consoCURRENT!M3578</f>
        <v>0</v>
      </c>
      <c r="K218" s="37">
        <f>[1]consoCURRENT!N3578</f>
        <v>0</v>
      </c>
      <c r="L218" s="37">
        <f>[1]consoCURRENT!O3578</f>
        <v>0</v>
      </c>
      <c r="M218" s="37">
        <f>[1]consoCURRENT!P3578</f>
        <v>0</v>
      </c>
      <c r="N218" s="37">
        <f>[1]consoCURRENT!Q3578</f>
        <v>1169373.97</v>
      </c>
      <c r="O218" s="37">
        <f>[1]consoCURRENT!R3578</f>
        <v>1948004.3399999999</v>
      </c>
      <c r="P218" s="37">
        <f>[1]consoCURRENT!S3578</f>
        <v>1487374.79</v>
      </c>
      <c r="Q218" s="37">
        <f>[1]consoCURRENT!T3578</f>
        <v>0</v>
      </c>
      <c r="R218" s="37">
        <f>[1]consoCURRENT!U3578</f>
        <v>0</v>
      </c>
      <c r="S218" s="37">
        <f>[1]consoCURRENT!V3578</f>
        <v>0</v>
      </c>
      <c r="T218" s="37">
        <f>[1]consoCURRENT!W3578</f>
        <v>0</v>
      </c>
      <c r="U218" s="37">
        <f>[1]consoCURRENT!X3578</f>
        <v>0</v>
      </c>
      <c r="V218" s="37">
        <f>[1]consoCURRENT!Y3578</f>
        <v>0</v>
      </c>
      <c r="W218" s="37">
        <f>[1]consoCURRENT!Z3578</f>
        <v>0</v>
      </c>
      <c r="X218" s="37">
        <f>[1]consoCURRENT!AA3578</f>
        <v>0</v>
      </c>
      <c r="Y218" s="37">
        <f>[1]consoCURRENT!AB3578</f>
        <v>0</v>
      </c>
      <c r="Z218" s="37">
        <f>SUM(M218:Y218)</f>
        <v>4604753.0999999996</v>
      </c>
      <c r="AA218" s="37">
        <f>B218-Z218</f>
        <v>16955246.899999999</v>
      </c>
      <c r="AB218" s="42">
        <f>Z218/B218</f>
        <v>0.21357852968460109</v>
      </c>
      <c r="AC218" s="38"/>
    </row>
    <row r="219" spans="1:29" s="39" customFormat="1" ht="18" customHeight="1" x14ac:dyDescent="0.25">
      <c r="A219" s="41" t="s">
        <v>37</v>
      </c>
      <c r="B219" s="37">
        <f>[1]consoCURRENT!E3654</f>
        <v>32010000</v>
      </c>
      <c r="C219" s="37">
        <f>[1]consoCURRENT!F3654</f>
        <v>0</v>
      </c>
      <c r="D219" s="37">
        <f>[1]consoCURRENT!G3654</f>
        <v>0</v>
      </c>
      <c r="E219" s="37">
        <f>[1]consoCURRENT!H3654</f>
        <v>3132961.55</v>
      </c>
      <c r="F219" s="37">
        <f>[1]consoCURRENT!I3654</f>
        <v>0</v>
      </c>
      <c r="G219" s="37">
        <f>[1]consoCURRENT!J3654</f>
        <v>0</v>
      </c>
      <c r="H219" s="37">
        <f>[1]consoCURRENT!K3654</f>
        <v>0</v>
      </c>
      <c r="I219" s="37">
        <f>[1]consoCURRENT!L3654</f>
        <v>0</v>
      </c>
      <c r="J219" s="37">
        <f>[1]consoCURRENT!M3654</f>
        <v>0</v>
      </c>
      <c r="K219" s="37">
        <f>[1]consoCURRENT!N3654</f>
        <v>0</v>
      </c>
      <c r="L219" s="37">
        <f>[1]consoCURRENT!O3654</f>
        <v>0</v>
      </c>
      <c r="M219" s="37">
        <f>[1]consoCURRENT!P3654</f>
        <v>0</v>
      </c>
      <c r="N219" s="37">
        <f>[1]consoCURRENT!Q3654</f>
        <v>0</v>
      </c>
      <c r="O219" s="37">
        <f>[1]consoCURRENT!R3654</f>
        <v>0</v>
      </c>
      <c r="P219" s="37">
        <f>[1]consoCURRENT!S3654</f>
        <v>3132961.55</v>
      </c>
      <c r="Q219" s="37">
        <f>[1]consoCURRENT!T3654</f>
        <v>0</v>
      </c>
      <c r="R219" s="37">
        <f>[1]consoCURRENT!U3654</f>
        <v>0</v>
      </c>
      <c r="S219" s="37">
        <f>[1]consoCURRENT!V3654</f>
        <v>0</v>
      </c>
      <c r="T219" s="37">
        <f>[1]consoCURRENT!W3654</f>
        <v>0</v>
      </c>
      <c r="U219" s="37">
        <f>[1]consoCURRENT!X3654</f>
        <v>0</v>
      </c>
      <c r="V219" s="37">
        <f>[1]consoCURRENT!Y3654</f>
        <v>0</v>
      </c>
      <c r="W219" s="37">
        <f>[1]consoCURRENT!Z3654</f>
        <v>0</v>
      </c>
      <c r="X219" s="37">
        <f>[1]consoCURRENT!AA3654</f>
        <v>0</v>
      </c>
      <c r="Y219" s="37">
        <f>[1]consoCURRENT!AB3654</f>
        <v>0</v>
      </c>
      <c r="Z219" s="37">
        <f t="shared" ref="Z219:Z221" si="150">SUM(M219:Y219)</f>
        <v>3132961.55</v>
      </c>
      <c r="AA219" s="37">
        <f t="shared" ref="AA219:AA221" si="151">B219-Z219</f>
        <v>28877038.449999999</v>
      </c>
      <c r="AB219" s="42">
        <f t="shared" ref="AB219:AB224" si="152">Z219/B219</f>
        <v>9.7874462667916273E-2</v>
      </c>
      <c r="AC219" s="38"/>
    </row>
    <row r="220" spans="1:29" s="39" customFormat="1" ht="18" customHeight="1" x14ac:dyDescent="0.25">
      <c r="A220" s="41" t="s">
        <v>38</v>
      </c>
      <c r="B220" s="37">
        <f>[1]consoCURRENT!E3660</f>
        <v>0</v>
      </c>
      <c r="C220" s="37">
        <f>[1]consoCURRENT!F3660</f>
        <v>0</v>
      </c>
      <c r="D220" s="37">
        <f>[1]consoCURRENT!G3660</f>
        <v>0</v>
      </c>
      <c r="E220" s="37">
        <f>[1]consoCURRENT!H3660</f>
        <v>0</v>
      </c>
      <c r="F220" s="37">
        <f>[1]consoCURRENT!I3660</f>
        <v>0</v>
      </c>
      <c r="G220" s="37">
        <f>[1]consoCURRENT!J3660</f>
        <v>0</v>
      </c>
      <c r="H220" s="37">
        <f>[1]consoCURRENT!K3660</f>
        <v>0</v>
      </c>
      <c r="I220" s="37">
        <f>[1]consoCURRENT!L3660</f>
        <v>0</v>
      </c>
      <c r="J220" s="37">
        <f>[1]consoCURRENT!M3660</f>
        <v>0</v>
      </c>
      <c r="K220" s="37">
        <f>[1]consoCURRENT!N3660</f>
        <v>0</v>
      </c>
      <c r="L220" s="37">
        <f>[1]consoCURRENT!O3660</f>
        <v>0</v>
      </c>
      <c r="M220" s="37">
        <f>[1]consoCURRENT!P3660</f>
        <v>0</v>
      </c>
      <c r="N220" s="37">
        <f>[1]consoCURRENT!Q3660</f>
        <v>0</v>
      </c>
      <c r="O220" s="37">
        <f>[1]consoCURRENT!R3660</f>
        <v>0</v>
      </c>
      <c r="P220" s="37">
        <f>[1]consoCURRENT!S3660</f>
        <v>0</v>
      </c>
      <c r="Q220" s="37">
        <f>[1]consoCURRENT!T3660</f>
        <v>0</v>
      </c>
      <c r="R220" s="37">
        <f>[1]consoCURRENT!U3660</f>
        <v>0</v>
      </c>
      <c r="S220" s="37">
        <f>[1]consoCURRENT!V3660</f>
        <v>0</v>
      </c>
      <c r="T220" s="37">
        <f>[1]consoCURRENT!W3660</f>
        <v>0</v>
      </c>
      <c r="U220" s="37">
        <f>[1]consoCURRENT!X3660</f>
        <v>0</v>
      </c>
      <c r="V220" s="37">
        <f>[1]consoCURRENT!Y3660</f>
        <v>0</v>
      </c>
      <c r="W220" s="37">
        <f>[1]consoCURRENT!Z3660</f>
        <v>0</v>
      </c>
      <c r="X220" s="37">
        <f>[1]consoCURRENT!AA3660</f>
        <v>0</v>
      </c>
      <c r="Y220" s="37">
        <f>[1]consoCURRENT!AB3660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[1]consoCURRENT!E3689</f>
        <v>0</v>
      </c>
      <c r="C221" s="37">
        <f>[1]consoCURRENT!F3689</f>
        <v>0</v>
      </c>
      <c r="D221" s="37">
        <f>[1]consoCURRENT!G3689</f>
        <v>0</v>
      </c>
      <c r="E221" s="37">
        <f>[1]consoCURRENT!H3689</f>
        <v>0</v>
      </c>
      <c r="F221" s="37">
        <f>[1]consoCURRENT!I3689</f>
        <v>0</v>
      </c>
      <c r="G221" s="37">
        <f>[1]consoCURRENT!J3689</f>
        <v>0</v>
      </c>
      <c r="H221" s="37">
        <f>[1]consoCURRENT!K3689</f>
        <v>0</v>
      </c>
      <c r="I221" s="37">
        <f>[1]consoCURRENT!L3689</f>
        <v>0</v>
      </c>
      <c r="J221" s="37">
        <f>[1]consoCURRENT!M3689</f>
        <v>0</v>
      </c>
      <c r="K221" s="37">
        <f>[1]consoCURRENT!N3689</f>
        <v>0</v>
      </c>
      <c r="L221" s="37">
        <f>[1]consoCURRENT!O3689</f>
        <v>0</v>
      </c>
      <c r="M221" s="37">
        <f>[1]consoCURRENT!P3689</f>
        <v>0</v>
      </c>
      <c r="N221" s="37">
        <f>[1]consoCURRENT!Q3689</f>
        <v>0</v>
      </c>
      <c r="O221" s="37">
        <f>[1]consoCURRENT!R3689</f>
        <v>0</v>
      </c>
      <c r="P221" s="37">
        <f>[1]consoCURRENT!S3689</f>
        <v>0</v>
      </c>
      <c r="Q221" s="37">
        <f>[1]consoCURRENT!T3689</f>
        <v>0</v>
      </c>
      <c r="R221" s="37">
        <f>[1]consoCURRENT!U3689</f>
        <v>0</v>
      </c>
      <c r="S221" s="37">
        <f>[1]consoCURRENT!V3689</f>
        <v>0</v>
      </c>
      <c r="T221" s="37">
        <f>[1]consoCURRENT!W3689</f>
        <v>0</v>
      </c>
      <c r="U221" s="37">
        <f>[1]consoCURRENT!X3689</f>
        <v>0</v>
      </c>
      <c r="V221" s="37">
        <f>[1]consoCURRENT!Y3689</f>
        <v>0</v>
      </c>
      <c r="W221" s="37">
        <f>[1]consoCURRENT!Z3689</f>
        <v>0</v>
      </c>
      <c r="X221" s="37">
        <f>[1]consoCURRENT!AA3689</f>
        <v>0</v>
      </c>
      <c r="Y221" s="37">
        <f>[1]consoCURRENT!AB3689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53570000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7737714.6499999994</v>
      </c>
      <c r="F222" s="44">
        <f t="shared" si="153"/>
        <v>0</v>
      </c>
      <c r="G222" s="44">
        <f t="shared" si="153"/>
        <v>0</v>
      </c>
      <c r="H222" s="44">
        <f t="shared" si="153"/>
        <v>0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1169373.97</v>
      </c>
      <c r="O222" s="44">
        <f t="shared" si="153"/>
        <v>1948004.3399999999</v>
      </c>
      <c r="P222" s="44">
        <f t="shared" si="153"/>
        <v>4620336.34</v>
      </c>
      <c r="Q222" s="44">
        <f t="shared" si="153"/>
        <v>0</v>
      </c>
      <c r="R222" s="44">
        <f t="shared" si="153"/>
        <v>0</v>
      </c>
      <c r="S222" s="44">
        <f t="shared" si="153"/>
        <v>0</v>
      </c>
      <c r="T222" s="44">
        <f t="shared" si="153"/>
        <v>0</v>
      </c>
      <c r="U222" s="44">
        <f t="shared" si="153"/>
        <v>0</v>
      </c>
      <c r="V222" s="44">
        <f t="shared" si="153"/>
        <v>0</v>
      </c>
      <c r="W222" s="44">
        <f t="shared" si="153"/>
        <v>0</v>
      </c>
      <c r="X222" s="44">
        <f t="shared" si="153"/>
        <v>0</v>
      </c>
      <c r="Y222" s="44">
        <f t="shared" si="153"/>
        <v>0</v>
      </c>
      <c r="Z222" s="44">
        <f t="shared" si="153"/>
        <v>7737714.6499999994</v>
      </c>
      <c r="AA222" s="44">
        <f t="shared" si="153"/>
        <v>45832285.349999994</v>
      </c>
      <c r="AB222" s="45">
        <f t="shared" si="152"/>
        <v>0.14444119189845062</v>
      </c>
      <c r="AC222" s="38"/>
    </row>
    <row r="223" spans="1:29" s="39" customFormat="1" ht="18" customHeight="1" x14ac:dyDescent="0.25">
      <c r="A223" s="46" t="s">
        <v>41</v>
      </c>
      <c r="B223" s="37">
        <f>[1]consoCURRENT!E3693</f>
        <v>1435000</v>
      </c>
      <c r="C223" s="37">
        <f>[1]consoCURRENT!F3693</f>
        <v>0</v>
      </c>
      <c r="D223" s="37">
        <f>[1]consoCURRENT!G3693</f>
        <v>0</v>
      </c>
      <c r="E223" s="37">
        <f>[1]consoCURRENT!H3693</f>
        <v>272444.52</v>
      </c>
      <c r="F223" s="37">
        <f>[1]consoCURRENT!I3693</f>
        <v>0</v>
      </c>
      <c r="G223" s="37">
        <f>[1]consoCURRENT!J3693</f>
        <v>0</v>
      </c>
      <c r="H223" s="37">
        <f>[1]consoCURRENT!K3693</f>
        <v>0</v>
      </c>
      <c r="I223" s="37">
        <f>[1]consoCURRENT!L3693</f>
        <v>0</v>
      </c>
      <c r="J223" s="37">
        <f>[1]consoCURRENT!M3693</f>
        <v>0</v>
      </c>
      <c r="K223" s="37">
        <f>[1]consoCURRENT!N3693</f>
        <v>0</v>
      </c>
      <c r="L223" s="37">
        <f>[1]consoCURRENT!O3693</f>
        <v>0</v>
      </c>
      <c r="M223" s="37">
        <f>[1]consoCURRENT!P3693</f>
        <v>0</v>
      </c>
      <c r="N223" s="37">
        <f>[1]consoCURRENT!Q3693</f>
        <v>0</v>
      </c>
      <c r="O223" s="37">
        <f>[1]consoCURRENT!R3693</f>
        <v>0</v>
      </c>
      <c r="P223" s="37">
        <f>[1]consoCURRENT!S3693</f>
        <v>272444.52</v>
      </c>
      <c r="Q223" s="37">
        <f>[1]consoCURRENT!T3693</f>
        <v>0</v>
      </c>
      <c r="R223" s="37">
        <f>[1]consoCURRENT!U3693</f>
        <v>0</v>
      </c>
      <c r="S223" s="37">
        <f>[1]consoCURRENT!V3693</f>
        <v>0</v>
      </c>
      <c r="T223" s="37">
        <f>[1]consoCURRENT!W3693</f>
        <v>0</v>
      </c>
      <c r="U223" s="37">
        <f>[1]consoCURRENT!X3693</f>
        <v>0</v>
      </c>
      <c r="V223" s="37">
        <f>[1]consoCURRENT!Y3693</f>
        <v>0</v>
      </c>
      <c r="W223" s="37">
        <f>[1]consoCURRENT!Z3693</f>
        <v>0</v>
      </c>
      <c r="X223" s="37">
        <f>[1]consoCURRENT!AA3693</f>
        <v>0</v>
      </c>
      <c r="Y223" s="37">
        <f>[1]consoCURRENT!AB3693</f>
        <v>0</v>
      </c>
      <c r="Z223" s="37">
        <f t="shared" ref="Z223" si="154">SUM(M223:Y223)</f>
        <v>272444.52</v>
      </c>
      <c r="AA223" s="37">
        <f t="shared" ref="AA223" si="155">B223-Z223</f>
        <v>1162555.48</v>
      </c>
      <c r="AB223" s="42">
        <f t="shared" si="152"/>
        <v>0.18985680836236934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55005000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8010159.1699999999</v>
      </c>
      <c r="F224" s="44">
        <f t="shared" si="156"/>
        <v>0</v>
      </c>
      <c r="G224" s="44">
        <f t="shared" si="156"/>
        <v>0</v>
      </c>
      <c r="H224" s="44">
        <f t="shared" si="156"/>
        <v>0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1169373.97</v>
      </c>
      <c r="O224" s="44">
        <f t="shared" si="156"/>
        <v>1948004.3399999999</v>
      </c>
      <c r="P224" s="44">
        <f t="shared" si="156"/>
        <v>4892780.8599999994</v>
      </c>
      <c r="Q224" s="44">
        <f t="shared" si="156"/>
        <v>0</v>
      </c>
      <c r="R224" s="44">
        <f t="shared" si="156"/>
        <v>0</v>
      </c>
      <c r="S224" s="44">
        <f t="shared" si="156"/>
        <v>0</v>
      </c>
      <c r="T224" s="44">
        <f t="shared" si="156"/>
        <v>0</v>
      </c>
      <c r="U224" s="44">
        <f t="shared" si="156"/>
        <v>0</v>
      </c>
      <c r="V224" s="44">
        <f t="shared" si="156"/>
        <v>0</v>
      </c>
      <c r="W224" s="44">
        <f t="shared" si="156"/>
        <v>0</v>
      </c>
      <c r="X224" s="44">
        <f t="shared" si="156"/>
        <v>0</v>
      </c>
      <c r="Y224" s="44">
        <f t="shared" si="156"/>
        <v>0</v>
      </c>
      <c r="Z224" s="44">
        <f t="shared" si="156"/>
        <v>8010159.1699999999</v>
      </c>
      <c r="AA224" s="44">
        <f t="shared" si="156"/>
        <v>46994840.829999991</v>
      </c>
      <c r="AB224" s="45">
        <f t="shared" si="152"/>
        <v>0.14562601890737206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[1]consoCURRENT!E3753</f>
        <v>22334000</v>
      </c>
      <c r="C228" s="37">
        <f>[1]consoCURRENT!F3753</f>
        <v>0</v>
      </c>
      <c r="D228" s="37">
        <f>[1]consoCURRENT!G3753</f>
        <v>0</v>
      </c>
      <c r="E228" s="37">
        <f>[1]consoCURRENT!H3753</f>
        <v>4778183.71</v>
      </c>
      <c r="F228" s="37">
        <f>[1]consoCURRENT!I3753</f>
        <v>0</v>
      </c>
      <c r="G228" s="37">
        <f>[1]consoCURRENT!J3753</f>
        <v>0</v>
      </c>
      <c r="H228" s="37">
        <f>[1]consoCURRENT!K3753</f>
        <v>0</v>
      </c>
      <c r="I228" s="37">
        <f>[1]consoCURRENT!L3753</f>
        <v>0</v>
      </c>
      <c r="J228" s="37">
        <f>[1]consoCURRENT!M3753</f>
        <v>0</v>
      </c>
      <c r="K228" s="37">
        <f>[1]consoCURRENT!N3753</f>
        <v>0</v>
      </c>
      <c r="L228" s="37">
        <f>[1]consoCURRENT!O3753</f>
        <v>0</v>
      </c>
      <c r="M228" s="37">
        <f>[1]consoCURRENT!P3753</f>
        <v>0</v>
      </c>
      <c r="N228" s="37">
        <f>[1]consoCURRENT!Q3753</f>
        <v>1441605</v>
      </c>
      <c r="O228" s="37">
        <f>[1]consoCURRENT!R3753</f>
        <v>1827600.71</v>
      </c>
      <c r="P228" s="37">
        <f>[1]consoCURRENT!S3753</f>
        <v>1508978</v>
      </c>
      <c r="Q228" s="37">
        <f>[1]consoCURRENT!T3753</f>
        <v>0</v>
      </c>
      <c r="R228" s="37">
        <f>[1]consoCURRENT!U3753</f>
        <v>0</v>
      </c>
      <c r="S228" s="37">
        <f>[1]consoCURRENT!V3753</f>
        <v>0</v>
      </c>
      <c r="T228" s="37">
        <f>[1]consoCURRENT!W3753</f>
        <v>0</v>
      </c>
      <c r="U228" s="37">
        <f>[1]consoCURRENT!X3753</f>
        <v>0</v>
      </c>
      <c r="V228" s="37">
        <f>[1]consoCURRENT!Y3753</f>
        <v>0</v>
      </c>
      <c r="W228" s="37">
        <f>[1]consoCURRENT!Z3753</f>
        <v>0</v>
      </c>
      <c r="X228" s="37">
        <f>[1]consoCURRENT!AA3753</f>
        <v>0</v>
      </c>
      <c r="Y228" s="37">
        <f>[1]consoCURRENT!AB3753</f>
        <v>0</v>
      </c>
      <c r="Z228" s="37">
        <f>SUM(M228:Y228)</f>
        <v>4778183.71</v>
      </c>
      <c r="AA228" s="37">
        <f>B228-Z228</f>
        <v>17555816.289999999</v>
      </c>
      <c r="AB228" s="42">
        <f>Z228/B228</f>
        <v>0.21394213799588072</v>
      </c>
      <c r="AC228" s="38"/>
    </row>
    <row r="229" spans="1:29" s="39" customFormat="1" ht="18" customHeight="1" x14ac:dyDescent="0.25">
      <c r="A229" s="41" t="s">
        <v>37</v>
      </c>
      <c r="B229" s="37">
        <f>[1]consoCURRENT!E3829</f>
        <v>43411000</v>
      </c>
      <c r="C229" s="37">
        <f>[1]consoCURRENT!F3829</f>
        <v>0</v>
      </c>
      <c r="D229" s="37">
        <f>[1]consoCURRENT!G3829</f>
        <v>0</v>
      </c>
      <c r="E229" s="37">
        <f>[1]consoCURRENT!H3829</f>
        <v>6597634.1400000015</v>
      </c>
      <c r="F229" s="37">
        <f>[1]consoCURRENT!I3829</f>
        <v>0</v>
      </c>
      <c r="G229" s="37">
        <f>[1]consoCURRENT!J3829</f>
        <v>0</v>
      </c>
      <c r="H229" s="37">
        <f>[1]consoCURRENT!K3829</f>
        <v>0</v>
      </c>
      <c r="I229" s="37">
        <f>[1]consoCURRENT!L3829</f>
        <v>0</v>
      </c>
      <c r="J229" s="37">
        <f>[1]consoCURRENT!M3829</f>
        <v>0</v>
      </c>
      <c r="K229" s="37">
        <f>[1]consoCURRENT!N3829</f>
        <v>0</v>
      </c>
      <c r="L229" s="37">
        <f>[1]consoCURRENT!O3829</f>
        <v>0</v>
      </c>
      <c r="M229" s="37">
        <f>[1]consoCURRENT!P3829</f>
        <v>0</v>
      </c>
      <c r="N229" s="37">
        <f>[1]consoCURRENT!Q3829</f>
        <v>1248231.55</v>
      </c>
      <c r="O229" s="37">
        <f>[1]consoCURRENT!R3829</f>
        <v>2231396.2000000002</v>
      </c>
      <c r="P229" s="37">
        <f>[1]consoCURRENT!S3829</f>
        <v>3118006.39</v>
      </c>
      <c r="Q229" s="37">
        <f>[1]consoCURRENT!T3829</f>
        <v>0</v>
      </c>
      <c r="R229" s="37">
        <f>[1]consoCURRENT!U3829</f>
        <v>0</v>
      </c>
      <c r="S229" s="37">
        <f>[1]consoCURRENT!V3829</f>
        <v>0</v>
      </c>
      <c r="T229" s="37">
        <f>[1]consoCURRENT!W3829</f>
        <v>0</v>
      </c>
      <c r="U229" s="37">
        <f>[1]consoCURRENT!X3829</f>
        <v>0</v>
      </c>
      <c r="V229" s="37">
        <f>[1]consoCURRENT!Y3829</f>
        <v>0</v>
      </c>
      <c r="W229" s="37">
        <f>[1]consoCURRENT!Z3829</f>
        <v>0</v>
      </c>
      <c r="X229" s="37">
        <f>[1]consoCURRENT!AA3829</f>
        <v>0</v>
      </c>
      <c r="Y229" s="37">
        <f>[1]consoCURRENT!AB3829</f>
        <v>0</v>
      </c>
      <c r="Z229" s="37">
        <f t="shared" ref="Z229:Z231" si="157">SUM(M229:Y229)</f>
        <v>6597634.1400000006</v>
      </c>
      <c r="AA229" s="37">
        <f t="shared" ref="AA229:AA231" si="158">B229-Z229</f>
        <v>36813365.859999999</v>
      </c>
      <c r="AB229" s="42">
        <f t="shared" ref="AB229:AB234" si="159">Z229/B229</f>
        <v>0.15198069936191289</v>
      </c>
      <c r="AC229" s="38"/>
    </row>
    <row r="230" spans="1:29" s="39" customFormat="1" ht="18" customHeight="1" x14ac:dyDescent="0.25">
      <c r="A230" s="41" t="s">
        <v>38</v>
      </c>
      <c r="B230" s="37">
        <f>[1]consoCURRENT!E3835</f>
        <v>0</v>
      </c>
      <c r="C230" s="37">
        <f>[1]consoCURRENT!F3835</f>
        <v>0</v>
      </c>
      <c r="D230" s="37">
        <f>[1]consoCURRENT!G3835</f>
        <v>0</v>
      </c>
      <c r="E230" s="37">
        <f>[1]consoCURRENT!H3835</f>
        <v>0</v>
      </c>
      <c r="F230" s="37">
        <f>[1]consoCURRENT!I3835</f>
        <v>0</v>
      </c>
      <c r="G230" s="37">
        <f>[1]consoCURRENT!J3835</f>
        <v>0</v>
      </c>
      <c r="H230" s="37">
        <f>[1]consoCURRENT!K3835</f>
        <v>0</v>
      </c>
      <c r="I230" s="37">
        <f>[1]consoCURRENT!L3835</f>
        <v>0</v>
      </c>
      <c r="J230" s="37">
        <f>[1]consoCURRENT!M3835</f>
        <v>0</v>
      </c>
      <c r="K230" s="37">
        <f>[1]consoCURRENT!N3835</f>
        <v>0</v>
      </c>
      <c r="L230" s="37">
        <f>[1]consoCURRENT!O3835</f>
        <v>0</v>
      </c>
      <c r="M230" s="37">
        <f>[1]consoCURRENT!P3835</f>
        <v>0</v>
      </c>
      <c r="N230" s="37">
        <f>[1]consoCURRENT!Q3835</f>
        <v>0</v>
      </c>
      <c r="O230" s="37">
        <f>[1]consoCURRENT!R3835</f>
        <v>0</v>
      </c>
      <c r="P230" s="37">
        <f>[1]consoCURRENT!S3835</f>
        <v>0</v>
      </c>
      <c r="Q230" s="37">
        <f>[1]consoCURRENT!T3835</f>
        <v>0</v>
      </c>
      <c r="R230" s="37">
        <f>[1]consoCURRENT!U3835</f>
        <v>0</v>
      </c>
      <c r="S230" s="37">
        <f>[1]consoCURRENT!V3835</f>
        <v>0</v>
      </c>
      <c r="T230" s="37">
        <f>[1]consoCURRENT!W3835</f>
        <v>0</v>
      </c>
      <c r="U230" s="37">
        <f>[1]consoCURRENT!X3835</f>
        <v>0</v>
      </c>
      <c r="V230" s="37">
        <f>[1]consoCURRENT!Y3835</f>
        <v>0</v>
      </c>
      <c r="W230" s="37">
        <f>[1]consoCURRENT!Z3835</f>
        <v>0</v>
      </c>
      <c r="X230" s="37">
        <f>[1]consoCURRENT!AA3835</f>
        <v>0</v>
      </c>
      <c r="Y230" s="37">
        <f>[1]consoCURRENT!AB3835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[1]consoCURRENT!E3864</f>
        <v>0</v>
      </c>
      <c r="C231" s="37">
        <f>[1]consoCURRENT!F3864</f>
        <v>0</v>
      </c>
      <c r="D231" s="37">
        <f>[1]consoCURRENT!G3864</f>
        <v>0</v>
      </c>
      <c r="E231" s="37">
        <f>[1]consoCURRENT!H3864</f>
        <v>0</v>
      </c>
      <c r="F231" s="37">
        <f>[1]consoCURRENT!I3864</f>
        <v>0</v>
      </c>
      <c r="G231" s="37">
        <f>[1]consoCURRENT!J3864</f>
        <v>0</v>
      </c>
      <c r="H231" s="37">
        <f>[1]consoCURRENT!K3864</f>
        <v>0</v>
      </c>
      <c r="I231" s="37">
        <f>[1]consoCURRENT!L3864</f>
        <v>0</v>
      </c>
      <c r="J231" s="37">
        <f>[1]consoCURRENT!M3864</f>
        <v>0</v>
      </c>
      <c r="K231" s="37">
        <f>[1]consoCURRENT!N3864</f>
        <v>0</v>
      </c>
      <c r="L231" s="37">
        <f>[1]consoCURRENT!O3864</f>
        <v>0</v>
      </c>
      <c r="M231" s="37">
        <f>[1]consoCURRENT!P3864</f>
        <v>0</v>
      </c>
      <c r="N231" s="37">
        <f>[1]consoCURRENT!Q3864</f>
        <v>0</v>
      </c>
      <c r="O231" s="37">
        <f>[1]consoCURRENT!R3864</f>
        <v>0</v>
      </c>
      <c r="P231" s="37">
        <f>[1]consoCURRENT!S3864</f>
        <v>0</v>
      </c>
      <c r="Q231" s="37">
        <f>[1]consoCURRENT!T3864</f>
        <v>0</v>
      </c>
      <c r="R231" s="37">
        <f>[1]consoCURRENT!U3864</f>
        <v>0</v>
      </c>
      <c r="S231" s="37">
        <f>[1]consoCURRENT!V3864</f>
        <v>0</v>
      </c>
      <c r="T231" s="37">
        <f>[1]consoCURRENT!W3864</f>
        <v>0</v>
      </c>
      <c r="U231" s="37">
        <f>[1]consoCURRENT!X3864</f>
        <v>0</v>
      </c>
      <c r="V231" s="37">
        <f>[1]consoCURRENT!Y3864</f>
        <v>0</v>
      </c>
      <c r="W231" s="37">
        <f>[1]consoCURRENT!Z3864</f>
        <v>0</v>
      </c>
      <c r="X231" s="37">
        <f>[1]consoCURRENT!AA3864</f>
        <v>0</v>
      </c>
      <c r="Y231" s="37">
        <f>[1]consoCURRENT!AB3864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65745000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11375817.850000001</v>
      </c>
      <c r="F232" s="44">
        <f t="shared" si="160"/>
        <v>0</v>
      </c>
      <c r="G232" s="44">
        <f t="shared" si="160"/>
        <v>0</v>
      </c>
      <c r="H232" s="44">
        <f t="shared" si="160"/>
        <v>0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2689836.55</v>
      </c>
      <c r="O232" s="44">
        <f t="shared" si="160"/>
        <v>4058996.91</v>
      </c>
      <c r="P232" s="44">
        <f t="shared" si="160"/>
        <v>4626984.3900000006</v>
      </c>
      <c r="Q232" s="44">
        <f t="shared" si="160"/>
        <v>0</v>
      </c>
      <c r="R232" s="44">
        <f t="shared" si="160"/>
        <v>0</v>
      </c>
      <c r="S232" s="44">
        <f t="shared" si="160"/>
        <v>0</v>
      </c>
      <c r="T232" s="44">
        <f t="shared" si="160"/>
        <v>0</v>
      </c>
      <c r="U232" s="44">
        <f t="shared" si="160"/>
        <v>0</v>
      </c>
      <c r="V232" s="44">
        <f t="shared" si="160"/>
        <v>0</v>
      </c>
      <c r="W232" s="44">
        <f t="shared" si="160"/>
        <v>0</v>
      </c>
      <c r="X232" s="44">
        <f t="shared" si="160"/>
        <v>0</v>
      </c>
      <c r="Y232" s="44">
        <f t="shared" si="160"/>
        <v>0</v>
      </c>
      <c r="Z232" s="44">
        <f t="shared" si="160"/>
        <v>11375817.850000001</v>
      </c>
      <c r="AA232" s="44">
        <f t="shared" si="160"/>
        <v>54369182.149999999</v>
      </c>
      <c r="AB232" s="45">
        <f t="shared" si="159"/>
        <v>0.17302939919385507</v>
      </c>
      <c r="AC232" s="38"/>
    </row>
    <row r="233" spans="1:29" s="39" customFormat="1" ht="18" customHeight="1" x14ac:dyDescent="0.25">
      <c r="A233" s="46" t="s">
        <v>41</v>
      </c>
      <c r="B233" s="37">
        <f>[1]consoCURRENT!E3868</f>
        <v>1598000</v>
      </c>
      <c r="C233" s="37">
        <f>[1]consoCURRENT!F3868</f>
        <v>0</v>
      </c>
      <c r="D233" s="37">
        <f>[1]consoCURRENT!G3868</f>
        <v>0</v>
      </c>
      <c r="E233" s="37">
        <f>[1]consoCURRENT!H3868</f>
        <v>232520.88</v>
      </c>
      <c r="F233" s="37">
        <f>[1]consoCURRENT!I3868</f>
        <v>0</v>
      </c>
      <c r="G233" s="37">
        <f>[1]consoCURRENT!J3868</f>
        <v>0</v>
      </c>
      <c r="H233" s="37">
        <f>[1]consoCURRENT!K3868</f>
        <v>0</v>
      </c>
      <c r="I233" s="37">
        <f>[1]consoCURRENT!L3868</f>
        <v>0</v>
      </c>
      <c r="J233" s="37">
        <f>[1]consoCURRENT!M3868</f>
        <v>0</v>
      </c>
      <c r="K233" s="37">
        <f>[1]consoCURRENT!N3868</f>
        <v>0</v>
      </c>
      <c r="L233" s="37">
        <f>[1]consoCURRENT!O3868</f>
        <v>0</v>
      </c>
      <c r="M233" s="37">
        <f>[1]consoCURRENT!P3868</f>
        <v>0</v>
      </c>
      <c r="N233" s="37">
        <f>[1]consoCURRENT!Q3868</f>
        <v>73071</v>
      </c>
      <c r="O233" s="37">
        <f>[1]consoCURRENT!R3868</f>
        <v>78949.679999999993</v>
      </c>
      <c r="P233" s="37">
        <f>[1]consoCURRENT!S3868</f>
        <v>80500.2</v>
      </c>
      <c r="Q233" s="37">
        <f>[1]consoCURRENT!T3868</f>
        <v>0</v>
      </c>
      <c r="R233" s="37">
        <f>[1]consoCURRENT!U3868</f>
        <v>0</v>
      </c>
      <c r="S233" s="37">
        <f>[1]consoCURRENT!V3868</f>
        <v>0</v>
      </c>
      <c r="T233" s="37">
        <f>[1]consoCURRENT!W3868</f>
        <v>0</v>
      </c>
      <c r="U233" s="37">
        <f>[1]consoCURRENT!X3868</f>
        <v>0</v>
      </c>
      <c r="V233" s="37">
        <f>[1]consoCURRENT!Y3868</f>
        <v>0</v>
      </c>
      <c r="W233" s="37">
        <f>[1]consoCURRENT!Z3868</f>
        <v>0</v>
      </c>
      <c r="X233" s="37">
        <f>[1]consoCURRENT!AA3868</f>
        <v>0</v>
      </c>
      <c r="Y233" s="37">
        <f>[1]consoCURRENT!AB3868</f>
        <v>0</v>
      </c>
      <c r="Z233" s="37">
        <f t="shared" ref="Z233" si="161">SUM(M233:Y233)</f>
        <v>232520.88</v>
      </c>
      <c r="AA233" s="37">
        <f t="shared" ref="AA233" si="162">B233-Z233</f>
        <v>1365479.12</v>
      </c>
      <c r="AB233" s="42">
        <f t="shared" si="159"/>
        <v>0.14550743429286608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67343000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11608338.730000002</v>
      </c>
      <c r="F234" s="44">
        <f t="shared" si="163"/>
        <v>0</v>
      </c>
      <c r="G234" s="44">
        <f t="shared" si="163"/>
        <v>0</v>
      </c>
      <c r="H234" s="44">
        <f t="shared" si="163"/>
        <v>0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2762907.55</v>
      </c>
      <c r="O234" s="44">
        <f t="shared" si="163"/>
        <v>4137946.5900000003</v>
      </c>
      <c r="P234" s="44">
        <f t="shared" si="163"/>
        <v>4707484.5900000008</v>
      </c>
      <c r="Q234" s="44">
        <f t="shared" si="163"/>
        <v>0</v>
      </c>
      <c r="R234" s="44">
        <f t="shared" si="163"/>
        <v>0</v>
      </c>
      <c r="S234" s="44">
        <f t="shared" si="163"/>
        <v>0</v>
      </c>
      <c r="T234" s="44">
        <f t="shared" si="163"/>
        <v>0</v>
      </c>
      <c r="U234" s="44">
        <f t="shared" si="163"/>
        <v>0</v>
      </c>
      <c r="V234" s="44">
        <f t="shared" si="163"/>
        <v>0</v>
      </c>
      <c r="W234" s="44">
        <f t="shared" si="163"/>
        <v>0</v>
      </c>
      <c r="X234" s="44">
        <f t="shared" si="163"/>
        <v>0</v>
      </c>
      <c r="Y234" s="44">
        <f t="shared" si="163"/>
        <v>0</v>
      </c>
      <c r="Z234" s="44">
        <f t="shared" si="163"/>
        <v>11608338.730000002</v>
      </c>
      <c r="AA234" s="44">
        <f t="shared" si="163"/>
        <v>55734661.269999996</v>
      </c>
      <c r="AB234" s="45">
        <f t="shared" si="159"/>
        <v>0.17237632315162679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66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[1]consoCURRENT!E3928</f>
        <v>13051000</v>
      </c>
      <c r="C238" s="37">
        <f>[1]consoCURRENT!F3928</f>
        <v>0</v>
      </c>
      <c r="D238" s="37">
        <f>[1]consoCURRENT!G3928</f>
        <v>0</v>
      </c>
      <c r="E238" s="37">
        <f>[1]consoCURRENT!H3928</f>
        <v>2867020.51</v>
      </c>
      <c r="F238" s="37">
        <f>[1]consoCURRENT!I3928</f>
        <v>0</v>
      </c>
      <c r="G238" s="37">
        <f>[1]consoCURRENT!J3928</f>
        <v>0</v>
      </c>
      <c r="H238" s="37">
        <f>[1]consoCURRENT!K3928</f>
        <v>0</v>
      </c>
      <c r="I238" s="37">
        <f>[1]consoCURRENT!L3928</f>
        <v>0</v>
      </c>
      <c r="J238" s="37">
        <f>[1]consoCURRENT!M3928</f>
        <v>0</v>
      </c>
      <c r="K238" s="37">
        <f>[1]consoCURRENT!N3928</f>
        <v>0</v>
      </c>
      <c r="L238" s="37">
        <f>[1]consoCURRENT!O3928</f>
        <v>0</v>
      </c>
      <c r="M238" s="37">
        <f>[1]consoCURRENT!P3928</f>
        <v>0</v>
      </c>
      <c r="N238" s="37">
        <f>[1]consoCURRENT!Q3928</f>
        <v>0</v>
      </c>
      <c r="O238" s="37">
        <f>[1]consoCURRENT!R3928</f>
        <v>1876942.19</v>
      </c>
      <c r="P238" s="37">
        <f>[1]consoCURRENT!S3928</f>
        <v>990078.32000000007</v>
      </c>
      <c r="Q238" s="37">
        <f>[1]consoCURRENT!T3928</f>
        <v>0</v>
      </c>
      <c r="R238" s="37">
        <f>[1]consoCURRENT!U3928</f>
        <v>0</v>
      </c>
      <c r="S238" s="37">
        <f>[1]consoCURRENT!V3928</f>
        <v>0</v>
      </c>
      <c r="T238" s="37">
        <f>[1]consoCURRENT!W3928</f>
        <v>0</v>
      </c>
      <c r="U238" s="37">
        <f>[1]consoCURRENT!X3928</f>
        <v>0</v>
      </c>
      <c r="V238" s="37">
        <f>[1]consoCURRENT!Y3928</f>
        <v>0</v>
      </c>
      <c r="W238" s="37">
        <f>[1]consoCURRENT!Z3928</f>
        <v>0</v>
      </c>
      <c r="X238" s="37">
        <f>[1]consoCURRENT!AA3928</f>
        <v>0</v>
      </c>
      <c r="Y238" s="37">
        <f>[1]consoCURRENT!AB3928</f>
        <v>0</v>
      </c>
      <c r="Z238" s="37">
        <f>SUM(M238:Y238)</f>
        <v>2867020.51</v>
      </c>
      <c r="AA238" s="37">
        <f>B238-Z238</f>
        <v>10183979.49</v>
      </c>
      <c r="AB238" s="42">
        <f>Z238/B238</f>
        <v>0.21967822465711437</v>
      </c>
      <c r="AC238" s="38"/>
    </row>
    <row r="239" spans="1:29" s="39" customFormat="1" ht="18" customHeight="1" x14ac:dyDescent="0.25">
      <c r="A239" s="41" t="s">
        <v>37</v>
      </c>
      <c r="B239" s="37">
        <f>[1]consoCURRENT!E4004</f>
        <v>30106000</v>
      </c>
      <c r="C239" s="37">
        <f>[1]consoCURRENT!F4004</f>
        <v>0</v>
      </c>
      <c r="D239" s="37">
        <f>[1]consoCURRENT!G4004</f>
        <v>0</v>
      </c>
      <c r="E239" s="37">
        <f>[1]consoCURRENT!H4004</f>
        <v>4734511.75</v>
      </c>
      <c r="F239" s="37">
        <f>[1]consoCURRENT!I4004</f>
        <v>0</v>
      </c>
      <c r="G239" s="37">
        <f>[1]consoCURRENT!J4004</f>
        <v>0</v>
      </c>
      <c r="H239" s="37">
        <f>[1]consoCURRENT!K4004</f>
        <v>0</v>
      </c>
      <c r="I239" s="37">
        <f>[1]consoCURRENT!L4004</f>
        <v>0</v>
      </c>
      <c r="J239" s="37">
        <f>[1]consoCURRENT!M4004</f>
        <v>0</v>
      </c>
      <c r="K239" s="37">
        <f>[1]consoCURRENT!N4004</f>
        <v>0</v>
      </c>
      <c r="L239" s="37">
        <f>[1]consoCURRENT!O4004</f>
        <v>0</v>
      </c>
      <c r="M239" s="37">
        <f>[1]consoCURRENT!P4004</f>
        <v>0</v>
      </c>
      <c r="N239" s="37">
        <f>[1]consoCURRENT!Q4004</f>
        <v>0</v>
      </c>
      <c r="O239" s="37">
        <f>[1]consoCURRENT!R4004</f>
        <v>3643268.2</v>
      </c>
      <c r="P239" s="37">
        <f>[1]consoCURRENT!S4004</f>
        <v>1091243.55</v>
      </c>
      <c r="Q239" s="37">
        <f>[1]consoCURRENT!T4004</f>
        <v>0</v>
      </c>
      <c r="R239" s="37">
        <f>[1]consoCURRENT!U4004</f>
        <v>0</v>
      </c>
      <c r="S239" s="37">
        <f>[1]consoCURRENT!V4004</f>
        <v>0</v>
      </c>
      <c r="T239" s="37">
        <f>[1]consoCURRENT!W4004</f>
        <v>0</v>
      </c>
      <c r="U239" s="37">
        <f>[1]consoCURRENT!X4004</f>
        <v>0</v>
      </c>
      <c r="V239" s="37">
        <f>[1]consoCURRENT!Y4004</f>
        <v>0</v>
      </c>
      <c r="W239" s="37">
        <f>[1]consoCURRENT!Z4004</f>
        <v>0</v>
      </c>
      <c r="X239" s="37">
        <f>[1]consoCURRENT!AA4004</f>
        <v>0</v>
      </c>
      <c r="Y239" s="37">
        <f>[1]consoCURRENT!AB4004</f>
        <v>0</v>
      </c>
      <c r="Z239" s="37">
        <f t="shared" ref="Z239:Z241" si="164">SUM(M239:Y239)</f>
        <v>4734511.75</v>
      </c>
      <c r="AA239" s="37">
        <f t="shared" ref="AA239:AA241" si="165">B239-Z239</f>
        <v>25371488.25</v>
      </c>
      <c r="AB239" s="42">
        <f t="shared" ref="AB239:AB244" si="166">Z239/B239</f>
        <v>0.15726140138178435</v>
      </c>
      <c r="AC239" s="38"/>
    </row>
    <row r="240" spans="1:29" s="39" customFormat="1" ht="18" customHeight="1" x14ac:dyDescent="0.25">
      <c r="A240" s="41" t="s">
        <v>38</v>
      </c>
      <c r="B240" s="37">
        <f>[1]consoCURRENT!E4010</f>
        <v>0</v>
      </c>
      <c r="C240" s="37">
        <f>[1]consoCURRENT!F4010</f>
        <v>0</v>
      </c>
      <c r="D240" s="37">
        <f>[1]consoCURRENT!G4010</f>
        <v>0</v>
      </c>
      <c r="E240" s="37">
        <f>[1]consoCURRENT!H4010</f>
        <v>0</v>
      </c>
      <c r="F240" s="37">
        <f>[1]consoCURRENT!I4010</f>
        <v>0</v>
      </c>
      <c r="G240" s="37">
        <f>[1]consoCURRENT!J4010</f>
        <v>0</v>
      </c>
      <c r="H240" s="37">
        <f>[1]consoCURRENT!K4010</f>
        <v>0</v>
      </c>
      <c r="I240" s="37">
        <f>[1]consoCURRENT!L4010</f>
        <v>0</v>
      </c>
      <c r="J240" s="37">
        <f>[1]consoCURRENT!M4010</f>
        <v>0</v>
      </c>
      <c r="K240" s="37">
        <f>[1]consoCURRENT!N4010</f>
        <v>0</v>
      </c>
      <c r="L240" s="37">
        <f>[1]consoCURRENT!O4010</f>
        <v>0</v>
      </c>
      <c r="M240" s="37">
        <f>[1]consoCURRENT!P4010</f>
        <v>0</v>
      </c>
      <c r="N240" s="37">
        <f>[1]consoCURRENT!Q4010</f>
        <v>0</v>
      </c>
      <c r="O240" s="37">
        <f>[1]consoCURRENT!R4010</f>
        <v>0</v>
      </c>
      <c r="P240" s="37">
        <f>[1]consoCURRENT!S4010</f>
        <v>0</v>
      </c>
      <c r="Q240" s="37">
        <f>[1]consoCURRENT!T4010</f>
        <v>0</v>
      </c>
      <c r="R240" s="37">
        <f>[1]consoCURRENT!U4010</f>
        <v>0</v>
      </c>
      <c r="S240" s="37">
        <f>[1]consoCURRENT!V4010</f>
        <v>0</v>
      </c>
      <c r="T240" s="37">
        <f>[1]consoCURRENT!W4010</f>
        <v>0</v>
      </c>
      <c r="U240" s="37">
        <f>[1]consoCURRENT!X4010</f>
        <v>0</v>
      </c>
      <c r="V240" s="37">
        <f>[1]consoCURRENT!Y4010</f>
        <v>0</v>
      </c>
      <c r="W240" s="37">
        <f>[1]consoCURRENT!Z4010</f>
        <v>0</v>
      </c>
      <c r="X240" s="37">
        <f>[1]consoCURRENT!AA4010</f>
        <v>0</v>
      </c>
      <c r="Y240" s="37">
        <f>[1]consoCURRENT!AB4010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[1]consoCURRENT!E4039</f>
        <v>0</v>
      </c>
      <c r="C241" s="37">
        <f>[1]consoCURRENT!F4039</f>
        <v>0</v>
      </c>
      <c r="D241" s="37">
        <f>[1]consoCURRENT!G4039</f>
        <v>0</v>
      </c>
      <c r="E241" s="37">
        <f>[1]consoCURRENT!H4039</f>
        <v>0</v>
      </c>
      <c r="F241" s="37">
        <f>[1]consoCURRENT!I4039</f>
        <v>0</v>
      </c>
      <c r="G241" s="37">
        <f>[1]consoCURRENT!J4039</f>
        <v>0</v>
      </c>
      <c r="H241" s="37">
        <f>[1]consoCURRENT!K4039</f>
        <v>0</v>
      </c>
      <c r="I241" s="37">
        <f>[1]consoCURRENT!L4039</f>
        <v>0</v>
      </c>
      <c r="J241" s="37">
        <f>[1]consoCURRENT!M4039</f>
        <v>0</v>
      </c>
      <c r="K241" s="37">
        <f>[1]consoCURRENT!N4039</f>
        <v>0</v>
      </c>
      <c r="L241" s="37">
        <f>[1]consoCURRENT!O4039</f>
        <v>0</v>
      </c>
      <c r="M241" s="37">
        <f>[1]consoCURRENT!P4039</f>
        <v>0</v>
      </c>
      <c r="N241" s="37">
        <f>[1]consoCURRENT!Q4039</f>
        <v>0</v>
      </c>
      <c r="O241" s="37">
        <f>[1]consoCURRENT!R4039</f>
        <v>0</v>
      </c>
      <c r="P241" s="37">
        <f>[1]consoCURRENT!S4039</f>
        <v>0</v>
      </c>
      <c r="Q241" s="37">
        <f>[1]consoCURRENT!T4039</f>
        <v>0</v>
      </c>
      <c r="R241" s="37">
        <f>[1]consoCURRENT!U4039</f>
        <v>0</v>
      </c>
      <c r="S241" s="37">
        <f>[1]consoCURRENT!V4039</f>
        <v>0</v>
      </c>
      <c r="T241" s="37">
        <f>[1]consoCURRENT!W4039</f>
        <v>0</v>
      </c>
      <c r="U241" s="37">
        <f>[1]consoCURRENT!X4039</f>
        <v>0</v>
      </c>
      <c r="V241" s="37">
        <f>[1]consoCURRENT!Y4039</f>
        <v>0</v>
      </c>
      <c r="W241" s="37">
        <f>[1]consoCURRENT!Z4039</f>
        <v>0</v>
      </c>
      <c r="X241" s="37">
        <f>[1]consoCURRENT!AA4039</f>
        <v>0</v>
      </c>
      <c r="Y241" s="37">
        <f>[1]consoCURRENT!AB4039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43157000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7601532.2599999998</v>
      </c>
      <c r="F242" s="44">
        <f t="shared" si="167"/>
        <v>0</v>
      </c>
      <c r="G242" s="44">
        <f t="shared" si="167"/>
        <v>0</v>
      </c>
      <c r="H242" s="44">
        <f t="shared" si="167"/>
        <v>0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0</v>
      </c>
      <c r="O242" s="44">
        <f t="shared" si="167"/>
        <v>5520210.3900000006</v>
      </c>
      <c r="P242" s="44">
        <f t="shared" si="167"/>
        <v>2081321.87</v>
      </c>
      <c r="Q242" s="44">
        <f t="shared" si="167"/>
        <v>0</v>
      </c>
      <c r="R242" s="44">
        <f t="shared" si="167"/>
        <v>0</v>
      </c>
      <c r="S242" s="44">
        <f t="shared" si="167"/>
        <v>0</v>
      </c>
      <c r="T242" s="44">
        <f t="shared" si="167"/>
        <v>0</v>
      </c>
      <c r="U242" s="44">
        <f t="shared" si="167"/>
        <v>0</v>
      </c>
      <c r="V242" s="44">
        <f t="shared" si="167"/>
        <v>0</v>
      </c>
      <c r="W242" s="44">
        <f t="shared" si="167"/>
        <v>0</v>
      </c>
      <c r="X242" s="44">
        <f t="shared" si="167"/>
        <v>0</v>
      </c>
      <c r="Y242" s="44">
        <f t="shared" si="167"/>
        <v>0</v>
      </c>
      <c r="Z242" s="44">
        <f t="shared" si="167"/>
        <v>7601532.2599999998</v>
      </c>
      <c r="AA242" s="44">
        <f t="shared" si="167"/>
        <v>35555467.740000002</v>
      </c>
      <c r="AB242" s="45">
        <f t="shared" si="166"/>
        <v>0.17613671617582316</v>
      </c>
      <c r="AC242" s="38"/>
    </row>
    <row r="243" spans="1:29" s="39" customFormat="1" ht="18" customHeight="1" x14ac:dyDescent="0.25">
      <c r="A243" s="46" t="s">
        <v>41</v>
      </c>
      <c r="B243" s="37">
        <f>[1]consoCURRENT!E4043</f>
        <v>737000</v>
      </c>
      <c r="C243" s="37">
        <f>[1]consoCURRENT!F4043</f>
        <v>0</v>
      </c>
      <c r="D243" s="37">
        <f>[1]consoCURRENT!G4043</f>
        <v>0</v>
      </c>
      <c r="E243" s="37">
        <f>[1]consoCURRENT!H4043</f>
        <v>180508.32</v>
      </c>
      <c r="F243" s="37">
        <f>[1]consoCURRENT!I4043</f>
        <v>0</v>
      </c>
      <c r="G243" s="37">
        <f>[1]consoCURRENT!J4043</f>
        <v>0</v>
      </c>
      <c r="H243" s="37">
        <f>[1]consoCURRENT!K4043</f>
        <v>0</v>
      </c>
      <c r="I243" s="37">
        <f>[1]consoCURRENT!L4043</f>
        <v>0</v>
      </c>
      <c r="J243" s="37">
        <f>[1]consoCURRENT!M4043</f>
        <v>0</v>
      </c>
      <c r="K243" s="37">
        <f>[1]consoCURRENT!N4043</f>
        <v>0</v>
      </c>
      <c r="L243" s="37">
        <f>[1]consoCURRENT!O4043</f>
        <v>0</v>
      </c>
      <c r="M243" s="37">
        <f>[1]consoCURRENT!P4043</f>
        <v>0</v>
      </c>
      <c r="N243" s="37">
        <f>[1]consoCURRENT!Q4043</f>
        <v>0</v>
      </c>
      <c r="O243" s="37">
        <f>[1]consoCURRENT!R4043</f>
        <v>119886.96</v>
      </c>
      <c r="P243" s="37">
        <f>[1]consoCURRENT!S4043</f>
        <v>60621.36</v>
      </c>
      <c r="Q243" s="37">
        <f>[1]consoCURRENT!T4043</f>
        <v>0</v>
      </c>
      <c r="R243" s="37">
        <f>[1]consoCURRENT!U4043</f>
        <v>0</v>
      </c>
      <c r="S243" s="37">
        <f>[1]consoCURRENT!V4043</f>
        <v>0</v>
      </c>
      <c r="T243" s="37">
        <f>[1]consoCURRENT!W4043</f>
        <v>0</v>
      </c>
      <c r="U243" s="37">
        <f>[1]consoCURRENT!X4043</f>
        <v>0</v>
      </c>
      <c r="V243" s="37">
        <f>[1]consoCURRENT!Y4043</f>
        <v>0</v>
      </c>
      <c r="W243" s="37">
        <f>[1]consoCURRENT!Z4043</f>
        <v>0</v>
      </c>
      <c r="X243" s="37">
        <f>[1]consoCURRENT!AA4043</f>
        <v>0</v>
      </c>
      <c r="Y243" s="37">
        <f>[1]consoCURRENT!AB4043</f>
        <v>0</v>
      </c>
      <c r="Z243" s="37">
        <f t="shared" ref="Z243" si="168">SUM(M243:Y243)</f>
        <v>180508.32</v>
      </c>
      <c r="AA243" s="37">
        <f t="shared" ref="AA243" si="169">B243-Z243</f>
        <v>556491.67999999993</v>
      </c>
      <c r="AB243" s="42">
        <f t="shared" si="166"/>
        <v>0.24492309362279513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43894000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7782040.5800000001</v>
      </c>
      <c r="F244" s="44">
        <f t="shared" si="170"/>
        <v>0</v>
      </c>
      <c r="G244" s="44">
        <f t="shared" si="170"/>
        <v>0</v>
      </c>
      <c r="H244" s="44">
        <f t="shared" si="170"/>
        <v>0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0</v>
      </c>
      <c r="O244" s="44">
        <f t="shared" si="170"/>
        <v>5640097.3500000006</v>
      </c>
      <c r="P244" s="44">
        <f t="shared" si="170"/>
        <v>2141943.23</v>
      </c>
      <c r="Q244" s="44">
        <f t="shared" si="170"/>
        <v>0</v>
      </c>
      <c r="R244" s="44">
        <f t="shared" si="170"/>
        <v>0</v>
      </c>
      <c r="S244" s="44">
        <f t="shared" si="170"/>
        <v>0</v>
      </c>
      <c r="T244" s="44">
        <f t="shared" si="170"/>
        <v>0</v>
      </c>
      <c r="U244" s="44">
        <f t="shared" si="170"/>
        <v>0</v>
      </c>
      <c r="V244" s="44">
        <f t="shared" si="170"/>
        <v>0</v>
      </c>
      <c r="W244" s="44">
        <f t="shared" si="170"/>
        <v>0</v>
      </c>
      <c r="X244" s="44">
        <f t="shared" si="170"/>
        <v>0</v>
      </c>
      <c r="Y244" s="44">
        <f t="shared" si="170"/>
        <v>0</v>
      </c>
      <c r="Z244" s="44">
        <f t="shared" si="170"/>
        <v>7782040.5800000001</v>
      </c>
      <c r="AA244" s="44">
        <f t="shared" si="170"/>
        <v>36111959.420000002</v>
      </c>
      <c r="AB244" s="45">
        <f t="shared" si="166"/>
        <v>0.17729167038775231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[1]consoCURRENT!E4103</f>
        <v>22707000</v>
      </c>
      <c r="C248" s="37">
        <f>[1]consoCURRENT!F4103</f>
        <v>0</v>
      </c>
      <c r="D248" s="37">
        <f>[1]consoCURRENT!G4103</f>
        <v>0</v>
      </c>
      <c r="E248" s="37">
        <f>[1]consoCURRENT!H4103</f>
        <v>5865473.8399999989</v>
      </c>
      <c r="F248" s="37">
        <f>[1]consoCURRENT!I4103</f>
        <v>0</v>
      </c>
      <c r="G248" s="37">
        <f>[1]consoCURRENT!J4103</f>
        <v>0</v>
      </c>
      <c r="H248" s="37">
        <f>[1]consoCURRENT!K4103</f>
        <v>0</v>
      </c>
      <c r="I248" s="37">
        <f>[1]consoCURRENT!L4103</f>
        <v>0</v>
      </c>
      <c r="J248" s="37">
        <f>[1]consoCURRENT!M4103</f>
        <v>0</v>
      </c>
      <c r="K248" s="37">
        <f>[1]consoCURRENT!N4103</f>
        <v>0</v>
      </c>
      <c r="L248" s="37">
        <f>[1]consoCURRENT!O4103</f>
        <v>0</v>
      </c>
      <c r="M248" s="37">
        <f>[1]consoCURRENT!P4103</f>
        <v>0</v>
      </c>
      <c r="N248" s="37">
        <f>[1]consoCURRENT!Q4103</f>
        <v>0</v>
      </c>
      <c r="O248" s="37">
        <f>[1]consoCURRENT!R4103</f>
        <v>3244265.0300000003</v>
      </c>
      <c r="P248" s="37">
        <f>[1]consoCURRENT!S4103</f>
        <v>2621208.8099999996</v>
      </c>
      <c r="Q248" s="37">
        <f>[1]consoCURRENT!T4103</f>
        <v>0</v>
      </c>
      <c r="R248" s="37">
        <f>[1]consoCURRENT!U4103</f>
        <v>0</v>
      </c>
      <c r="S248" s="37">
        <f>[1]consoCURRENT!V4103</f>
        <v>0</v>
      </c>
      <c r="T248" s="37">
        <f>[1]consoCURRENT!W4103</f>
        <v>0</v>
      </c>
      <c r="U248" s="37">
        <f>[1]consoCURRENT!X4103</f>
        <v>0</v>
      </c>
      <c r="V248" s="37">
        <f>[1]consoCURRENT!Y4103</f>
        <v>0</v>
      </c>
      <c r="W248" s="37">
        <f>[1]consoCURRENT!Z4103</f>
        <v>0</v>
      </c>
      <c r="X248" s="37">
        <f>[1]consoCURRENT!AA4103</f>
        <v>0</v>
      </c>
      <c r="Y248" s="37">
        <f>[1]consoCURRENT!AB4103</f>
        <v>0</v>
      </c>
      <c r="Z248" s="37">
        <f>SUM(M248:Y248)</f>
        <v>5865473.8399999999</v>
      </c>
      <c r="AA248" s="37">
        <f>B248-Z248</f>
        <v>16841526.16</v>
      </c>
      <c r="AB248" s="42">
        <f>Z248/B248</f>
        <v>0.25831126260624476</v>
      </c>
      <c r="AC248" s="38"/>
    </row>
    <row r="249" spans="1:29" s="39" customFormat="1" ht="18" customHeight="1" x14ac:dyDescent="0.25">
      <c r="A249" s="41" t="s">
        <v>37</v>
      </c>
      <c r="B249" s="37">
        <f>[1]consoCURRENT!E4179</f>
        <v>61167000</v>
      </c>
      <c r="C249" s="37">
        <f>[1]consoCURRENT!F4179</f>
        <v>0</v>
      </c>
      <c r="D249" s="37">
        <f>[1]consoCURRENT!G4179</f>
        <v>0</v>
      </c>
      <c r="E249" s="37">
        <f>[1]consoCURRENT!H4179</f>
        <v>38095994.299999997</v>
      </c>
      <c r="F249" s="37">
        <f>[1]consoCURRENT!I4179</f>
        <v>0</v>
      </c>
      <c r="G249" s="37">
        <f>[1]consoCURRENT!J4179</f>
        <v>0</v>
      </c>
      <c r="H249" s="37">
        <f>[1]consoCURRENT!K4179</f>
        <v>0</v>
      </c>
      <c r="I249" s="37">
        <f>[1]consoCURRENT!L4179</f>
        <v>0</v>
      </c>
      <c r="J249" s="37">
        <f>[1]consoCURRENT!M4179</f>
        <v>0</v>
      </c>
      <c r="K249" s="37">
        <f>[1]consoCURRENT!N4179</f>
        <v>0</v>
      </c>
      <c r="L249" s="37">
        <f>[1]consoCURRENT!O4179</f>
        <v>0</v>
      </c>
      <c r="M249" s="37">
        <f>[1]consoCURRENT!P4179</f>
        <v>0</v>
      </c>
      <c r="N249" s="37">
        <f>[1]consoCURRENT!Q4179</f>
        <v>0</v>
      </c>
      <c r="O249" s="37">
        <f>[1]consoCURRENT!R4179</f>
        <v>10665648.369999999</v>
      </c>
      <c r="P249" s="37">
        <f>[1]consoCURRENT!S4179</f>
        <v>27430345.930000003</v>
      </c>
      <c r="Q249" s="37">
        <f>[1]consoCURRENT!T4179</f>
        <v>0</v>
      </c>
      <c r="R249" s="37">
        <f>[1]consoCURRENT!U4179</f>
        <v>0</v>
      </c>
      <c r="S249" s="37">
        <f>[1]consoCURRENT!V4179</f>
        <v>0</v>
      </c>
      <c r="T249" s="37">
        <f>[1]consoCURRENT!W4179</f>
        <v>0</v>
      </c>
      <c r="U249" s="37">
        <f>[1]consoCURRENT!X4179</f>
        <v>0</v>
      </c>
      <c r="V249" s="37">
        <f>[1]consoCURRENT!Y4179</f>
        <v>0</v>
      </c>
      <c r="W249" s="37">
        <f>[1]consoCURRENT!Z4179</f>
        <v>0</v>
      </c>
      <c r="X249" s="37">
        <f>[1]consoCURRENT!AA4179</f>
        <v>0</v>
      </c>
      <c r="Y249" s="37">
        <f>[1]consoCURRENT!AB4179</f>
        <v>0</v>
      </c>
      <c r="Z249" s="37">
        <f t="shared" ref="Z249:Z251" si="171">SUM(M249:Y249)</f>
        <v>38095994.300000004</v>
      </c>
      <c r="AA249" s="37">
        <f t="shared" ref="AA249:AA251" si="172">B249-Z249</f>
        <v>23071005.699999996</v>
      </c>
      <c r="AB249" s="42">
        <f t="shared" ref="AB249:AB254" si="173">Z249/B249</f>
        <v>0.62281940098419086</v>
      </c>
      <c r="AC249" s="38"/>
    </row>
    <row r="250" spans="1:29" s="39" customFormat="1" ht="18" customHeight="1" x14ac:dyDescent="0.25">
      <c r="A250" s="41" t="s">
        <v>38</v>
      </c>
      <c r="B250" s="37">
        <f>[1]consoCURRENT!E4185</f>
        <v>0</v>
      </c>
      <c r="C250" s="37">
        <f>[1]consoCURRENT!F4185</f>
        <v>0</v>
      </c>
      <c r="D250" s="37">
        <f>[1]consoCURRENT!G4185</f>
        <v>0</v>
      </c>
      <c r="E250" s="37">
        <f>[1]consoCURRENT!H4185</f>
        <v>0</v>
      </c>
      <c r="F250" s="37">
        <f>[1]consoCURRENT!I4185</f>
        <v>0</v>
      </c>
      <c r="G250" s="37">
        <f>[1]consoCURRENT!J4185</f>
        <v>0</v>
      </c>
      <c r="H250" s="37">
        <f>[1]consoCURRENT!K4185</f>
        <v>0</v>
      </c>
      <c r="I250" s="37">
        <f>[1]consoCURRENT!L4185</f>
        <v>0</v>
      </c>
      <c r="J250" s="37">
        <f>[1]consoCURRENT!M4185</f>
        <v>0</v>
      </c>
      <c r="K250" s="37">
        <f>[1]consoCURRENT!N4185</f>
        <v>0</v>
      </c>
      <c r="L250" s="37">
        <f>[1]consoCURRENT!O4185</f>
        <v>0</v>
      </c>
      <c r="M250" s="37">
        <f>[1]consoCURRENT!P4185</f>
        <v>0</v>
      </c>
      <c r="N250" s="37">
        <f>[1]consoCURRENT!Q4185</f>
        <v>0</v>
      </c>
      <c r="O250" s="37">
        <f>[1]consoCURRENT!R4185</f>
        <v>0</v>
      </c>
      <c r="P250" s="37">
        <f>[1]consoCURRENT!S4185</f>
        <v>0</v>
      </c>
      <c r="Q250" s="37">
        <f>[1]consoCURRENT!T4185</f>
        <v>0</v>
      </c>
      <c r="R250" s="37">
        <f>[1]consoCURRENT!U4185</f>
        <v>0</v>
      </c>
      <c r="S250" s="37">
        <f>[1]consoCURRENT!V4185</f>
        <v>0</v>
      </c>
      <c r="T250" s="37">
        <f>[1]consoCURRENT!W4185</f>
        <v>0</v>
      </c>
      <c r="U250" s="37">
        <f>[1]consoCURRENT!X4185</f>
        <v>0</v>
      </c>
      <c r="V250" s="37">
        <f>[1]consoCURRENT!Y4185</f>
        <v>0</v>
      </c>
      <c r="W250" s="37">
        <f>[1]consoCURRENT!Z4185</f>
        <v>0</v>
      </c>
      <c r="X250" s="37">
        <f>[1]consoCURRENT!AA4185</f>
        <v>0</v>
      </c>
      <c r="Y250" s="37">
        <f>[1]consoCURRENT!AB4185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[1]consoCURRENT!E4214</f>
        <v>0</v>
      </c>
      <c r="C251" s="37">
        <f>[1]consoCURRENT!F4214</f>
        <v>0</v>
      </c>
      <c r="D251" s="37">
        <f>[1]consoCURRENT!G4214</f>
        <v>0</v>
      </c>
      <c r="E251" s="37">
        <f>[1]consoCURRENT!H4214</f>
        <v>0</v>
      </c>
      <c r="F251" s="37">
        <f>[1]consoCURRENT!I4214</f>
        <v>0</v>
      </c>
      <c r="G251" s="37">
        <f>[1]consoCURRENT!J4214</f>
        <v>0</v>
      </c>
      <c r="H251" s="37">
        <f>[1]consoCURRENT!K4214</f>
        <v>0</v>
      </c>
      <c r="I251" s="37">
        <f>[1]consoCURRENT!L4214</f>
        <v>0</v>
      </c>
      <c r="J251" s="37">
        <f>[1]consoCURRENT!M4214</f>
        <v>0</v>
      </c>
      <c r="K251" s="37">
        <f>[1]consoCURRENT!N4214</f>
        <v>0</v>
      </c>
      <c r="L251" s="37">
        <f>[1]consoCURRENT!O4214</f>
        <v>0</v>
      </c>
      <c r="M251" s="37">
        <f>[1]consoCURRENT!P4214</f>
        <v>0</v>
      </c>
      <c r="N251" s="37">
        <f>[1]consoCURRENT!Q4214</f>
        <v>0</v>
      </c>
      <c r="O251" s="37">
        <f>[1]consoCURRENT!R4214</f>
        <v>0</v>
      </c>
      <c r="P251" s="37">
        <f>[1]consoCURRENT!S4214</f>
        <v>0</v>
      </c>
      <c r="Q251" s="37">
        <f>[1]consoCURRENT!T4214</f>
        <v>0</v>
      </c>
      <c r="R251" s="37">
        <f>[1]consoCURRENT!U4214</f>
        <v>0</v>
      </c>
      <c r="S251" s="37">
        <f>[1]consoCURRENT!V4214</f>
        <v>0</v>
      </c>
      <c r="T251" s="37">
        <f>[1]consoCURRENT!W4214</f>
        <v>0</v>
      </c>
      <c r="U251" s="37">
        <f>[1]consoCURRENT!X4214</f>
        <v>0</v>
      </c>
      <c r="V251" s="37">
        <f>[1]consoCURRENT!Y4214</f>
        <v>0</v>
      </c>
      <c r="W251" s="37">
        <f>[1]consoCURRENT!Z4214</f>
        <v>0</v>
      </c>
      <c r="X251" s="37">
        <f>[1]consoCURRENT!AA4214</f>
        <v>0</v>
      </c>
      <c r="Y251" s="37">
        <f>[1]consoCURRENT!AB4214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83874000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43961468.139999993</v>
      </c>
      <c r="F252" s="44">
        <f t="shared" si="174"/>
        <v>0</v>
      </c>
      <c r="G252" s="44">
        <f t="shared" si="174"/>
        <v>0</v>
      </c>
      <c r="H252" s="44">
        <f t="shared" si="174"/>
        <v>0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0</v>
      </c>
      <c r="O252" s="44">
        <f t="shared" si="174"/>
        <v>13909913.399999999</v>
      </c>
      <c r="P252" s="44">
        <f t="shared" si="174"/>
        <v>30051554.740000002</v>
      </c>
      <c r="Q252" s="44">
        <f t="shared" si="174"/>
        <v>0</v>
      </c>
      <c r="R252" s="44">
        <f t="shared" si="174"/>
        <v>0</v>
      </c>
      <c r="S252" s="44">
        <f t="shared" si="174"/>
        <v>0</v>
      </c>
      <c r="T252" s="44">
        <f t="shared" si="174"/>
        <v>0</v>
      </c>
      <c r="U252" s="44">
        <f t="shared" si="174"/>
        <v>0</v>
      </c>
      <c r="V252" s="44">
        <f t="shared" si="174"/>
        <v>0</v>
      </c>
      <c r="W252" s="44">
        <f t="shared" si="174"/>
        <v>0</v>
      </c>
      <c r="X252" s="44">
        <f t="shared" si="174"/>
        <v>0</v>
      </c>
      <c r="Y252" s="44">
        <f t="shared" si="174"/>
        <v>0</v>
      </c>
      <c r="Z252" s="44">
        <f t="shared" si="174"/>
        <v>43961468.140000001</v>
      </c>
      <c r="AA252" s="44">
        <f t="shared" si="174"/>
        <v>39912531.859999999</v>
      </c>
      <c r="AB252" s="45">
        <f t="shared" si="173"/>
        <v>0.52413701671554958</v>
      </c>
      <c r="AC252" s="38"/>
    </row>
    <row r="253" spans="1:29" s="39" customFormat="1" ht="18" customHeight="1" x14ac:dyDescent="0.25">
      <c r="A253" s="46" t="s">
        <v>41</v>
      </c>
      <c r="B253" s="37">
        <f>[1]consoCURRENT!E4218</f>
        <v>1352000</v>
      </c>
      <c r="C253" s="37">
        <f>[1]consoCURRENT!F4218</f>
        <v>0</v>
      </c>
      <c r="D253" s="37">
        <f>[1]consoCURRENT!G4218</f>
        <v>0</v>
      </c>
      <c r="E253" s="37">
        <f>[1]consoCURRENT!H4218</f>
        <v>338610.36</v>
      </c>
      <c r="F253" s="37">
        <f>[1]consoCURRENT!I4218</f>
        <v>0</v>
      </c>
      <c r="G253" s="37">
        <f>[1]consoCURRENT!J4218</f>
        <v>0</v>
      </c>
      <c r="H253" s="37">
        <f>[1]consoCURRENT!K4218</f>
        <v>0</v>
      </c>
      <c r="I253" s="37">
        <f>[1]consoCURRENT!L4218</f>
        <v>0</v>
      </c>
      <c r="J253" s="37">
        <f>[1]consoCURRENT!M4218</f>
        <v>0</v>
      </c>
      <c r="K253" s="37">
        <f>[1]consoCURRENT!N4218</f>
        <v>0</v>
      </c>
      <c r="L253" s="37">
        <f>[1]consoCURRENT!O4218</f>
        <v>0</v>
      </c>
      <c r="M253" s="37">
        <f>[1]consoCURRENT!P4218</f>
        <v>0</v>
      </c>
      <c r="N253" s="37">
        <f>[1]consoCURRENT!Q4218</f>
        <v>0</v>
      </c>
      <c r="O253" s="37">
        <f>[1]consoCURRENT!R4218</f>
        <v>226092.36</v>
      </c>
      <c r="P253" s="37">
        <f>[1]consoCURRENT!S4218</f>
        <v>112518</v>
      </c>
      <c r="Q253" s="37">
        <f>[1]consoCURRENT!T4218</f>
        <v>0</v>
      </c>
      <c r="R253" s="37">
        <f>[1]consoCURRENT!U4218</f>
        <v>0</v>
      </c>
      <c r="S253" s="37">
        <f>[1]consoCURRENT!V4218</f>
        <v>0</v>
      </c>
      <c r="T253" s="37">
        <f>[1]consoCURRENT!W4218</f>
        <v>0</v>
      </c>
      <c r="U253" s="37">
        <f>[1]consoCURRENT!X4218</f>
        <v>0</v>
      </c>
      <c r="V253" s="37">
        <f>[1]consoCURRENT!Y4218</f>
        <v>0</v>
      </c>
      <c r="W253" s="37">
        <f>[1]consoCURRENT!Z4218</f>
        <v>0</v>
      </c>
      <c r="X253" s="37">
        <f>[1]consoCURRENT!AA4218</f>
        <v>0</v>
      </c>
      <c r="Y253" s="37">
        <f>[1]consoCURRENT!AB4218</f>
        <v>0</v>
      </c>
      <c r="Z253" s="37">
        <f t="shared" ref="Z253" si="175">SUM(M253:Y253)</f>
        <v>338610.36</v>
      </c>
      <c r="AA253" s="37">
        <f t="shared" ref="AA253" si="176">B253-Z253</f>
        <v>1013389.64</v>
      </c>
      <c r="AB253" s="42">
        <f t="shared" si="173"/>
        <v>0.25045144970414202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85226000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44300078.499999993</v>
      </c>
      <c r="F254" s="44">
        <f t="shared" si="177"/>
        <v>0</v>
      </c>
      <c r="G254" s="44">
        <f t="shared" si="177"/>
        <v>0</v>
      </c>
      <c r="H254" s="44">
        <f t="shared" si="177"/>
        <v>0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0</v>
      </c>
      <c r="O254" s="44">
        <f t="shared" si="177"/>
        <v>14136005.759999998</v>
      </c>
      <c r="P254" s="44">
        <f t="shared" si="177"/>
        <v>30164072.740000002</v>
      </c>
      <c r="Q254" s="44">
        <f t="shared" si="177"/>
        <v>0</v>
      </c>
      <c r="R254" s="44">
        <f t="shared" si="177"/>
        <v>0</v>
      </c>
      <c r="S254" s="44">
        <f t="shared" si="177"/>
        <v>0</v>
      </c>
      <c r="T254" s="44">
        <f t="shared" si="177"/>
        <v>0</v>
      </c>
      <c r="U254" s="44">
        <f t="shared" si="177"/>
        <v>0</v>
      </c>
      <c r="V254" s="44">
        <f t="shared" si="177"/>
        <v>0</v>
      </c>
      <c r="W254" s="44">
        <f t="shared" si="177"/>
        <v>0</v>
      </c>
      <c r="X254" s="44">
        <f t="shared" si="177"/>
        <v>0</v>
      </c>
      <c r="Y254" s="44">
        <f t="shared" si="177"/>
        <v>0</v>
      </c>
      <c r="Z254" s="44">
        <f t="shared" si="177"/>
        <v>44300078.5</v>
      </c>
      <c r="AA254" s="44">
        <f t="shared" si="177"/>
        <v>40925921.5</v>
      </c>
      <c r="AB254" s="45">
        <f t="shared" si="173"/>
        <v>0.51979535001056021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[1]consoCURRENT!E4278</f>
        <v>8675000</v>
      </c>
      <c r="C258" s="37">
        <f>[1]consoCURRENT!F4278</f>
        <v>0</v>
      </c>
      <c r="D258" s="37">
        <f>[1]consoCURRENT!G4278</f>
        <v>0</v>
      </c>
      <c r="E258" s="37">
        <f>[1]consoCURRENT!H4278</f>
        <v>1458509.5</v>
      </c>
      <c r="F258" s="37">
        <f>[1]consoCURRENT!I4278</f>
        <v>0</v>
      </c>
      <c r="G258" s="37">
        <f>[1]consoCURRENT!J4278</f>
        <v>0</v>
      </c>
      <c r="H258" s="37">
        <f>[1]consoCURRENT!K4278</f>
        <v>0</v>
      </c>
      <c r="I258" s="37">
        <f>[1]consoCURRENT!L4278</f>
        <v>0</v>
      </c>
      <c r="J258" s="37">
        <f>[1]consoCURRENT!M4278</f>
        <v>0</v>
      </c>
      <c r="K258" s="37">
        <f>[1]consoCURRENT!N4278</f>
        <v>0</v>
      </c>
      <c r="L258" s="37">
        <f>[1]consoCURRENT!O4278</f>
        <v>0</v>
      </c>
      <c r="M258" s="37">
        <f>[1]consoCURRENT!P4278</f>
        <v>0</v>
      </c>
      <c r="N258" s="37">
        <f>[1]consoCURRENT!Q4278</f>
        <v>459410.5</v>
      </c>
      <c r="O258" s="37">
        <f>[1]consoCURRENT!R4278</f>
        <v>557549.5</v>
      </c>
      <c r="P258" s="37">
        <f>[1]consoCURRENT!S4278</f>
        <v>441549.5</v>
      </c>
      <c r="Q258" s="37">
        <f>[1]consoCURRENT!T4278</f>
        <v>0</v>
      </c>
      <c r="R258" s="37">
        <f>[1]consoCURRENT!U4278</f>
        <v>0</v>
      </c>
      <c r="S258" s="37">
        <f>[1]consoCURRENT!V4278</f>
        <v>0</v>
      </c>
      <c r="T258" s="37">
        <f>[1]consoCURRENT!W4278</f>
        <v>0</v>
      </c>
      <c r="U258" s="37">
        <f>[1]consoCURRENT!X4278</f>
        <v>0</v>
      </c>
      <c r="V258" s="37">
        <f>[1]consoCURRENT!Y4278</f>
        <v>0</v>
      </c>
      <c r="W258" s="37">
        <f>[1]consoCURRENT!Z4278</f>
        <v>0</v>
      </c>
      <c r="X258" s="37">
        <f>[1]consoCURRENT!AA4278</f>
        <v>0</v>
      </c>
      <c r="Y258" s="37">
        <f>[1]consoCURRENT!AB4278</f>
        <v>0</v>
      </c>
      <c r="Z258" s="37">
        <f>SUM(M258:Y258)</f>
        <v>1458509.5</v>
      </c>
      <c r="AA258" s="37">
        <f>B258-Z258</f>
        <v>7216490.5</v>
      </c>
      <c r="AB258" s="42">
        <f>Z258/B258</f>
        <v>0.1681278962536023</v>
      </c>
      <c r="AC258" s="38"/>
    </row>
    <row r="259" spans="1:29" s="39" customFormat="1" ht="18" customHeight="1" x14ac:dyDescent="0.25">
      <c r="A259" s="41" t="s">
        <v>37</v>
      </c>
      <c r="B259" s="37">
        <f>[1]consoCURRENT!E4354</f>
        <v>23561000</v>
      </c>
      <c r="C259" s="37">
        <f>[1]consoCURRENT!F4354</f>
        <v>0</v>
      </c>
      <c r="D259" s="37">
        <f>[1]consoCURRENT!G4354</f>
        <v>0</v>
      </c>
      <c r="E259" s="37">
        <f>[1]consoCURRENT!H4354</f>
        <v>3560986.9699999997</v>
      </c>
      <c r="F259" s="37">
        <f>[1]consoCURRENT!I4354</f>
        <v>0</v>
      </c>
      <c r="G259" s="37">
        <f>[1]consoCURRENT!J4354</f>
        <v>0</v>
      </c>
      <c r="H259" s="37">
        <f>[1]consoCURRENT!K4354</f>
        <v>0</v>
      </c>
      <c r="I259" s="37">
        <f>[1]consoCURRENT!L4354</f>
        <v>0</v>
      </c>
      <c r="J259" s="37">
        <f>[1]consoCURRENT!M4354</f>
        <v>0</v>
      </c>
      <c r="K259" s="37">
        <f>[1]consoCURRENT!N4354</f>
        <v>0</v>
      </c>
      <c r="L259" s="37">
        <f>[1]consoCURRENT!O4354</f>
        <v>0</v>
      </c>
      <c r="M259" s="37">
        <f>[1]consoCURRENT!P4354</f>
        <v>0</v>
      </c>
      <c r="N259" s="37">
        <f>[1]consoCURRENT!Q4354</f>
        <v>702483.74</v>
      </c>
      <c r="O259" s="37">
        <f>[1]consoCURRENT!R4354</f>
        <v>1225912.55</v>
      </c>
      <c r="P259" s="37">
        <f>[1]consoCURRENT!S4354</f>
        <v>1632590.68</v>
      </c>
      <c r="Q259" s="37">
        <f>[1]consoCURRENT!T4354</f>
        <v>0</v>
      </c>
      <c r="R259" s="37">
        <f>[1]consoCURRENT!U4354</f>
        <v>0</v>
      </c>
      <c r="S259" s="37">
        <f>[1]consoCURRENT!V4354</f>
        <v>0</v>
      </c>
      <c r="T259" s="37">
        <f>[1]consoCURRENT!W4354</f>
        <v>0</v>
      </c>
      <c r="U259" s="37">
        <f>[1]consoCURRENT!X4354</f>
        <v>0</v>
      </c>
      <c r="V259" s="37">
        <f>[1]consoCURRENT!Y4354</f>
        <v>0</v>
      </c>
      <c r="W259" s="37">
        <f>[1]consoCURRENT!Z4354</f>
        <v>0</v>
      </c>
      <c r="X259" s="37">
        <f>[1]consoCURRENT!AA4354</f>
        <v>0</v>
      </c>
      <c r="Y259" s="37">
        <f>[1]consoCURRENT!AB4354</f>
        <v>0</v>
      </c>
      <c r="Z259" s="37">
        <f t="shared" ref="Z259:Z261" si="178">SUM(M259:Y259)</f>
        <v>3560986.9699999997</v>
      </c>
      <c r="AA259" s="37">
        <f t="shared" ref="AA259:AA261" si="179">B259-Z259</f>
        <v>20000013.030000001</v>
      </c>
      <c r="AB259" s="42">
        <f t="shared" ref="AB259:AB264" si="180">Z259/B259</f>
        <v>0.15113904206103304</v>
      </c>
      <c r="AC259" s="38"/>
    </row>
    <row r="260" spans="1:29" s="39" customFormat="1" ht="18" customHeight="1" x14ac:dyDescent="0.25">
      <c r="A260" s="41" t="s">
        <v>38</v>
      </c>
      <c r="B260" s="37">
        <f>[1]consoCURRENT!E4360</f>
        <v>0</v>
      </c>
      <c r="C260" s="37">
        <f>[1]consoCURRENT!F4360</f>
        <v>0</v>
      </c>
      <c r="D260" s="37">
        <f>[1]consoCURRENT!G4360</f>
        <v>0</v>
      </c>
      <c r="E260" s="37">
        <f>[1]consoCURRENT!H4360</f>
        <v>0</v>
      </c>
      <c r="F260" s="37">
        <f>[1]consoCURRENT!I4360</f>
        <v>0</v>
      </c>
      <c r="G260" s="37">
        <f>[1]consoCURRENT!J4360</f>
        <v>0</v>
      </c>
      <c r="H260" s="37">
        <f>[1]consoCURRENT!K4360</f>
        <v>0</v>
      </c>
      <c r="I260" s="37">
        <f>[1]consoCURRENT!L4360</f>
        <v>0</v>
      </c>
      <c r="J260" s="37">
        <f>[1]consoCURRENT!M4360</f>
        <v>0</v>
      </c>
      <c r="K260" s="37">
        <f>[1]consoCURRENT!N4360</f>
        <v>0</v>
      </c>
      <c r="L260" s="37">
        <f>[1]consoCURRENT!O4360</f>
        <v>0</v>
      </c>
      <c r="M260" s="37">
        <f>[1]consoCURRENT!P4360</f>
        <v>0</v>
      </c>
      <c r="N260" s="37">
        <f>[1]consoCURRENT!Q4360</f>
        <v>0</v>
      </c>
      <c r="O260" s="37">
        <f>[1]consoCURRENT!R4360</f>
        <v>0</v>
      </c>
      <c r="P260" s="37">
        <f>[1]consoCURRENT!S4360</f>
        <v>0</v>
      </c>
      <c r="Q260" s="37">
        <f>[1]consoCURRENT!T4360</f>
        <v>0</v>
      </c>
      <c r="R260" s="37">
        <f>[1]consoCURRENT!U4360</f>
        <v>0</v>
      </c>
      <c r="S260" s="37">
        <f>[1]consoCURRENT!V4360</f>
        <v>0</v>
      </c>
      <c r="T260" s="37">
        <f>[1]consoCURRENT!W4360</f>
        <v>0</v>
      </c>
      <c r="U260" s="37">
        <f>[1]consoCURRENT!X4360</f>
        <v>0</v>
      </c>
      <c r="V260" s="37">
        <f>[1]consoCURRENT!Y4360</f>
        <v>0</v>
      </c>
      <c r="W260" s="37">
        <f>[1]consoCURRENT!Z4360</f>
        <v>0</v>
      </c>
      <c r="X260" s="37">
        <f>[1]consoCURRENT!AA4360</f>
        <v>0</v>
      </c>
      <c r="Y260" s="37">
        <f>[1]consoCURRENT!AB4360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[1]consoCURRENT!E4389</f>
        <v>0</v>
      </c>
      <c r="C261" s="37">
        <f>[1]consoCURRENT!F4389</f>
        <v>0</v>
      </c>
      <c r="D261" s="37">
        <f>[1]consoCURRENT!G4389</f>
        <v>0</v>
      </c>
      <c r="E261" s="37">
        <f>[1]consoCURRENT!H4389</f>
        <v>0</v>
      </c>
      <c r="F261" s="37">
        <f>[1]consoCURRENT!I4389</f>
        <v>0</v>
      </c>
      <c r="G261" s="37">
        <f>[1]consoCURRENT!J4389</f>
        <v>0</v>
      </c>
      <c r="H261" s="37">
        <f>[1]consoCURRENT!K4389</f>
        <v>0</v>
      </c>
      <c r="I261" s="37">
        <f>[1]consoCURRENT!L4389</f>
        <v>0</v>
      </c>
      <c r="J261" s="37">
        <f>[1]consoCURRENT!M4389</f>
        <v>0</v>
      </c>
      <c r="K261" s="37">
        <f>[1]consoCURRENT!N4389</f>
        <v>0</v>
      </c>
      <c r="L261" s="37">
        <f>[1]consoCURRENT!O4389</f>
        <v>0</v>
      </c>
      <c r="M261" s="37">
        <f>[1]consoCURRENT!P4389</f>
        <v>0</v>
      </c>
      <c r="N261" s="37">
        <f>[1]consoCURRENT!Q4389</f>
        <v>0</v>
      </c>
      <c r="O261" s="37">
        <f>[1]consoCURRENT!R4389</f>
        <v>0</v>
      </c>
      <c r="P261" s="37">
        <f>[1]consoCURRENT!S4389</f>
        <v>0</v>
      </c>
      <c r="Q261" s="37">
        <f>[1]consoCURRENT!T4389</f>
        <v>0</v>
      </c>
      <c r="R261" s="37">
        <f>[1]consoCURRENT!U4389</f>
        <v>0</v>
      </c>
      <c r="S261" s="37">
        <f>[1]consoCURRENT!V4389</f>
        <v>0</v>
      </c>
      <c r="T261" s="37">
        <f>[1]consoCURRENT!W4389</f>
        <v>0</v>
      </c>
      <c r="U261" s="37">
        <f>[1]consoCURRENT!X4389</f>
        <v>0</v>
      </c>
      <c r="V261" s="37">
        <f>[1]consoCURRENT!Y4389</f>
        <v>0</v>
      </c>
      <c r="W261" s="37">
        <f>[1]consoCURRENT!Z4389</f>
        <v>0</v>
      </c>
      <c r="X261" s="37">
        <f>[1]consoCURRENT!AA4389</f>
        <v>0</v>
      </c>
      <c r="Y261" s="37">
        <f>[1]consoCURRENT!AB4389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32236000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5019496.47</v>
      </c>
      <c r="F262" s="44">
        <f t="shared" si="181"/>
        <v>0</v>
      </c>
      <c r="G262" s="44">
        <f t="shared" si="181"/>
        <v>0</v>
      </c>
      <c r="H262" s="44">
        <f t="shared" si="181"/>
        <v>0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1161894.24</v>
      </c>
      <c r="O262" s="44">
        <f t="shared" si="181"/>
        <v>1783462.05</v>
      </c>
      <c r="P262" s="44">
        <f t="shared" si="181"/>
        <v>2074140.18</v>
      </c>
      <c r="Q262" s="44">
        <f t="shared" si="181"/>
        <v>0</v>
      </c>
      <c r="R262" s="44">
        <f t="shared" si="181"/>
        <v>0</v>
      </c>
      <c r="S262" s="44">
        <f t="shared" si="181"/>
        <v>0</v>
      </c>
      <c r="T262" s="44">
        <f t="shared" si="181"/>
        <v>0</v>
      </c>
      <c r="U262" s="44">
        <f t="shared" si="181"/>
        <v>0</v>
      </c>
      <c r="V262" s="44">
        <f t="shared" si="181"/>
        <v>0</v>
      </c>
      <c r="W262" s="44">
        <f t="shared" si="181"/>
        <v>0</v>
      </c>
      <c r="X262" s="44">
        <f t="shared" si="181"/>
        <v>0</v>
      </c>
      <c r="Y262" s="44">
        <f t="shared" si="181"/>
        <v>0</v>
      </c>
      <c r="Z262" s="44">
        <f t="shared" si="181"/>
        <v>5019496.47</v>
      </c>
      <c r="AA262" s="44">
        <f t="shared" si="181"/>
        <v>27216503.530000001</v>
      </c>
      <c r="AB262" s="45">
        <f t="shared" si="180"/>
        <v>0.1557108968234272</v>
      </c>
      <c r="AC262" s="38"/>
    </row>
    <row r="263" spans="1:29" s="39" customFormat="1" ht="18" customHeight="1" x14ac:dyDescent="0.25">
      <c r="A263" s="46" t="s">
        <v>41</v>
      </c>
      <c r="B263" s="37">
        <f>[1]consoCURRENT!E4393</f>
        <v>474000</v>
      </c>
      <c r="C263" s="37">
        <f>[1]consoCURRENT!F4393</f>
        <v>0</v>
      </c>
      <c r="D263" s="37">
        <f>[1]consoCURRENT!G4393</f>
        <v>0</v>
      </c>
      <c r="E263" s="37">
        <f>[1]consoCURRENT!H4393</f>
        <v>133837.20000000001</v>
      </c>
      <c r="F263" s="37">
        <f>[1]consoCURRENT!I4393</f>
        <v>0</v>
      </c>
      <c r="G263" s="37">
        <f>[1]consoCURRENT!J4393</f>
        <v>0</v>
      </c>
      <c r="H263" s="37">
        <f>[1]consoCURRENT!K4393</f>
        <v>0</v>
      </c>
      <c r="I263" s="37">
        <f>[1]consoCURRENT!L4393</f>
        <v>0</v>
      </c>
      <c r="J263" s="37">
        <f>[1]consoCURRENT!M4393</f>
        <v>0</v>
      </c>
      <c r="K263" s="37">
        <f>[1]consoCURRENT!N4393</f>
        <v>0</v>
      </c>
      <c r="L263" s="37">
        <f>[1]consoCURRENT!O4393</f>
        <v>0</v>
      </c>
      <c r="M263" s="37">
        <f>[1]consoCURRENT!P4393</f>
        <v>0</v>
      </c>
      <c r="N263" s="37">
        <f>[1]consoCURRENT!Q4393</f>
        <v>44612.4</v>
      </c>
      <c r="O263" s="37">
        <f>[1]consoCURRENT!R4393</f>
        <v>44612.4</v>
      </c>
      <c r="P263" s="37">
        <f>[1]consoCURRENT!S4393</f>
        <v>44612.4</v>
      </c>
      <c r="Q263" s="37">
        <f>[1]consoCURRENT!T4393</f>
        <v>0</v>
      </c>
      <c r="R263" s="37">
        <f>[1]consoCURRENT!U4393</f>
        <v>0</v>
      </c>
      <c r="S263" s="37">
        <f>[1]consoCURRENT!V4393</f>
        <v>0</v>
      </c>
      <c r="T263" s="37">
        <f>[1]consoCURRENT!W4393</f>
        <v>0</v>
      </c>
      <c r="U263" s="37">
        <f>[1]consoCURRENT!X4393</f>
        <v>0</v>
      </c>
      <c r="V263" s="37">
        <f>[1]consoCURRENT!Y4393</f>
        <v>0</v>
      </c>
      <c r="W263" s="37">
        <f>[1]consoCURRENT!Z4393</f>
        <v>0</v>
      </c>
      <c r="X263" s="37">
        <f>[1]consoCURRENT!AA4393</f>
        <v>0</v>
      </c>
      <c r="Y263" s="37">
        <f>[1]consoCURRENT!AB4393</f>
        <v>0</v>
      </c>
      <c r="Z263" s="37">
        <f t="shared" ref="Z263" si="182">SUM(M263:Y263)</f>
        <v>133837.20000000001</v>
      </c>
      <c r="AA263" s="37">
        <f t="shared" ref="AA263" si="183">B263-Z263</f>
        <v>340162.8</v>
      </c>
      <c r="AB263" s="42">
        <f t="shared" si="180"/>
        <v>0.28235696202531646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32710000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5153333.67</v>
      </c>
      <c r="F264" s="44">
        <f t="shared" si="184"/>
        <v>0</v>
      </c>
      <c r="G264" s="44">
        <f t="shared" si="184"/>
        <v>0</v>
      </c>
      <c r="H264" s="44">
        <f t="shared" si="184"/>
        <v>0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1206506.6399999999</v>
      </c>
      <c r="O264" s="44">
        <f t="shared" si="184"/>
        <v>1828074.45</v>
      </c>
      <c r="P264" s="44">
        <f t="shared" si="184"/>
        <v>2118752.58</v>
      </c>
      <c r="Q264" s="44">
        <f t="shared" si="184"/>
        <v>0</v>
      </c>
      <c r="R264" s="44">
        <f t="shared" si="184"/>
        <v>0</v>
      </c>
      <c r="S264" s="44">
        <f t="shared" si="184"/>
        <v>0</v>
      </c>
      <c r="T264" s="44">
        <f t="shared" si="184"/>
        <v>0</v>
      </c>
      <c r="U264" s="44">
        <f t="shared" si="184"/>
        <v>0</v>
      </c>
      <c r="V264" s="44">
        <f t="shared" si="184"/>
        <v>0</v>
      </c>
      <c r="W264" s="44">
        <f t="shared" si="184"/>
        <v>0</v>
      </c>
      <c r="X264" s="44">
        <f t="shared" si="184"/>
        <v>0</v>
      </c>
      <c r="Y264" s="44">
        <f t="shared" si="184"/>
        <v>0</v>
      </c>
      <c r="Z264" s="44">
        <f t="shared" si="184"/>
        <v>5153333.67</v>
      </c>
      <c r="AA264" s="44">
        <f t="shared" si="184"/>
        <v>27556666.330000002</v>
      </c>
      <c r="AB264" s="45">
        <f t="shared" si="180"/>
        <v>0.15754612259247935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[1]consoCURRENT!E4453</f>
        <v>4018000</v>
      </c>
      <c r="C268" s="37">
        <f>[1]consoCURRENT!F4453</f>
        <v>0</v>
      </c>
      <c r="D268" s="37">
        <f>[1]consoCURRENT!G4453</f>
        <v>0</v>
      </c>
      <c r="E268" s="37">
        <f>[1]consoCURRENT!H4453</f>
        <v>1040345.02</v>
      </c>
      <c r="F268" s="37">
        <f>[1]consoCURRENT!I4453</f>
        <v>0</v>
      </c>
      <c r="G268" s="37">
        <f>[1]consoCURRENT!J4453</f>
        <v>0</v>
      </c>
      <c r="H268" s="37">
        <f>[1]consoCURRENT!K4453</f>
        <v>0</v>
      </c>
      <c r="I268" s="37">
        <f>[1]consoCURRENT!L4453</f>
        <v>0</v>
      </c>
      <c r="J268" s="37">
        <f>[1]consoCURRENT!M4453</f>
        <v>0</v>
      </c>
      <c r="K268" s="37">
        <f>[1]consoCURRENT!N4453</f>
        <v>0</v>
      </c>
      <c r="L268" s="37">
        <f>[1]consoCURRENT!O4453</f>
        <v>0</v>
      </c>
      <c r="M268" s="37">
        <f>[1]consoCURRENT!P4453</f>
        <v>0</v>
      </c>
      <c r="N268" s="37">
        <f>[1]consoCURRENT!Q4453</f>
        <v>0</v>
      </c>
      <c r="O268" s="37">
        <f>[1]consoCURRENT!R4453</f>
        <v>844611.20000000007</v>
      </c>
      <c r="P268" s="37">
        <f>[1]consoCURRENT!S4453</f>
        <v>195733.82</v>
      </c>
      <c r="Q268" s="37">
        <f>[1]consoCURRENT!T4453</f>
        <v>0</v>
      </c>
      <c r="R268" s="37">
        <f>[1]consoCURRENT!U4453</f>
        <v>0</v>
      </c>
      <c r="S268" s="37">
        <f>[1]consoCURRENT!V4453</f>
        <v>0</v>
      </c>
      <c r="T268" s="37">
        <f>[1]consoCURRENT!W4453</f>
        <v>0</v>
      </c>
      <c r="U268" s="37">
        <f>[1]consoCURRENT!X4453</f>
        <v>0</v>
      </c>
      <c r="V268" s="37">
        <f>[1]consoCURRENT!Y4453</f>
        <v>0</v>
      </c>
      <c r="W268" s="37">
        <f>[1]consoCURRENT!Z4453</f>
        <v>0</v>
      </c>
      <c r="X268" s="37">
        <f>[1]consoCURRENT!AA4453</f>
        <v>0</v>
      </c>
      <c r="Y268" s="37">
        <f>[1]consoCURRENT!AB4453</f>
        <v>0</v>
      </c>
      <c r="Z268" s="37">
        <f>SUM(M268:Y268)</f>
        <v>1040345.02</v>
      </c>
      <c r="AA268" s="37">
        <f>B268-Z268</f>
        <v>2977654.98</v>
      </c>
      <c r="AB268" s="42">
        <f>Z268/B268</f>
        <v>0.25892111000497758</v>
      </c>
      <c r="AC268" s="38"/>
    </row>
    <row r="269" spans="1:29" s="39" customFormat="1" ht="18" customHeight="1" x14ac:dyDescent="0.25">
      <c r="A269" s="41" t="s">
        <v>37</v>
      </c>
      <c r="B269" s="37">
        <f>[1]consoCURRENT!E4529</f>
        <v>16890000</v>
      </c>
      <c r="C269" s="37">
        <f>[1]consoCURRENT!F4529</f>
        <v>0</v>
      </c>
      <c r="D269" s="37">
        <f>[1]consoCURRENT!G4529</f>
        <v>0</v>
      </c>
      <c r="E269" s="37">
        <f>[1]consoCURRENT!H4529</f>
        <v>3487146.66</v>
      </c>
      <c r="F269" s="37">
        <f>[1]consoCURRENT!I4529</f>
        <v>0</v>
      </c>
      <c r="G269" s="37">
        <f>[1]consoCURRENT!J4529</f>
        <v>0</v>
      </c>
      <c r="H269" s="37">
        <f>[1]consoCURRENT!K4529</f>
        <v>0</v>
      </c>
      <c r="I269" s="37">
        <f>[1]consoCURRENT!L4529</f>
        <v>0</v>
      </c>
      <c r="J269" s="37">
        <f>[1]consoCURRENT!M4529</f>
        <v>0</v>
      </c>
      <c r="K269" s="37">
        <f>[1]consoCURRENT!N4529</f>
        <v>0</v>
      </c>
      <c r="L269" s="37">
        <f>[1]consoCURRENT!O4529</f>
        <v>0</v>
      </c>
      <c r="M269" s="37">
        <f>[1]consoCURRENT!P4529</f>
        <v>0</v>
      </c>
      <c r="N269" s="37">
        <f>[1]consoCURRENT!Q4529</f>
        <v>0</v>
      </c>
      <c r="O269" s="37">
        <f>[1]consoCURRENT!R4529</f>
        <v>1943414.1500000001</v>
      </c>
      <c r="P269" s="37">
        <f>[1]consoCURRENT!S4529</f>
        <v>1543732.51</v>
      </c>
      <c r="Q269" s="37">
        <f>[1]consoCURRENT!T4529</f>
        <v>0</v>
      </c>
      <c r="R269" s="37">
        <f>[1]consoCURRENT!U4529</f>
        <v>0</v>
      </c>
      <c r="S269" s="37">
        <f>[1]consoCURRENT!V4529</f>
        <v>0</v>
      </c>
      <c r="T269" s="37">
        <f>[1]consoCURRENT!W4529</f>
        <v>0</v>
      </c>
      <c r="U269" s="37">
        <f>[1]consoCURRENT!X4529</f>
        <v>0</v>
      </c>
      <c r="V269" s="37">
        <f>[1]consoCURRENT!Y4529</f>
        <v>0</v>
      </c>
      <c r="W269" s="37">
        <f>[1]consoCURRENT!Z4529</f>
        <v>0</v>
      </c>
      <c r="X269" s="37">
        <f>[1]consoCURRENT!AA4529</f>
        <v>0</v>
      </c>
      <c r="Y269" s="37">
        <f>[1]consoCURRENT!AB4529</f>
        <v>0</v>
      </c>
      <c r="Z269" s="37">
        <f t="shared" ref="Z269:Z271" si="185">SUM(M269:Y269)</f>
        <v>3487146.66</v>
      </c>
      <c r="AA269" s="37">
        <f t="shared" ref="AA269:AA271" si="186">B269-Z269</f>
        <v>13402853.34</v>
      </c>
      <c r="AB269" s="42">
        <f t="shared" ref="AB269:AB274" si="187">Z269/B269</f>
        <v>0.20646220603907639</v>
      </c>
      <c r="AC269" s="38"/>
    </row>
    <row r="270" spans="1:29" s="39" customFormat="1" ht="18" customHeight="1" x14ac:dyDescent="0.25">
      <c r="A270" s="41" t="s">
        <v>38</v>
      </c>
      <c r="B270" s="37">
        <f>[1]consoCURRENT!E4535</f>
        <v>0</v>
      </c>
      <c r="C270" s="37">
        <f>[1]consoCURRENT!F4535</f>
        <v>0</v>
      </c>
      <c r="D270" s="37">
        <f>[1]consoCURRENT!G4535</f>
        <v>0</v>
      </c>
      <c r="E270" s="37">
        <f>[1]consoCURRENT!H4535</f>
        <v>0</v>
      </c>
      <c r="F270" s="37">
        <f>[1]consoCURRENT!I4535</f>
        <v>0</v>
      </c>
      <c r="G270" s="37">
        <f>[1]consoCURRENT!J4535</f>
        <v>0</v>
      </c>
      <c r="H270" s="37">
        <f>[1]consoCURRENT!K4535</f>
        <v>0</v>
      </c>
      <c r="I270" s="37">
        <f>[1]consoCURRENT!L4535</f>
        <v>0</v>
      </c>
      <c r="J270" s="37">
        <f>[1]consoCURRENT!M4535</f>
        <v>0</v>
      </c>
      <c r="K270" s="37">
        <f>[1]consoCURRENT!N4535</f>
        <v>0</v>
      </c>
      <c r="L270" s="37">
        <f>[1]consoCURRENT!O4535</f>
        <v>0</v>
      </c>
      <c r="M270" s="37">
        <f>[1]consoCURRENT!P4535</f>
        <v>0</v>
      </c>
      <c r="N270" s="37">
        <f>[1]consoCURRENT!Q4535</f>
        <v>0</v>
      </c>
      <c r="O270" s="37">
        <f>[1]consoCURRENT!R4535</f>
        <v>0</v>
      </c>
      <c r="P270" s="37">
        <f>[1]consoCURRENT!S4535</f>
        <v>0</v>
      </c>
      <c r="Q270" s="37">
        <f>[1]consoCURRENT!T4535</f>
        <v>0</v>
      </c>
      <c r="R270" s="37">
        <f>[1]consoCURRENT!U4535</f>
        <v>0</v>
      </c>
      <c r="S270" s="37">
        <f>[1]consoCURRENT!V4535</f>
        <v>0</v>
      </c>
      <c r="T270" s="37">
        <f>[1]consoCURRENT!W4535</f>
        <v>0</v>
      </c>
      <c r="U270" s="37">
        <f>[1]consoCURRENT!X4535</f>
        <v>0</v>
      </c>
      <c r="V270" s="37">
        <f>[1]consoCURRENT!Y4535</f>
        <v>0</v>
      </c>
      <c r="W270" s="37">
        <f>[1]consoCURRENT!Z4535</f>
        <v>0</v>
      </c>
      <c r="X270" s="37">
        <f>[1]consoCURRENT!AA4535</f>
        <v>0</v>
      </c>
      <c r="Y270" s="37">
        <f>[1]consoCURRENT!AB4535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[1]consoCURRENT!E4564</f>
        <v>0</v>
      </c>
      <c r="C271" s="37">
        <f>[1]consoCURRENT!F4564</f>
        <v>0</v>
      </c>
      <c r="D271" s="37">
        <f>[1]consoCURRENT!G4564</f>
        <v>0</v>
      </c>
      <c r="E271" s="37">
        <f>[1]consoCURRENT!H4564</f>
        <v>0</v>
      </c>
      <c r="F271" s="37">
        <f>[1]consoCURRENT!I4564</f>
        <v>0</v>
      </c>
      <c r="G271" s="37">
        <f>[1]consoCURRENT!J4564</f>
        <v>0</v>
      </c>
      <c r="H271" s="37">
        <f>[1]consoCURRENT!K4564</f>
        <v>0</v>
      </c>
      <c r="I271" s="37">
        <f>[1]consoCURRENT!L4564</f>
        <v>0</v>
      </c>
      <c r="J271" s="37">
        <f>[1]consoCURRENT!M4564</f>
        <v>0</v>
      </c>
      <c r="K271" s="37">
        <f>[1]consoCURRENT!N4564</f>
        <v>0</v>
      </c>
      <c r="L271" s="37">
        <f>[1]consoCURRENT!O4564</f>
        <v>0</v>
      </c>
      <c r="M271" s="37">
        <f>[1]consoCURRENT!P4564</f>
        <v>0</v>
      </c>
      <c r="N271" s="37">
        <f>[1]consoCURRENT!Q4564</f>
        <v>0</v>
      </c>
      <c r="O271" s="37">
        <f>[1]consoCURRENT!R4564</f>
        <v>0</v>
      </c>
      <c r="P271" s="37">
        <f>[1]consoCURRENT!S4564</f>
        <v>0</v>
      </c>
      <c r="Q271" s="37">
        <f>[1]consoCURRENT!T4564</f>
        <v>0</v>
      </c>
      <c r="R271" s="37">
        <f>[1]consoCURRENT!U4564</f>
        <v>0</v>
      </c>
      <c r="S271" s="37">
        <f>[1]consoCURRENT!V4564</f>
        <v>0</v>
      </c>
      <c r="T271" s="37">
        <f>[1]consoCURRENT!W4564</f>
        <v>0</v>
      </c>
      <c r="U271" s="37">
        <f>[1]consoCURRENT!X4564</f>
        <v>0</v>
      </c>
      <c r="V271" s="37">
        <f>[1]consoCURRENT!Y4564</f>
        <v>0</v>
      </c>
      <c r="W271" s="37">
        <f>[1]consoCURRENT!Z4564</f>
        <v>0</v>
      </c>
      <c r="X271" s="37">
        <f>[1]consoCURRENT!AA4564</f>
        <v>0</v>
      </c>
      <c r="Y271" s="37">
        <f>[1]consoCURRENT!AB4564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20908000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4527491.68</v>
      </c>
      <c r="F272" s="44">
        <f t="shared" si="188"/>
        <v>0</v>
      </c>
      <c r="G272" s="44">
        <f t="shared" si="188"/>
        <v>0</v>
      </c>
      <c r="H272" s="44">
        <f t="shared" si="188"/>
        <v>0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2788025.35</v>
      </c>
      <c r="P272" s="44">
        <f t="shared" si="188"/>
        <v>1739466.33</v>
      </c>
      <c r="Q272" s="44">
        <f t="shared" si="188"/>
        <v>0</v>
      </c>
      <c r="R272" s="44">
        <f t="shared" si="188"/>
        <v>0</v>
      </c>
      <c r="S272" s="44">
        <f t="shared" si="188"/>
        <v>0</v>
      </c>
      <c r="T272" s="44">
        <f t="shared" si="188"/>
        <v>0</v>
      </c>
      <c r="U272" s="44">
        <f t="shared" si="188"/>
        <v>0</v>
      </c>
      <c r="V272" s="44">
        <f t="shared" si="188"/>
        <v>0</v>
      </c>
      <c r="W272" s="44">
        <f t="shared" si="188"/>
        <v>0</v>
      </c>
      <c r="X272" s="44">
        <f t="shared" si="188"/>
        <v>0</v>
      </c>
      <c r="Y272" s="44">
        <f t="shared" si="188"/>
        <v>0</v>
      </c>
      <c r="Z272" s="44">
        <f t="shared" si="188"/>
        <v>4527491.68</v>
      </c>
      <c r="AA272" s="44">
        <f t="shared" si="188"/>
        <v>16380508.32</v>
      </c>
      <c r="AB272" s="45">
        <f t="shared" si="187"/>
        <v>0.21654350870480196</v>
      </c>
      <c r="AC272" s="38"/>
    </row>
    <row r="273" spans="1:29" s="39" customFormat="1" ht="18" customHeight="1" x14ac:dyDescent="0.25">
      <c r="A273" s="46" t="s">
        <v>41</v>
      </c>
      <c r="B273" s="37">
        <f>[1]consoCURRENT!E4568</f>
        <v>65000</v>
      </c>
      <c r="C273" s="37">
        <f>[1]consoCURRENT!F4568</f>
        <v>0</v>
      </c>
      <c r="D273" s="37">
        <f>[1]consoCURRENT!G4568</f>
        <v>0</v>
      </c>
      <c r="E273" s="37">
        <f>[1]consoCURRENT!H4568</f>
        <v>15013.8</v>
      </c>
      <c r="F273" s="37">
        <f>[1]consoCURRENT!I4568</f>
        <v>0</v>
      </c>
      <c r="G273" s="37">
        <f>[1]consoCURRENT!J4568</f>
        <v>0</v>
      </c>
      <c r="H273" s="37">
        <f>[1]consoCURRENT!K4568</f>
        <v>0</v>
      </c>
      <c r="I273" s="37">
        <f>[1]consoCURRENT!L4568</f>
        <v>0</v>
      </c>
      <c r="J273" s="37">
        <f>[1]consoCURRENT!M4568</f>
        <v>0</v>
      </c>
      <c r="K273" s="37">
        <f>[1]consoCURRENT!N4568</f>
        <v>0</v>
      </c>
      <c r="L273" s="37">
        <f>[1]consoCURRENT!O4568</f>
        <v>0</v>
      </c>
      <c r="M273" s="37">
        <f>[1]consoCURRENT!P4568</f>
        <v>0</v>
      </c>
      <c r="N273" s="37">
        <f>[1]consoCURRENT!Q4568</f>
        <v>0</v>
      </c>
      <c r="O273" s="37">
        <f>[1]consoCURRENT!R4568</f>
        <v>9677.56</v>
      </c>
      <c r="P273" s="37">
        <f>[1]consoCURRENT!S4568</f>
        <v>5336.24</v>
      </c>
      <c r="Q273" s="37">
        <f>[1]consoCURRENT!T4568</f>
        <v>0</v>
      </c>
      <c r="R273" s="37">
        <f>[1]consoCURRENT!U4568</f>
        <v>0</v>
      </c>
      <c r="S273" s="37">
        <f>[1]consoCURRENT!V4568</f>
        <v>0</v>
      </c>
      <c r="T273" s="37">
        <f>[1]consoCURRENT!W4568</f>
        <v>0</v>
      </c>
      <c r="U273" s="37">
        <f>[1]consoCURRENT!X4568</f>
        <v>0</v>
      </c>
      <c r="V273" s="37">
        <f>[1]consoCURRENT!Y4568</f>
        <v>0</v>
      </c>
      <c r="W273" s="37">
        <f>[1]consoCURRENT!Z4568</f>
        <v>0</v>
      </c>
      <c r="X273" s="37">
        <f>[1]consoCURRENT!AA4568</f>
        <v>0</v>
      </c>
      <c r="Y273" s="37">
        <f>[1]consoCURRENT!AB4568</f>
        <v>0</v>
      </c>
      <c r="Z273" s="37">
        <f t="shared" ref="Z273" si="189">SUM(M273:Y273)</f>
        <v>15013.8</v>
      </c>
      <c r="AA273" s="37">
        <f t="shared" ref="AA273" si="190">B273-Z273</f>
        <v>49986.2</v>
      </c>
      <c r="AB273" s="42">
        <f t="shared" si="187"/>
        <v>0.23098153846153846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20973000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4542505.4799999995</v>
      </c>
      <c r="F274" s="44">
        <f t="shared" si="191"/>
        <v>0</v>
      </c>
      <c r="G274" s="44">
        <f t="shared" si="191"/>
        <v>0</v>
      </c>
      <c r="H274" s="44">
        <f t="shared" si="191"/>
        <v>0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2797702.91</v>
      </c>
      <c r="P274" s="44">
        <f t="shared" si="191"/>
        <v>1744802.57</v>
      </c>
      <c r="Q274" s="44">
        <f t="shared" si="191"/>
        <v>0</v>
      </c>
      <c r="R274" s="44">
        <f t="shared" si="191"/>
        <v>0</v>
      </c>
      <c r="S274" s="44">
        <f t="shared" si="191"/>
        <v>0</v>
      </c>
      <c r="T274" s="44">
        <f t="shared" si="191"/>
        <v>0</v>
      </c>
      <c r="U274" s="44">
        <f t="shared" si="191"/>
        <v>0</v>
      </c>
      <c r="V274" s="44">
        <f t="shared" si="191"/>
        <v>0</v>
      </c>
      <c r="W274" s="44">
        <f t="shared" si="191"/>
        <v>0</v>
      </c>
      <c r="X274" s="44">
        <f t="shared" si="191"/>
        <v>0</v>
      </c>
      <c r="Y274" s="44">
        <f t="shared" si="191"/>
        <v>0</v>
      </c>
      <c r="Z274" s="44">
        <f t="shared" si="191"/>
        <v>4542505.4799999995</v>
      </c>
      <c r="AA274" s="44">
        <f t="shared" si="191"/>
        <v>16430494.52</v>
      </c>
      <c r="AB274" s="45">
        <f t="shared" si="187"/>
        <v>0.21658825537595955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[1]consoCURRENT!E4628</f>
        <v>0</v>
      </c>
      <c r="C278" s="37">
        <f>[1]consoCURRENT!F4628</f>
        <v>0</v>
      </c>
      <c r="D278" s="37">
        <f>[1]consoCURRENT!G4628</f>
        <v>0</v>
      </c>
      <c r="E278" s="37">
        <f>[1]consoCURRENT!H4628</f>
        <v>0</v>
      </c>
      <c r="F278" s="37">
        <f>[1]consoCURRENT!I4628</f>
        <v>0</v>
      </c>
      <c r="G278" s="37">
        <f>[1]consoCURRENT!J4628</f>
        <v>0</v>
      </c>
      <c r="H278" s="37">
        <f>[1]consoCURRENT!K4628</f>
        <v>0</v>
      </c>
      <c r="I278" s="37">
        <f>[1]consoCURRENT!L4628</f>
        <v>0</v>
      </c>
      <c r="J278" s="37">
        <f>[1]consoCURRENT!M4628</f>
        <v>0</v>
      </c>
      <c r="K278" s="37">
        <f>[1]consoCURRENT!N4628</f>
        <v>0</v>
      </c>
      <c r="L278" s="37">
        <f>[1]consoCURRENT!O4628</f>
        <v>0</v>
      </c>
      <c r="M278" s="37">
        <f>[1]consoCURRENT!P4628</f>
        <v>0</v>
      </c>
      <c r="N278" s="37">
        <f>[1]consoCURRENT!Q4628</f>
        <v>0</v>
      </c>
      <c r="O278" s="37">
        <f>[1]consoCURRENT!R4628</f>
        <v>0</v>
      </c>
      <c r="P278" s="37">
        <f>[1]consoCURRENT!S4628</f>
        <v>0</v>
      </c>
      <c r="Q278" s="37">
        <f>[1]consoCURRENT!T4628</f>
        <v>0</v>
      </c>
      <c r="R278" s="37">
        <f>[1]consoCURRENT!U4628</f>
        <v>0</v>
      </c>
      <c r="S278" s="37">
        <f>[1]consoCURRENT!V4628</f>
        <v>0</v>
      </c>
      <c r="T278" s="37">
        <f>[1]consoCURRENT!W4628</f>
        <v>0</v>
      </c>
      <c r="U278" s="37">
        <f>[1]consoCURRENT!X4628</f>
        <v>0</v>
      </c>
      <c r="V278" s="37">
        <f>[1]consoCURRENT!Y4628</f>
        <v>0</v>
      </c>
      <c r="W278" s="37">
        <f>[1]consoCURRENT!Z4628</f>
        <v>0</v>
      </c>
      <c r="X278" s="37">
        <f>[1]consoCURRENT!AA4628</f>
        <v>0</v>
      </c>
      <c r="Y278" s="37">
        <f>[1]consoCURRENT!AB4628</f>
        <v>0</v>
      </c>
      <c r="Z278" s="37">
        <f>[1]consoCURRENT!AC4628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[1]consoCURRENT!E4704</f>
        <v>11453000</v>
      </c>
      <c r="C279" s="37">
        <f>[1]consoCURRENT!F4704</f>
        <v>8908720</v>
      </c>
      <c r="D279" s="37">
        <f>[1]consoCURRENT!G4704</f>
        <v>-2544280</v>
      </c>
      <c r="E279" s="37">
        <f>[1]consoCURRENT!H4704</f>
        <v>458081.48</v>
      </c>
      <c r="F279" s="37">
        <f>[1]consoCURRENT!I4704</f>
        <v>0</v>
      </c>
      <c r="G279" s="37">
        <f>[1]consoCURRENT!J4704</f>
        <v>0</v>
      </c>
      <c r="H279" s="37">
        <f>[1]consoCURRENT!K4704</f>
        <v>0</v>
      </c>
      <c r="I279" s="37">
        <f>[1]consoCURRENT!L4704</f>
        <v>423650.98</v>
      </c>
      <c r="J279" s="37">
        <f>[1]consoCURRENT!M4704</f>
        <v>0</v>
      </c>
      <c r="K279" s="37">
        <f>[1]consoCURRENT!N4704</f>
        <v>0</v>
      </c>
      <c r="L279" s="37">
        <f>[1]consoCURRENT!O4704</f>
        <v>0</v>
      </c>
      <c r="M279" s="37">
        <f>[1]consoCURRENT!P4704</f>
        <v>423650.98</v>
      </c>
      <c r="N279" s="37">
        <f>[1]consoCURRENT!Q4704</f>
        <v>0</v>
      </c>
      <c r="O279" s="37">
        <f>[1]consoCURRENT!R4704</f>
        <v>34091</v>
      </c>
      <c r="P279" s="37">
        <f>[1]consoCURRENT!S4704</f>
        <v>339.5</v>
      </c>
      <c r="Q279" s="37">
        <f>[1]consoCURRENT!T4704</f>
        <v>0</v>
      </c>
      <c r="R279" s="37">
        <f>[1]consoCURRENT!U4704</f>
        <v>0</v>
      </c>
      <c r="S279" s="37">
        <f>[1]consoCURRENT!V4704</f>
        <v>0</v>
      </c>
      <c r="T279" s="37">
        <f>[1]consoCURRENT!W4704</f>
        <v>0</v>
      </c>
      <c r="U279" s="37">
        <f>[1]consoCURRENT!X4704</f>
        <v>0</v>
      </c>
      <c r="V279" s="37">
        <f>[1]consoCURRENT!Y4704</f>
        <v>0</v>
      </c>
      <c r="W279" s="37">
        <f>[1]consoCURRENT!Z4704</f>
        <v>0</v>
      </c>
      <c r="X279" s="37">
        <f>[1]consoCURRENT!AA4704</f>
        <v>0</v>
      </c>
      <c r="Y279" s="37">
        <f>[1]consoCURRENT!AB4704</f>
        <v>0</v>
      </c>
      <c r="Z279" s="37">
        <f t="shared" ref="Z279:Z281" si="192">SUM(M279:Y279)</f>
        <v>458081.48</v>
      </c>
      <c r="AA279" s="37">
        <f t="shared" ref="AA279:AA281" si="193">B279-Z279</f>
        <v>10994918.52</v>
      </c>
      <c r="AB279" s="42">
        <f t="shared" ref="AB279:AB284" si="194">Z279/B279</f>
        <v>3.9996636689077096E-2</v>
      </c>
      <c r="AC279" s="38"/>
    </row>
    <row r="280" spans="1:29" s="39" customFormat="1" ht="18" customHeight="1" x14ac:dyDescent="0.25">
      <c r="A280" s="41" t="s">
        <v>38</v>
      </c>
      <c r="B280" s="37">
        <f>[1]consoCURRENT!E4710</f>
        <v>0</v>
      </c>
      <c r="C280" s="37">
        <f>[1]consoCURRENT!F4710</f>
        <v>0</v>
      </c>
      <c r="D280" s="37">
        <f>[1]consoCURRENT!G4710</f>
        <v>0</v>
      </c>
      <c r="E280" s="37">
        <f>[1]consoCURRENT!H4710</f>
        <v>0</v>
      </c>
      <c r="F280" s="37">
        <f>[1]consoCURRENT!I4710</f>
        <v>0</v>
      </c>
      <c r="G280" s="37">
        <f>[1]consoCURRENT!J4710</f>
        <v>0</v>
      </c>
      <c r="H280" s="37">
        <f>[1]consoCURRENT!K4710</f>
        <v>0</v>
      </c>
      <c r="I280" s="37">
        <f>[1]consoCURRENT!L4710</f>
        <v>0</v>
      </c>
      <c r="J280" s="37">
        <f>[1]consoCURRENT!M4710</f>
        <v>0</v>
      </c>
      <c r="K280" s="37">
        <f>[1]consoCURRENT!N4710</f>
        <v>0</v>
      </c>
      <c r="L280" s="37">
        <f>[1]consoCURRENT!O4710</f>
        <v>0</v>
      </c>
      <c r="M280" s="37">
        <f>[1]consoCURRENT!P4710</f>
        <v>0</v>
      </c>
      <c r="N280" s="37">
        <f>[1]consoCURRENT!Q4710</f>
        <v>0</v>
      </c>
      <c r="O280" s="37">
        <f>[1]consoCURRENT!R4710</f>
        <v>0</v>
      </c>
      <c r="P280" s="37">
        <f>[1]consoCURRENT!S4710</f>
        <v>0</v>
      </c>
      <c r="Q280" s="37">
        <f>[1]consoCURRENT!T4710</f>
        <v>0</v>
      </c>
      <c r="R280" s="37">
        <f>[1]consoCURRENT!U4710</f>
        <v>0</v>
      </c>
      <c r="S280" s="37">
        <f>[1]consoCURRENT!V4710</f>
        <v>0</v>
      </c>
      <c r="T280" s="37">
        <f>[1]consoCURRENT!W4710</f>
        <v>0</v>
      </c>
      <c r="U280" s="37">
        <f>[1]consoCURRENT!X4710</f>
        <v>0</v>
      </c>
      <c r="V280" s="37">
        <f>[1]consoCURRENT!Y4710</f>
        <v>0</v>
      </c>
      <c r="W280" s="37">
        <f>[1]consoCURRENT!Z4710</f>
        <v>0</v>
      </c>
      <c r="X280" s="37">
        <f>[1]consoCURRENT!AA4710</f>
        <v>0</v>
      </c>
      <c r="Y280" s="37">
        <f>[1]consoCURRENT!AB4710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[1]consoCURRENT!E4739</f>
        <v>0</v>
      </c>
      <c r="C281" s="37">
        <f>[1]consoCURRENT!F4739</f>
        <v>0</v>
      </c>
      <c r="D281" s="37">
        <f>[1]consoCURRENT!G4739</f>
        <v>0</v>
      </c>
      <c r="E281" s="37">
        <f>[1]consoCURRENT!H4739</f>
        <v>0</v>
      </c>
      <c r="F281" s="37">
        <f>[1]consoCURRENT!I4739</f>
        <v>0</v>
      </c>
      <c r="G281" s="37">
        <f>[1]consoCURRENT!J4739</f>
        <v>0</v>
      </c>
      <c r="H281" s="37">
        <f>[1]consoCURRENT!K4739</f>
        <v>0</v>
      </c>
      <c r="I281" s="37">
        <f>[1]consoCURRENT!L4739</f>
        <v>0</v>
      </c>
      <c r="J281" s="37">
        <f>[1]consoCURRENT!M4739</f>
        <v>0</v>
      </c>
      <c r="K281" s="37">
        <f>[1]consoCURRENT!N4739</f>
        <v>0</v>
      </c>
      <c r="L281" s="37">
        <f>[1]consoCURRENT!O4739</f>
        <v>0</v>
      </c>
      <c r="M281" s="37">
        <f>[1]consoCURRENT!P4739</f>
        <v>0</v>
      </c>
      <c r="N281" s="37">
        <f>[1]consoCURRENT!Q4739</f>
        <v>0</v>
      </c>
      <c r="O281" s="37">
        <f>[1]consoCURRENT!R4739</f>
        <v>0</v>
      </c>
      <c r="P281" s="37">
        <f>[1]consoCURRENT!S4739</f>
        <v>0</v>
      </c>
      <c r="Q281" s="37">
        <f>[1]consoCURRENT!T4739</f>
        <v>0</v>
      </c>
      <c r="R281" s="37">
        <f>[1]consoCURRENT!U4739</f>
        <v>0</v>
      </c>
      <c r="S281" s="37">
        <f>[1]consoCURRENT!V4739</f>
        <v>0</v>
      </c>
      <c r="T281" s="37">
        <f>[1]consoCURRENT!W4739</f>
        <v>0</v>
      </c>
      <c r="U281" s="37">
        <f>[1]consoCURRENT!X4739</f>
        <v>0</v>
      </c>
      <c r="V281" s="37">
        <f>[1]consoCURRENT!Y4739</f>
        <v>0</v>
      </c>
      <c r="W281" s="37">
        <f>[1]consoCURRENT!Z4739</f>
        <v>0</v>
      </c>
      <c r="X281" s="37">
        <f>[1]consoCURRENT!AA4739</f>
        <v>0</v>
      </c>
      <c r="Y281" s="37">
        <f>[1]consoCURRENT!AB4739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11453000</v>
      </c>
      <c r="C282" s="44">
        <f t="shared" ref="C282:AA282" si="195">SUM(C278:C281)</f>
        <v>8908720</v>
      </c>
      <c r="D282" s="44">
        <f t="shared" si="195"/>
        <v>-2544280</v>
      </c>
      <c r="E282" s="44">
        <f t="shared" si="195"/>
        <v>458081.48</v>
      </c>
      <c r="F282" s="44">
        <f t="shared" si="195"/>
        <v>0</v>
      </c>
      <c r="G282" s="44">
        <f t="shared" si="195"/>
        <v>0</v>
      </c>
      <c r="H282" s="44">
        <f t="shared" si="195"/>
        <v>0</v>
      </c>
      <c r="I282" s="44">
        <f t="shared" si="195"/>
        <v>423650.98</v>
      </c>
      <c r="J282" s="44">
        <f t="shared" si="195"/>
        <v>0</v>
      </c>
      <c r="K282" s="44">
        <f t="shared" si="195"/>
        <v>0</v>
      </c>
      <c r="L282" s="44">
        <f t="shared" si="195"/>
        <v>0</v>
      </c>
      <c r="M282" s="44">
        <f t="shared" si="195"/>
        <v>423650.98</v>
      </c>
      <c r="N282" s="44">
        <f t="shared" si="195"/>
        <v>0</v>
      </c>
      <c r="O282" s="44">
        <f t="shared" si="195"/>
        <v>34091</v>
      </c>
      <c r="P282" s="44">
        <f t="shared" si="195"/>
        <v>339.5</v>
      </c>
      <c r="Q282" s="44">
        <f t="shared" si="195"/>
        <v>0</v>
      </c>
      <c r="R282" s="44">
        <f t="shared" si="195"/>
        <v>0</v>
      </c>
      <c r="S282" s="44">
        <f t="shared" si="195"/>
        <v>0</v>
      </c>
      <c r="T282" s="44">
        <f t="shared" si="195"/>
        <v>0</v>
      </c>
      <c r="U282" s="44">
        <f t="shared" si="195"/>
        <v>0</v>
      </c>
      <c r="V282" s="44">
        <f t="shared" si="195"/>
        <v>0</v>
      </c>
      <c r="W282" s="44">
        <f t="shared" si="195"/>
        <v>0</v>
      </c>
      <c r="X282" s="44">
        <f t="shared" si="195"/>
        <v>0</v>
      </c>
      <c r="Y282" s="44">
        <f t="shared" si="195"/>
        <v>0</v>
      </c>
      <c r="Z282" s="44">
        <f t="shared" si="195"/>
        <v>458081.48</v>
      </c>
      <c r="AA282" s="44">
        <f t="shared" si="195"/>
        <v>10994918.52</v>
      </c>
      <c r="AB282" s="45">
        <f t="shared" si="194"/>
        <v>3.9996636689077096E-2</v>
      </c>
      <c r="AC282" s="38"/>
    </row>
    <row r="283" spans="1:29" s="39" customFormat="1" ht="18" customHeight="1" x14ac:dyDescent="0.25">
      <c r="A283" s="46" t="s">
        <v>41</v>
      </c>
      <c r="B283" s="37">
        <f>[1]consoCURRENT!E452</f>
        <v>0</v>
      </c>
      <c r="C283" s="37">
        <f>[1]consoCURRENT!F452</f>
        <v>0</v>
      </c>
      <c r="D283" s="37">
        <f>[1]consoCURRENT!G452</f>
        <v>0</v>
      </c>
      <c r="E283" s="37">
        <f>[1]consoCURRENT!H452</f>
        <v>0</v>
      </c>
      <c r="F283" s="37">
        <f>[1]consoCURRENT!I452</f>
        <v>0</v>
      </c>
      <c r="G283" s="37">
        <f>[1]consoCURRENT!J452</f>
        <v>0</v>
      </c>
      <c r="H283" s="37">
        <f>[1]consoCURRENT!K452</f>
        <v>0</v>
      </c>
      <c r="I283" s="37">
        <f>[1]consoCURRENT!L452</f>
        <v>0</v>
      </c>
      <c r="J283" s="37">
        <f>[1]consoCURRENT!M452</f>
        <v>0</v>
      </c>
      <c r="K283" s="37">
        <f>[1]consoCURRENT!N452</f>
        <v>0</v>
      </c>
      <c r="L283" s="37">
        <f>[1]consoCURRENT!O452</f>
        <v>0</v>
      </c>
      <c r="M283" s="37">
        <f>[1]consoCURRENT!P452</f>
        <v>0</v>
      </c>
      <c r="N283" s="37">
        <f>[1]consoCURRENT!Q452</f>
        <v>0</v>
      </c>
      <c r="O283" s="37">
        <f>[1]consoCURRENT!R452</f>
        <v>0</v>
      </c>
      <c r="P283" s="37">
        <f>[1]consoCURRENT!S452</f>
        <v>0</v>
      </c>
      <c r="Q283" s="37">
        <f>[1]consoCURRENT!T452</f>
        <v>0</v>
      </c>
      <c r="R283" s="37">
        <f>[1]consoCURRENT!U452</f>
        <v>0</v>
      </c>
      <c r="S283" s="37">
        <f>[1]consoCURRENT!V452</f>
        <v>0</v>
      </c>
      <c r="T283" s="37">
        <f>[1]consoCURRENT!W452</f>
        <v>0</v>
      </c>
      <c r="U283" s="37">
        <f>[1]consoCURRENT!X452</f>
        <v>0</v>
      </c>
      <c r="V283" s="37">
        <f>[1]consoCURRENT!Y452</f>
        <v>0</v>
      </c>
      <c r="W283" s="37">
        <f>[1]consoCURRENT!Z452</f>
        <v>0</v>
      </c>
      <c r="X283" s="37">
        <f>[1]consoCURRENT!AA452</f>
        <v>0</v>
      </c>
      <c r="Y283" s="37">
        <f>[1]consoCURRENT!AB452</f>
        <v>0</v>
      </c>
      <c r="Z283" s="37">
        <f t="shared" ref="Z283" si="196">SUM(M283:Y283)</f>
        <v>0</v>
      </c>
      <c r="AA283" s="37">
        <f t="shared" ref="AA283" si="197">B283-Z283</f>
        <v>0</v>
      </c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11453000</v>
      </c>
      <c r="C284" s="44">
        <f t="shared" ref="C284:AA284" si="198">C283+C282</f>
        <v>8908720</v>
      </c>
      <c r="D284" s="44">
        <f t="shared" si="198"/>
        <v>-2544280</v>
      </c>
      <c r="E284" s="44">
        <f t="shared" si="198"/>
        <v>458081.48</v>
      </c>
      <c r="F284" s="44">
        <f t="shared" si="198"/>
        <v>0</v>
      </c>
      <c r="G284" s="44">
        <f t="shared" si="198"/>
        <v>0</v>
      </c>
      <c r="H284" s="44">
        <f t="shared" si="198"/>
        <v>0</v>
      </c>
      <c r="I284" s="44">
        <f t="shared" si="198"/>
        <v>423650.98</v>
      </c>
      <c r="J284" s="44">
        <f t="shared" si="198"/>
        <v>0</v>
      </c>
      <c r="K284" s="44">
        <f t="shared" si="198"/>
        <v>0</v>
      </c>
      <c r="L284" s="44">
        <f t="shared" si="198"/>
        <v>0</v>
      </c>
      <c r="M284" s="44">
        <f t="shared" si="198"/>
        <v>423650.98</v>
      </c>
      <c r="N284" s="44">
        <f t="shared" si="198"/>
        <v>0</v>
      </c>
      <c r="O284" s="44">
        <f t="shared" si="198"/>
        <v>34091</v>
      </c>
      <c r="P284" s="44">
        <f t="shared" si="198"/>
        <v>339.5</v>
      </c>
      <c r="Q284" s="44">
        <f t="shared" si="198"/>
        <v>0</v>
      </c>
      <c r="R284" s="44">
        <f t="shared" si="198"/>
        <v>0</v>
      </c>
      <c r="S284" s="44">
        <f t="shared" si="198"/>
        <v>0</v>
      </c>
      <c r="T284" s="44">
        <f t="shared" si="198"/>
        <v>0</v>
      </c>
      <c r="U284" s="44">
        <f t="shared" si="198"/>
        <v>0</v>
      </c>
      <c r="V284" s="44">
        <f t="shared" si="198"/>
        <v>0</v>
      </c>
      <c r="W284" s="44">
        <f t="shared" si="198"/>
        <v>0</v>
      </c>
      <c r="X284" s="44">
        <f t="shared" si="198"/>
        <v>0</v>
      </c>
      <c r="Y284" s="44">
        <f t="shared" si="198"/>
        <v>0</v>
      </c>
      <c r="Z284" s="44">
        <f t="shared" si="198"/>
        <v>458081.48</v>
      </c>
      <c r="AA284" s="44">
        <f t="shared" si="198"/>
        <v>10994918.52</v>
      </c>
      <c r="AB284" s="45">
        <f t="shared" si="194"/>
        <v>3.9996636689077096E-2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[1]consoCURRENT!E4803</f>
        <v>0</v>
      </c>
      <c r="C288" s="37">
        <f>[1]consoCURRENT!F4803</f>
        <v>0</v>
      </c>
      <c r="D288" s="37">
        <f>[1]consoCURRENT!G4803</f>
        <v>0</v>
      </c>
      <c r="E288" s="37">
        <f>[1]consoCURRENT!H4803</f>
        <v>0</v>
      </c>
      <c r="F288" s="37">
        <f>[1]consoCURRENT!I4803</f>
        <v>0</v>
      </c>
      <c r="G288" s="37">
        <f>[1]consoCURRENT!J4803</f>
        <v>0</v>
      </c>
      <c r="H288" s="37">
        <f>[1]consoCURRENT!K4803</f>
        <v>0</v>
      </c>
      <c r="I288" s="37">
        <f>[1]consoCURRENT!L4803</f>
        <v>0</v>
      </c>
      <c r="J288" s="37">
        <f>[1]consoCURRENT!M4803</f>
        <v>0</v>
      </c>
      <c r="K288" s="37">
        <f>[1]consoCURRENT!N4803</f>
        <v>0</v>
      </c>
      <c r="L288" s="37">
        <f>[1]consoCURRENT!O4803</f>
        <v>0</v>
      </c>
      <c r="M288" s="37">
        <f>[1]consoCURRENT!P4803</f>
        <v>0</v>
      </c>
      <c r="N288" s="37">
        <f>[1]consoCURRENT!Q4803</f>
        <v>0</v>
      </c>
      <c r="O288" s="37">
        <f>[1]consoCURRENT!R4803</f>
        <v>0</v>
      </c>
      <c r="P288" s="37">
        <f>[1]consoCURRENT!S4803</f>
        <v>0</v>
      </c>
      <c r="Q288" s="37">
        <f>[1]consoCURRENT!T4803</f>
        <v>0</v>
      </c>
      <c r="R288" s="37">
        <f>[1]consoCURRENT!U4803</f>
        <v>0</v>
      </c>
      <c r="S288" s="37">
        <f>[1]consoCURRENT!V4803</f>
        <v>0</v>
      </c>
      <c r="T288" s="37">
        <f>[1]consoCURRENT!W4803</f>
        <v>0</v>
      </c>
      <c r="U288" s="37">
        <f>[1]consoCURRENT!X4803</f>
        <v>0</v>
      </c>
      <c r="V288" s="37">
        <f>[1]consoCURRENT!Y4803</f>
        <v>0</v>
      </c>
      <c r="W288" s="37">
        <f>[1]consoCURRENT!Z4803</f>
        <v>0</v>
      </c>
      <c r="X288" s="37">
        <f>[1]consoCURRENT!AA4803</f>
        <v>0</v>
      </c>
      <c r="Y288" s="37">
        <f>[1]consoCURRENT!AB4803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[1]consoCURRENT!E4879</f>
        <v>705096000</v>
      </c>
      <c r="C289" s="37">
        <f>[1]consoCURRENT!F4879</f>
        <v>163956763.68000007</v>
      </c>
      <c r="D289" s="37">
        <f>[1]consoCURRENT!G4879</f>
        <v>-541139236.31999993</v>
      </c>
      <c r="E289" s="37">
        <f>[1]consoCURRENT!H4879</f>
        <v>391699180.06</v>
      </c>
      <c r="F289" s="37">
        <f>[1]consoCURRENT!I4879</f>
        <v>0</v>
      </c>
      <c r="G289" s="37">
        <f>[1]consoCURRENT!J4879</f>
        <v>0</v>
      </c>
      <c r="H289" s="37">
        <f>[1]consoCURRENT!K4879</f>
        <v>0</v>
      </c>
      <c r="I289" s="37">
        <f>[1]consoCURRENT!L4879</f>
        <v>380611387.36000001</v>
      </c>
      <c r="J289" s="37">
        <f>[1]consoCURRENT!M4879</f>
        <v>0</v>
      </c>
      <c r="K289" s="37">
        <f>[1]consoCURRENT!N4879</f>
        <v>0</v>
      </c>
      <c r="L289" s="37">
        <f>[1]consoCURRENT!O4879</f>
        <v>0</v>
      </c>
      <c r="M289" s="37">
        <f>[1]consoCURRENT!P4879</f>
        <v>380611387.36000001</v>
      </c>
      <c r="N289" s="37">
        <f>[1]consoCURRENT!Q4879</f>
        <v>0</v>
      </c>
      <c r="O289" s="37">
        <f>[1]consoCURRENT!R4879</f>
        <v>9349226.379999999</v>
      </c>
      <c r="P289" s="37">
        <f>[1]consoCURRENT!S4879</f>
        <v>1738566.32</v>
      </c>
      <c r="Q289" s="37">
        <f>[1]consoCURRENT!T4879</f>
        <v>0</v>
      </c>
      <c r="R289" s="37">
        <f>[1]consoCURRENT!U4879</f>
        <v>0</v>
      </c>
      <c r="S289" s="37">
        <f>[1]consoCURRENT!V4879</f>
        <v>0</v>
      </c>
      <c r="T289" s="37">
        <f>[1]consoCURRENT!W4879</f>
        <v>0</v>
      </c>
      <c r="U289" s="37">
        <f>[1]consoCURRENT!X4879</f>
        <v>0</v>
      </c>
      <c r="V289" s="37">
        <f>[1]consoCURRENT!Y4879</f>
        <v>0</v>
      </c>
      <c r="W289" s="37">
        <f>[1]consoCURRENT!Z4879</f>
        <v>0</v>
      </c>
      <c r="X289" s="37">
        <f>[1]consoCURRENT!AA4879</f>
        <v>0</v>
      </c>
      <c r="Y289" s="37">
        <f>[1]consoCURRENT!AB4879</f>
        <v>0</v>
      </c>
      <c r="Z289" s="37">
        <f t="shared" ref="Z289:Z291" si="199">SUM(M289:Y289)</f>
        <v>391699180.06</v>
      </c>
      <c r="AA289" s="37">
        <f t="shared" ref="AA289:AA291" si="200">B289-Z289</f>
        <v>313396819.94</v>
      </c>
      <c r="AB289" s="42">
        <f t="shared" ref="AB289:AB294" si="201">Z289/B289</f>
        <v>0.55552602774657633</v>
      </c>
      <c r="AC289" s="38"/>
    </row>
    <row r="290" spans="1:29" s="39" customFormat="1" ht="18" customHeight="1" x14ac:dyDescent="0.25">
      <c r="A290" s="41" t="s">
        <v>38</v>
      </c>
      <c r="B290" s="37">
        <f>[1]consoCURRENT!E4885</f>
        <v>0</v>
      </c>
      <c r="C290" s="37">
        <f>[1]consoCURRENT!F4885</f>
        <v>0</v>
      </c>
      <c r="D290" s="37">
        <f>[1]consoCURRENT!G4885</f>
        <v>0</v>
      </c>
      <c r="E290" s="37">
        <f>[1]consoCURRENT!H4885</f>
        <v>0</v>
      </c>
      <c r="F290" s="37">
        <f>[1]consoCURRENT!I4885</f>
        <v>0</v>
      </c>
      <c r="G290" s="37">
        <f>[1]consoCURRENT!J4885</f>
        <v>0</v>
      </c>
      <c r="H290" s="37">
        <f>[1]consoCURRENT!K4885</f>
        <v>0</v>
      </c>
      <c r="I290" s="37">
        <f>[1]consoCURRENT!L4885</f>
        <v>0</v>
      </c>
      <c r="J290" s="37">
        <f>[1]consoCURRENT!M4885</f>
        <v>0</v>
      </c>
      <c r="K290" s="37">
        <f>[1]consoCURRENT!N4885</f>
        <v>0</v>
      </c>
      <c r="L290" s="37">
        <f>[1]consoCURRENT!O4885</f>
        <v>0</v>
      </c>
      <c r="M290" s="37">
        <f>[1]consoCURRENT!P4885</f>
        <v>0</v>
      </c>
      <c r="N290" s="37">
        <f>[1]consoCURRENT!Q4885</f>
        <v>0</v>
      </c>
      <c r="O290" s="37">
        <f>[1]consoCURRENT!R4885</f>
        <v>0</v>
      </c>
      <c r="P290" s="37">
        <f>[1]consoCURRENT!S4885</f>
        <v>0</v>
      </c>
      <c r="Q290" s="37">
        <f>[1]consoCURRENT!T4885</f>
        <v>0</v>
      </c>
      <c r="R290" s="37">
        <f>[1]consoCURRENT!U4885</f>
        <v>0</v>
      </c>
      <c r="S290" s="37">
        <f>[1]consoCURRENT!V4885</f>
        <v>0</v>
      </c>
      <c r="T290" s="37">
        <f>[1]consoCURRENT!W4885</f>
        <v>0</v>
      </c>
      <c r="U290" s="37">
        <f>[1]consoCURRENT!X4885</f>
        <v>0</v>
      </c>
      <c r="V290" s="37">
        <f>[1]consoCURRENT!Y4885</f>
        <v>0</v>
      </c>
      <c r="W290" s="37">
        <f>[1]consoCURRENT!Z4885</f>
        <v>0</v>
      </c>
      <c r="X290" s="37">
        <f>[1]consoCURRENT!AA4885</f>
        <v>0</v>
      </c>
      <c r="Y290" s="37">
        <f>[1]consoCURRENT!AB4885</f>
        <v>0</v>
      </c>
      <c r="Z290" s="37">
        <f t="shared" si="199"/>
        <v>0</v>
      </c>
      <c r="AA290" s="37">
        <f t="shared" si="200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[1]consoCURRENT!E4914</f>
        <v>9500000</v>
      </c>
      <c r="C291" s="37">
        <f>[1]consoCURRENT!F4914</f>
        <v>9500000</v>
      </c>
      <c r="D291" s="37">
        <f>[1]consoCURRENT!G4914</f>
        <v>0</v>
      </c>
      <c r="E291" s="37">
        <f>[1]consoCURRENT!H4914</f>
        <v>0</v>
      </c>
      <c r="F291" s="37">
        <f>[1]consoCURRENT!I4914</f>
        <v>0</v>
      </c>
      <c r="G291" s="37">
        <f>[1]consoCURRENT!J4914</f>
        <v>0</v>
      </c>
      <c r="H291" s="37">
        <f>[1]consoCURRENT!K4914</f>
        <v>0</v>
      </c>
      <c r="I291" s="37">
        <f>[1]consoCURRENT!L4914</f>
        <v>0</v>
      </c>
      <c r="J291" s="37">
        <f>[1]consoCURRENT!M4914</f>
        <v>0</v>
      </c>
      <c r="K291" s="37">
        <f>[1]consoCURRENT!N4914</f>
        <v>0</v>
      </c>
      <c r="L291" s="37">
        <f>[1]consoCURRENT!O4914</f>
        <v>0</v>
      </c>
      <c r="M291" s="37">
        <f>[1]consoCURRENT!P4914</f>
        <v>0</v>
      </c>
      <c r="N291" s="37">
        <f>[1]consoCURRENT!Q4914</f>
        <v>0</v>
      </c>
      <c r="O291" s="37">
        <f>[1]consoCURRENT!R4914</f>
        <v>0</v>
      </c>
      <c r="P291" s="37">
        <f>[1]consoCURRENT!S4914</f>
        <v>0</v>
      </c>
      <c r="Q291" s="37">
        <f>[1]consoCURRENT!T4914</f>
        <v>0</v>
      </c>
      <c r="R291" s="37">
        <f>[1]consoCURRENT!U4914</f>
        <v>0</v>
      </c>
      <c r="S291" s="37">
        <f>[1]consoCURRENT!V4914</f>
        <v>0</v>
      </c>
      <c r="T291" s="37">
        <f>[1]consoCURRENT!W4914</f>
        <v>0</v>
      </c>
      <c r="U291" s="37">
        <f>[1]consoCURRENT!X4914</f>
        <v>0</v>
      </c>
      <c r="V291" s="37">
        <f>[1]consoCURRENT!Y4914</f>
        <v>0</v>
      </c>
      <c r="W291" s="37">
        <f>[1]consoCURRENT!Z4914</f>
        <v>0</v>
      </c>
      <c r="X291" s="37">
        <f>[1]consoCURRENT!AA4914</f>
        <v>0</v>
      </c>
      <c r="Y291" s="37">
        <f>[1]consoCURRENT!AB4914</f>
        <v>0</v>
      </c>
      <c r="Z291" s="37">
        <f t="shared" si="199"/>
        <v>0</v>
      </c>
      <c r="AA291" s="37">
        <f t="shared" si="200"/>
        <v>9500000</v>
      </c>
      <c r="AB291" s="42">
        <f t="shared" si="201"/>
        <v>0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714596000</v>
      </c>
      <c r="C292" s="44">
        <f t="shared" ref="C292:H292" si="202">SUM(C288:C291)</f>
        <v>173456763.68000007</v>
      </c>
      <c r="D292" s="44">
        <f t="shared" si="202"/>
        <v>-541139236.31999993</v>
      </c>
      <c r="E292" s="44">
        <f t="shared" si="202"/>
        <v>391699180.06</v>
      </c>
      <c r="F292" s="44">
        <f t="shared" si="202"/>
        <v>0</v>
      </c>
      <c r="G292" s="44">
        <f t="shared" si="202"/>
        <v>0</v>
      </c>
      <c r="H292" s="44">
        <f t="shared" si="202"/>
        <v>0</v>
      </c>
      <c r="I292" s="44">
        <f t="shared" ref="I292" si="203">SUM(I288:I291)</f>
        <v>380611387.36000001</v>
      </c>
      <c r="J292" s="44">
        <f t="shared" ref="J292:AA292" si="204">SUM(J288:J291)</f>
        <v>0</v>
      </c>
      <c r="K292" s="44">
        <f t="shared" si="204"/>
        <v>0</v>
      </c>
      <c r="L292" s="44">
        <f t="shared" si="204"/>
        <v>0</v>
      </c>
      <c r="M292" s="44">
        <f t="shared" si="204"/>
        <v>380611387.36000001</v>
      </c>
      <c r="N292" s="44">
        <f t="shared" si="204"/>
        <v>0</v>
      </c>
      <c r="O292" s="44">
        <f t="shared" si="204"/>
        <v>9349226.379999999</v>
      </c>
      <c r="P292" s="44">
        <f t="shared" si="204"/>
        <v>1738566.32</v>
      </c>
      <c r="Q292" s="44">
        <f t="shared" si="204"/>
        <v>0</v>
      </c>
      <c r="R292" s="44">
        <f t="shared" si="204"/>
        <v>0</v>
      </c>
      <c r="S292" s="44">
        <f t="shared" si="204"/>
        <v>0</v>
      </c>
      <c r="T292" s="44">
        <f t="shared" si="204"/>
        <v>0</v>
      </c>
      <c r="U292" s="44">
        <f t="shared" si="204"/>
        <v>0</v>
      </c>
      <c r="V292" s="44">
        <f t="shared" si="204"/>
        <v>0</v>
      </c>
      <c r="W292" s="44">
        <f t="shared" si="204"/>
        <v>0</v>
      </c>
      <c r="X292" s="44">
        <f t="shared" si="204"/>
        <v>0</v>
      </c>
      <c r="Y292" s="44">
        <f t="shared" si="204"/>
        <v>0</v>
      </c>
      <c r="Z292" s="44">
        <f t="shared" si="204"/>
        <v>391699180.06</v>
      </c>
      <c r="AA292" s="44">
        <f t="shared" si="204"/>
        <v>322896819.94</v>
      </c>
      <c r="AB292" s="45">
        <f t="shared" si="201"/>
        <v>0.548140739746654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5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714596000</v>
      </c>
      <c r="C294" s="44">
        <f t="shared" ref="C294:AA294" si="206">C293+C292</f>
        <v>173456763.68000007</v>
      </c>
      <c r="D294" s="44">
        <f t="shared" si="206"/>
        <v>-541139236.31999993</v>
      </c>
      <c r="E294" s="44">
        <f t="shared" si="206"/>
        <v>391699180.06</v>
      </c>
      <c r="F294" s="44">
        <f t="shared" si="206"/>
        <v>0</v>
      </c>
      <c r="G294" s="44">
        <f t="shared" si="206"/>
        <v>0</v>
      </c>
      <c r="H294" s="44">
        <f t="shared" si="206"/>
        <v>0</v>
      </c>
      <c r="I294" s="44">
        <f t="shared" si="206"/>
        <v>380611387.36000001</v>
      </c>
      <c r="J294" s="44">
        <f t="shared" si="206"/>
        <v>0</v>
      </c>
      <c r="K294" s="44">
        <f t="shared" si="206"/>
        <v>0</v>
      </c>
      <c r="L294" s="44">
        <f t="shared" si="206"/>
        <v>0</v>
      </c>
      <c r="M294" s="44">
        <f t="shared" si="206"/>
        <v>380611387.36000001</v>
      </c>
      <c r="N294" s="44">
        <f t="shared" si="206"/>
        <v>0</v>
      </c>
      <c r="O294" s="44">
        <f t="shared" si="206"/>
        <v>9349226.379999999</v>
      </c>
      <c r="P294" s="44">
        <f t="shared" si="206"/>
        <v>1738566.32</v>
      </c>
      <c r="Q294" s="44">
        <f t="shared" si="206"/>
        <v>0</v>
      </c>
      <c r="R294" s="44">
        <f t="shared" si="206"/>
        <v>0</v>
      </c>
      <c r="S294" s="44">
        <f t="shared" si="206"/>
        <v>0</v>
      </c>
      <c r="T294" s="44">
        <f t="shared" si="206"/>
        <v>0</v>
      </c>
      <c r="U294" s="44">
        <f t="shared" si="206"/>
        <v>0</v>
      </c>
      <c r="V294" s="44">
        <f t="shared" si="206"/>
        <v>0</v>
      </c>
      <c r="W294" s="44">
        <f t="shared" si="206"/>
        <v>0</v>
      </c>
      <c r="X294" s="44">
        <f t="shared" si="206"/>
        <v>0</v>
      </c>
      <c r="Y294" s="44">
        <f t="shared" si="206"/>
        <v>0</v>
      </c>
      <c r="Z294" s="44">
        <f t="shared" si="206"/>
        <v>391699180.06</v>
      </c>
      <c r="AA294" s="44">
        <f t="shared" si="206"/>
        <v>322896819.94</v>
      </c>
      <c r="AB294" s="45">
        <f t="shared" si="201"/>
        <v>0.548140739746654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[1]consoCURRENT!E4978</f>
        <v>0</v>
      </c>
      <c r="C298" s="37">
        <f>[1]consoCURRENT!F4978</f>
        <v>0</v>
      </c>
      <c r="D298" s="37">
        <f>[1]consoCURRENT!G4978</f>
        <v>0</v>
      </c>
      <c r="E298" s="37">
        <f>[1]consoCURRENT!H4978</f>
        <v>0</v>
      </c>
      <c r="F298" s="37">
        <f>[1]consoCURRENT!I4978</f>
        <v>0</v>
      </c>
      <c r="G298" s="37">
        <f>[1]consoCURRENT!J4978</f>
        <v>0</v>
      </c>
      <c r="H298" s="37">
        <f>[1]consoCURRENT!K4978</f>
        <v>0</v>
      </c>
      <c r="I298" s="37">
        <f>[1]consoCURRENT!L4978</f>
        <v>0</v>
      </c>
      <c r="J298" s="37">
        <f>[1]consoCURRENT!M4978</f>
        <v>0</v>
      </c>
      <c r="K298" s="37">
        <f>[1]consoCURRENT!N4978</f>
        <v>0</v>
      </c>
      <c r="L298" s="37">
        <f>[1]consoCURRENT!O4978</f>
        <v>0</v>
      </c>
      <c r="M298" s="37">
        <f>[1]consoCURRENT!P4978</f>
        <v>0</v>
      </c>
      <c r="N298" s="37">
        <f>[1]consoCURRENT!Q4978</f>
        <v>0</v>
      </c>
      <c r="O298" s="37">
        <f>[1]consoCURRENT!R4978</f>
        <v>0</v>
      </c>
      <c r="P298" s="37">
        <f>[1]consoCURRENT!S4978</f>
        <v>0</v>
      </c>
      <c r="Q298" s="37">
        <f>[1]consoCURRENT!T4978</f>
        <v>0</v>
      </c>
      <c r="R298" s="37">
        <f>[1]consoCURRENT!U4978</f>
        <v>0</v>
      </c>
      <c r="S298" s="37">
        <f>[1]consoCURRENT!V4978</f>
        <v>0</v>
      </c>
      <c r="T298" s="37">
        <f>[1]consoCURRENT!W4978</f>
        <v>0</v>
      </c>
      <c r="U298" s="37">
        <f>[1]consoCURRENT!X4978</f>
        <v>0</v>
      </c>
      <c r="V298" s="37">
        <f>[1]consoCURRENT!Y4978</f>
        <v>0</v>
      </c>
      <c r="W298" s="37">
        <f>[1]consoCURRENT!Z4978</f>
        <v>0</v>
      </c>
      <c r="X298" s="37">
        <f>[1]consoCURRENT!AA4978</f>
        <v>0</v>
      </c>
      <c r="Y298" s="37">
        <f>[1]consoCURRENT!AB4978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[1]consoCURRENT!E5054</f>
        <v>5539110000</v>
      </c>
      <c r="C299" s="37">
        <f>[1]consoCURRENT!F5054</f>
        <v>2581573884</v>
      </c>
      <c r="D299" s="37">
        <f>[1]consoCURRENT!G5054</f>
        <v>-2957536116</v>
      </c>
      <c r="E299" s="37">
        <f>[1]consoCURRENT!H5054</f>
        <v>87328722.640000001</v>
      </c>
      <c r="F299" s="37">
        <f>[1]consoCURRENT!I5054</f>
        <v>0</v>
      </c>
      <c r="G299" s="37">
        <f>[1]consoCURRENT!J5054</f>
        <v>0</v>
      </c>
      <c r="H299" s="37">
        <f>[1]consoCURRENT!K5054</f>
        <v>0</v>
      </c>
      <c r="I299" s="37">
        <f>[1]consoCURRENT!L5054</f>
        <v>57591308.679999992</v>
      </c>
      <c r="J299" s="37">
        <f>[1]consoCURRENT!M5054</f>
        <v>0</v>
      </c>
      <c r="K299" s="37">
        <f>[1]consoCURRENT!N5054</f>
        <v>0</v>
      </c>
      <c r="L299" s="37">
        <f>[1]consoCURRENT!O5054</f>
        <v>0</v>
      </c>
      <c r="M299" s="37">
        <f>[1]consoCURRENT!P5054</f>
        <v>57591308.679999992</v>
      </c>
      <c r="N299" s="37">
        <f>[1]consoCURRENT!Q5054</f>
        <v>11068291.5</v>
      </c>
      <c r="O299" s="37">
        <f>[1]consoCURRENT!R5054</f>
        <v>7354202.6699999999</v>
      </c>
      <c r="P299" s="37">
        <f>[1]consoCURRENT!S5054</f>
        <v>11314919.790000001</v>
      </c>
      <c r="Q299" s="37">
        <f>[1]consoCURRENT!T5054</f>
        <v>0</v>
      </c>
      <c r="R299" s="37">
        <f>[1]consoCURRENT!U5054</f>
        <v>0</v>
      </c>
      <c r="S299" s="37">
        <f>[1]consoCURRENT!V5054</f>
        <v>0</v>
      </c>
      <c r="T299" s="37">
        <f>[1]consoCURRENT!W5054</f>
        <v>0</v>
      </c>
      <c r="U299" s="37">
        <f>[1]consoCURRENT!X5054</f>
        <v>0</v>
      </c>
      <c r="V299" s="37">
        <f>[1]consoCURRENT!Y5054</f>
        <v>0</v>
      </c>
      <c r="W299" s="37">
        <f>[1]consoCURRENT!Z5054</f>
        <v>0</v>
      </c>
      <c r="X299" s="37">
        <f>[1]consoCURRENT!AA5054</f>
        <v>0</v>
      </c>
      <c r="Y299" s="37">
        <f>[1]consoCURRENT!AB5054</f>
        <v>0</v>
      </c>
      <c r="Z299" s="37">
        <f t="shared" ref="Z299:Z301" si="207">SUM(M299:Y299)</f>
        <v>87328722.640000001</v>
      </c>
      <c r="AA299" s="37">
        <f t="shared" ref="AA299:AA301" si="208">B299-Z299</f>
        <v>5451781277.3599997</v>
      </c>
      <c r="AB299" s="42">
        <f t="shared" ref="AB299:AB304" si="209">Z299/B299</f>
        <v>1.5765840115108745E-2</v>
      </c>
      <c r="AC299" s="38"/>
    </row>
    <row r="300" spans="1:29" s="39" customFormat="1" ht="18" customHeight="1" x14ac:dyDescent="0.25">
      <c r="A300" s="41" t="s">
        <v>38</v>
      </c>
      <c r="B300" s="37">
        <f>[1]consoCURRENT!E5060</f>
        <v>0</v>
      </c>
      <c r="C300" s="37">
        <f>[1]consoCURRENT!F5060</f>
        <v>0</v>
      </c>
      <c r="D300" s="37">
        <f>[1]consoCURRENT!G5060</f>
        <v>0</v>
      </c>
      <c r="E300" s="37">
        <f>[1]consoCURRENT!H5060</f>
        <v>0</v>
      </c>
      <c r="F300" s="37">
        <f>[1]consoCURRENT!I5060</f>
        <v>0</v>
      </c>
      <c r="G300" s="37">
        <f>[1]consoCURRENT!J5060</f>
        <v>0</v>
      </c>
      <c r="H300" s="37">
        <f>[1]consoCURRENT!K5060</f>
        <v>0</v>
      </c>
      <c r="I300" s="37">
        <f>[1]consoCURRENT!L5060</f>
        <v>0</v>
      </c>
      <c r="J300" s="37">
        <f>[1]consoCURRENT!M5060</f>
        <v>0</v>
      </c>
      <c r="K300" s="37">
        <f>[1]consoCURRENT!N5060</f>
        <v>0</v>
      </c>
      <c r="L300" s="37">
        <f>[1]consoCURRENT!O5060</f>
        <v>0</v>
      </c>
      <c r="M300" s="37">
        <f>[1]consoCURRENT!P5060</f>
        <v>0</v>
      </c>
      <c r="N300" s="37">
        <f>[1]consoCURRENT!Q5060</f>
        <v>0</v>
      </c>
      <c r="O300" s="37">
        <f>[1]consoCURRENT!R5060</f>
        <v>0</v>
      </c>
      <c r="P300" s="37">
        <f>[1]consoCURRENT!S5060</f>
        <v>0</v>
      </c>
      <c r="Q300" s="37">
        <f>[1]consoCURRENT!T5060</f>
        <v>0</v>
      </c>
      <c r="R300" s="37">
        <f>[1]consoCURRENT!U5060</f>
        <v>0</v>
      </c>
      <c r="S300" s="37">
        <f>[1]consoCURRENT!V5060</f>
        <v>0</v>
      </c>
      <c r="T300" s="37">
        <f>[1]consoCURRENT!W5060</f>
        <v>0</v>
      </c>
      <c r="U300" s="37">
        <f>[1]consoCURRENT!X5060</f>
        <v>0</v>
      </c>
      <c r="V300" s="37">
        <f>[1]consoCURRENT!Y5060</f>
        <v>0</v>
      </c>
      <c r="W300" s="37">
        <f>[1]consoCURRENT!Z5060</f>
        <v>0</v>
      </c>
      <c r="X300" s="37">
        <f>[1]consoCURRENT!AA5060</f>
        <v>0</v>
      </c>
      <c r="Y300" s="37">
        <f>[1]consoCURRENT!AB5060</f>
        <v>0</v>
      </c>
      <c r="Z300" s="37">
        <f t="shared" si="207"/>
        <v>0</v>
      </c>
      <c r="AA300" s="37">
        <f t="shared" si="208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[1]consoCURRENT!E5089</f>
        <v>0</v>
      </c>
      <c r="C301" s="37">
        <f>[1]consoCURRENT!F5089</f>
        <v>0</v>
      </c>
      <c r="D301" s="37">
        <f>[1]consoCURRENT!G5089</f>
        <v>0</v>
      </c>
      <c r="E301" s="37">
        <f>[1]consoCURRENT!H5089</f>
        <v>0</v>
      </c>
      <c r="F301" s="37">
        <f>[1]consoCURRENT!I5089</f>
        <v>0</v>
      </c>
      <c r="G301" s="37">
        <f>[1]consoCURRENT!J5089</f>
        <v>0</v>
      </c>
      <c r="H301" s="37">
        <f>[1]consoCURRENT!K5089</f>
        <v>0</v>
      </c>
      <c r="I301" s="37">
        <f>[1]consoCURRENT!L5089</f>
        <v>0</v>
      </c>
      <c r="J301" s="37">
        <f>[1]consoCURRENT!M5089</f>
        <v>0</v>
      </c>
      <c r="K301" s="37">
        <f>[1]consoCURRENT!N5089</f>
        <v>0</v>
      </c>
      <c r="L301" s="37">
        <f>[1]consoCURRENT!O5089</f>
        <v>0</v>
      </c>
      <c r="M301" s="37">
        <f>[1]consoCURRENT!P5089</f>
        <v>0</v>
      </c>
      <c r="N301" s="37">
        <f>[1]consoCURRENT!Q5089</f>
        <v>0</v>
      </c>
      <c r="O301" s="37">
        <f>[1]consoCURRENT!R5089</f>
        <v>0</v>
      </c>
      <c r="P301" s="37">
        <f>[1]consoCURRENT!S5089</f>
        <v>0</v>
      </c>
      <c r="Q301" s="37">
        <f>[1]consoCURRENT!T5089</f>
        <v>0</v>
      </c>
      <c r="R301" s="37">
        <f>[1]consoCURRENT!U5089</f>
        <v>0</v>
      </c>
      <c r="S301" s="37">
        <f>[1]consoCURRENT!V5089</f>
        <v>0</v>
      </c>
      <c r="T301" s="37">
        <f>[1]consoCURRENT!W5089</f>
        <v>0</v>
      </c>
      <c r="U301" s="37">
        <f>[1]consoCURRENT!X5089</f>
        <v>0</v>
      </c>
      <c r="V301" s="37">
        <f>[1]consoCURRENT!Y5089</f>
        <v>0</v>
      </c>
      <c r="W301" s="37">
        <f>[1]consoCURRENT!Z5089</f>
        <v>0</v>
      </c>
      <c r="X301" s="37">
        <f>[1]consoCURRENT!AA5089</f>
        <v>0</v>
      </c>
      <c r="Y301" s="37">
        <f>[1]consoCURRENT!AB5089</f>
        <v>0</v>
      </c>
      <c r="Z301" s="37">
        <f t="shared" si="207"/>
        <v>0</v>
      </c>
      <c r="AA301" s="37">
        <f t="shared" si="208"/>
        <v>0</v>
      </c>
      <c r="AB301" s="42"/>
      <c r="AC301" s="38"/>
    </row>
    <row r="302" spans="1:29" s="39" customFormat="1" ht="18" customHeight="1" x14ac:dyDescent="0.25">
      <c r="A302" s="43" t="s">
        <v>40</v>
      </c>
      <c r="B302" s="44">
        <f>SUM(B298:B301)</f>
        <v>5539110000</v>
      </c>
      <c r="C302" s="44">
        <f t="shared" ref="C302:R302" si="210">SUM(C298:C301)</f>
        <v>2581573884</v>
      </c>
      <c r="D302" s="44">
        <f t="shared" si="210"/>
        <v>-2957536116</v>
      </c>
      <c r="E302" s="44">
        <f t="shared" si="210"/>
        <v>87328722.640000001</v>
      </c>
      <c r="F302" s="44">
        <f t="shared" si="210"/>
        <v>0</v>
      </c>
      <c r="G302" s="44">
        <f t="shared" si="210"/>
        <v>0</v>
      </c>
      <c r="H302" s="44">
        <f t="shared" si="210"/>
        <v>0</v>
      </c>
      <c r="I302" s="44">
        <f t="shared" si="210"/>
        <v>57591308.679999992</v>
      </c>
      <c r="J302" s="44">
        <f t="shared" si="210"/>
        <v>0</v>
      </c>
      <c r="K302" s="44">
        <f t="shared" si="210"/>
        <v>0</v>
      </c>
      <c r="L302" s="44">
        <f t="shared" si="210"/>
        <v>0</v>
      </c>
      <c r="M302" s="44">
        <f t="shared" si="210"/>
        <v>57591308.679999992</v>
      </c>
      <c r="N302" s="44">
        <f t="shared" si="210"/>
        <v>11068291.5</v>
      </c>
      <c r="O302" s="44">
        <f t="shared" si="210"/>
        <v>7354202.6699999999</v>
      </c>
      <c r="P302" s="44">
        <f t="shared" si="210"/>
        <v>11314919.790000001</v>
      </c>
      <c r="Q302" s="44">
        <f t="shared" si="210"/>
        <v>0</v>
      </c>
      <c r="R302" s="44">
        <f t="shared" si="210"/>
        <v>0</v>
      </c>
      <c r="S302" s="44">
        <f t="shared" ref="S302" si="211">SUM(S298:S301)</f>
        <v>0</v>
      </c>
      <c r="T302" s="44">
        <f t="shared" ref="T302:AA302" si="212">SUM(T298:T301)</f>
        <v>0</v>
      </c>
      <c r="U302" s="44">
        <f t="shared" si="212"/>
        <v>0</v>
      </c>
      <c r="V302" s="44">
        <f t="shared" si="212"/>
        <v>0</v>
      </c>
      <c r="W302" s="44">
        <f t="shared" si="212"/>
        <v>0</v>
      </c>
      <c r="X302" s="44">
        <f t="shared" si="212"/>
        <v>0</v>
      </c>
      <c r="Y302" s="44">
        <f t="shared" si="212"/>
        <v>0</v>
      </c>
      <c r="Z302" s="44">
        <f t="shared" si="212"/>
        <v>87328722.640000001</v>
      </c>
      <c r="AA302" s="44">
        <f t="shared" si="212"/>
        <v>5451781277.3599997</v>
      </c>
      <c r="AB302" s="45">
        <f t="shared" si="209"/>
        <v>1.5765840115108745E-2</v>
      </c>
      <c r="AC302" s="38"/>
    </row>
    <row r="303" spans="1:29" s="39" customFormat="1" ht="18" customHeight="1" x14ac:dyDescent="0.25">
      <c r="A303" s="46" t="s">
        <v>41</v>
      </c>
      <c r="B303" s="37">
        <f>[1]consoCURRENT!E472</f>
        <v>0</v>
      </c>
      <c r="C303" s="37">
        <f>[1]consoCURRENT!F472</f>
        <v>0</v>
      </c>
      <c r="D303" s="37">
        <f>[1]consoCURRENT!G472</f>
        <v>0</v>
      </c>
      <c r="E303" s="37">
        <f>[1]consoCURRENT!H472</f>
        <v>0</v>
      </c>
      <c r="F303" s="37">
        <f>[1]consoCURRENT!I472</f>
        <v>0</v>
      </c>
      <c r="G303" s="37">
        <f>[1]consoCURRENT!J472</f>
        <v>0</v>
      </c>
      <c r="H303" s="37">
        <f>[1]consoCURRENT!K472</f>
        <v>0</v>
      </c>
      <c r="I303" s="37">
        <f>[1]consoCURRENT!L472</f>
        <v>0</v>
      </c>
      <c r="J303" s="37">
        <f>[1]consoCURRENT!M472</f>
        <v>0</v>
      </c>
      <c r="K303" s="37">
        <f>[1]consoCURRENT!N472</f>
        <v>0</v>
      </c>
      <c r="L303" s="37">
        <f>[1]consoCURRENT!O472</f>
        <v>0</v>
      </c>
      <c r="M303" s="37">
        <f>[1]consoCURRENT!P472</f>
        <v>0</v>
      </c>
      <c r="N303" s="37">
        <f>[1]consoCURRENT!Q472</f>
        <v>0</v>
      </c>
      <c r="O303" s="37">
        <f>[1]consoCURRENT!R472</f>
        <v>0</v>
      </c>
      <c r="P303" s="37">
        <f>[1]consoCURRENT!S472</f>
        <v>0</v>
      </c>
      <c r="Q303" s="37">
        <f>[1]consoCURRENT!T472</f>
        <v>0</v>
      </c>
      <c r="R303" s="37">
        <f>[1]consoCURRENT!U472</f>
        <v>0</v>
      </c>
      <c r="S303" s="37">
        <f>[1]consoCURRENT!V472</f>
        <v>0</v>
      </c>
      <c r="T303" s="37">
        <f>[1]consoCURRENT!W472</f>
        <v>0</v>
      </c>
      <c r="U303" s="37">
        <f>[1]consoCURRENT!X472</f>
        <v>0</v>
      </c>
      <c r="V303" s="37">
        <f>[1]consoCURRENT!Y472</f>
        <v>0</v>
      </c>
      <c r="W303" s="37">
        <f>[1]consoCURRENT!Z472</f>
        <v>0</v>
      </c>
      <c r="X303" s="37">
        <f>[1]consoCURRENT!AA472</f>
        <v>0</v>
      </c>
      <c r="Y303" s="37">
        <f>[1]consoCURRENT!AB472</f>
        <v>0</v>
      </c>
      <c r="Z303" s="37">
        <f t="shared" ref="Z303" si="213">SUM(M303:Y303)</f>
        <v>0</v>
      </c>
      <c r="AA303" s="37">
        <f t="shared" ref="AA303" si="214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5539110000</v>
      </c>
      <c r="C304" s="44">
        <f t="shared" ref="C304:AA304" si="215">C303+C302</f>
        <v>2581573884</v>
      </c>
      <c r="D304" s="44">
        <f t="shared" si="215"/>
        <v>-2957536116</v>
      </c>
      <c r="E304" s="44">
        <f t="shared" si="215"/>
        <v>87328722.640000001</v>
      </c>
      <c r="F304" s="44">
        <f t="shared" si="215"/>
        <v>0</v>
      </c>
      <c r="G304" s="44">
        <f t="shared" si="215"/>
        <v>0</v>
      </c>
      <c r="H304" s="44">
        <f t="shared" si="215"/>
        <v>0</v>
      </c>
      <c r="I304" s="44">
        <f t="shared" si="215"/>
        <v>57591308.679999992</v>
      </c>
      <c r="J304" s="44">
        <f t="shared" si="215"/>
        <v>0</v>
      </c>
      <c r="K304" s="44">
        <f t="shared" si="215"/>
        <v>0</v>
      </c>
      <c r="L304" s="44">
        <f t="shared" si="215"/>
        <v>0</v>
      </c>
      <c r="M304" s="44">
        <f t="shared" si="215"/>
        <v>57591308.679999992</v>
      </c>
      <c r="N304" s="44">
        <f t="shared" si="215"/>
        <v>11068291.5</v>
      </c>
      <c r="O304" s="44">
        <f t="shared" si="215"/>
        <v>7354202.6699999999</v>
      </c>
      <c r="P304" s="44">
        <f t="shared" si="215"/>
        <v>11314919.790000001</v>
      </c>
      <c r="Q304" s="44">
        <f t="shared" si="215"/>
        <v>0</v>
      </c>
      <c r="R304" s="44">
        <f t="shared" si="215"/>
        <v>0</v>
      </c>
      <c r="S304" s="44">
        <f t="shared" si="215"/>
        <v>0</v>
      </c>
      <c r="T304" s="44">
        <f t="shared" si="215"/>
        <v>0</v>
      </c>
      <c r="U304" s="44">
        <f t="shared" si="215"/>
        <v>0</v>
      </c>
      <c r="V304" s="44">
        <f t="shared" si="215"/>
        <v>0</v>
      </c>
      <c r="W304" s="44">
        <f t="shared" si="215"/>
        <v>0</v>
      </c>
      <c r="X304" s="44">
        <f t="shared" si="215"/>
        <v>0</v>
      </c>
      <c r="Y304" s="44">
        <f t="shared" si="215"/>
        <v>0</v>
      </c>
      <c r="Z304" s="44">
        <f t="shared" si="215"/>
        <v>87328722.640000001</v>
      </c>
      <c r="AA304" s="44">
        <f t="shared" si="215"/>
        <v>5451781277.3599997</v>
      </c>
      <c r="AB304" s="45">
        <f t="shared" si="209"/>
        <v>1.5765840115108745E-2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[1]consoCURRENT!E5153</f>
        <v>27190000</v>
      </c>
      <c r="C308" s="37">
        <f>[1]consoCURRENT!F5153</f>
        <v>27190000</v>
      </c>
      <c r="D308" s="37">
        <f>[1]consoCURRENT!G5153</f>
        <v>0</v>
      </c>
      <c r="E308" s="37">
        <f>[1]consoCURRENT!H5153</f>
        <v>7649775.0700000003</v>
      </c>
      <c r="F308" s="37">
        <f>[1]consoCURRENT!I5153</f>
        <v>0</v>
      </c>
      <c r="G308" s="37">
        <f>[1]consoCURRENT!J5153</f>
        <v>0</v>
      </c>
      <c r="H308" s="37">
        <f>[1]consoCURRENT!K5153</f>
        <v>0</v>
      </c>
      <c r="I308" s="37">
        <f>[1]consoCURRENT!L5153</f>
        <v>0</v>
      </c>
      <c r="J308" s="37">
        <f>[1]consoCURRENT!M5153</f>
        <v>0</v>
      </c>
      <c r="K308" s="37">
        <f>[1]consoCURRENT!N5153</f>
        <v>0</v>
      </c>
      <c r="L308" s="37">
        <f>[1]consoCURRENT!O5153</f>
        <v>0</v>
      </c>
      <c r="M308" s="37">
        <f>[1]consoCURRENT!P5153</f>
        <v>0</v>
      </c>
      <c r="N308" s="37">
        <f>[1]consoCURRENT!Q5153</f>
        <v>0</v>
      </c>
      <c r="O308" s="37">
        <f>[1]consoCURRENT!R5153</f>
        <v>5584067.1499999994</v>
      </c>
      <c r="P308" s="37">
        <f>[1]consoCURRENT!S5153</f>
        <v>2065707.9200000002</v>
      </c>
      <c r="Q308" s="37">
        <f>[1]consoCURRENT!T5153</f>
        <v>0</v>
      </c>
      <c r="R308" s="37">
        <f>[1]consoCURRENT!U5153</f>
        <v>0</v>
      </c>
      <c r="S308" s="37">
        <f>[1]consoCURRENT!V5153</f>
        <v>0</v>
      </c>
      <c r="T308" s="37">
        <f>[1]consoCURRENT!W5153</f>
        <v>0</v>
      </c>
      <c r="U308" s="37">
        <f>[1]consoCURRENT!X5153</f>
        <v>0</v>
      </c>
      <c r="V308" s="37">
        <f>[1]consoCURRENT!Y5153</f>
        <v>0</v>
      </c>
      <c r="W308" s="37">
        <f>[1]consoCURRENT!Z5153</f>
        <v>0</v>
      </c>
      <c r="X308" s="37">
        <f>[1]consoCURRENT!AA5153</f>
        <v>0</v>
      </c>
      <c r="Y308" s="37">
        <f>[1]consoCURRENT!AB5153</f>
        <v>0</v>
      </c>
      <c r="Z308" s="37">
        <f>SUM(M308:Y308)</f>
        <v>7649775.0699999994</v>
      </c>
      <c r="AA308" s="37">
        <f>B308-Z308</f>
        <v>19540224.93</v>
      </c>
      <c r="AB308" s="42">
        <f>Z308/B308</f>
        <v>0.28134516623758732</v>
      </c>
      <c r="AC308" s="38"/>
    </row>
    <row r="309" spans="1:29" s="39" customFormat="1" ht="18" customHeight="1" x14ac:dyDescent="0.25">
      <c r="A309" s="41" t="s">
        <v>37</v>
      </c>
      <c r="B309" s="37">
        <f>[1]consoCURRENT!E5229</f>
        <v>5626000</v>
      </c>
      <c r="C309" s="37">
        <f>[1]consoCURRENT!F5229</f>
        <v>5626000</v>
      </c>
      <c r="D309" s="37">
        <f>[1]consoCURRENT!G5229</f>
        <v>0</v>
      </c>
      <c r="E309" s="37">
        <f>[1]consoCURRENT!H5229</f>
        <v>1027904</v>
      </c>
      <c r="F309" s="37">
        <f>[1]consoCURRENT!I5229</f>
        <v>0</v>
      </c>
      <c r="G309" s="37">
        <f>[1]consoCURRENT!J5229</f>
        <v>0</v>
      </c>
      <c r="H309" s="37">
        <f>[1]consoCURRENT!K5229</f>
        <v>0</v>
      </c>
      <c r="I309" s="37">
        <f>[1]consoCURRENT!L5229</f>
        <v>0</v>
      </c>
      <c r="J309" s="37">
        <f>[1]consoCURRENT!M5229</f>
        <v>0</v>
      </c>
      <c r="K309" s="37">
        <f>[1]consoCURRENT!N5229</f>
        <v>0</v>
      </c>
      <c r="L309" s="37">
        <f>[1]consoCURRENT!O5229</f>
        <v>0</v>
      </c>
      <c r="M309" s="37">
        <f>[1]consoCURRENT!P5229</f>
        <v>0</v>
      </c>
      <c r="N309" s="37">
        <f>[1]consoCURRENT!Q5229</f>
        <v>0</v>
      </c>
      <c r="O309" s="37">
        <f>[1]consoCURRENT!R5229</f>
        <v>1027904</v>
      </c>
      <c r="P309" s="37">
        <f>[1]consoCURRENT!S5229</f>
        <v>0</v>
      </c>
      <c r="Q309" s="37">
        <f>[1]consoCURRENT!T5229</f>
        <v>0</v>
      </c>
      <c r="R309" s="37">
        <f>[1]consoCURRENT!U5229</f>
        <v>0</v>
      </c>
      <c r="S309" s="37">
        <f>[1]consoCURRENT!V5229</f>
        <v>0</v>
      </c>
      <c r="T309" s="37">
        <f>[1]consoCURRENT!W5229</f>
        <v>0</v>
      </c>
      <c r="U309" s="37">
        <f>[1]consoCURRENT!X5229</f>
        <v>0</v>
      </c>
      <c r="V309" s="37">
        <f>[1]consoCURRENT!Y5229</f>
        <v>0</v>
      </c>
      <c r="W309" s="37">
        <f>[1]consoCURRENT!Z5229</f>
        <v>0</v>
      </c>
      <c r="X309" s="37">
        <f>[1]consoCURRENT!AA5229</f>
        <v>0</v>
      </c>
      <c r="Y309" s="37">
        <f>[1]consoCURRENT!AB5229</f>
        <v>0</v>
      </c>
      <c r="Z309" s="37">
        <f t="shared" ref="Z309:Z311" si="216">SUM(M309:Y309)</f>
        <v>1027904</v>
      </c>
      <c r="AA309" s="37">
        <f t="shared" ref="AA309:AA311" si="217">B309-Z309</f>
        <v>4598096</v>
      </c>
      <c r="AB309" s="42">
        <f t="shared" ref="AB309:AB314" si="218">Z309/B309</f>
        <v>0.18270600782083185</v>
      </c>
      <c r="AC309" s="38"/>
    </row>
    <row r="310" spans="1:29" s="39" customFormat="1" ht="18" customHeight="1" x14ac:dyDescent="0.25">
      <c r="A310" s="41" t="s">
        <v>38</v>
      </c>
      <c r="B310" s="37">
        <f>[1]consoCURRENT!E5235</f>
        <v>0</v>
      </c>
      <c r="C310" s="37">
        <f>[1]consoCURRENT!F5235</f>
        <v>0</v>
      </c>
      <c r="D310" s="37">
        <f>[1]consoCURRENT!G5235</f>
        <v>0</v>
      </c>
      <c r="E310" s="37">
        <f>[1]consoCURRENT!H5235</f>
        <v>0</v>
      </c>
      <c r="F310" s="37">
        <f>[1]consoCURRENT!I5235</f>
        <v>0</v>
      </c>
      <c r="G310" s="37">
        <f>[1]consoCURRENT!J5235</f>
        <v>0</v>
      </c>
      <c r="H310" s="37">
        <f>[1]consoCURRENT!K5235</f>
        <v>0</v>
      </c>
      <c r="I310" s="37">
        <f>[1]consoCURRENT!L5235</f>
        <v>0</v>
      </c>
      <c r="J310" s="37">
        <f>[1]consoCURRENT!M5235</f>
        <v>0</v>
      </c>
      <c r="K310" s="37">
        <f>[1]consoCURRENT!N5235</f>
        <v>0</v>
      </c>
      <c r="L310" s="37">
        <f>[1]consoCURRENT!O5235</f>
        <v>0</v>
      </c>
      <c r="M310" s="37">
        <f>[1]consoCURRENT!P5235</f>
        <v>0</v>
      </c>
      <c r="N310" s="37">
        <f>[1]consoCURRENT!Q5235</f>
        <v>0</v>
      </c>
      <c r="O310" s="37">
        <f>[1]consoCURRENT!R5235</f>
        <v>0</v>
      </c>
      <c r="P310" s="37">
        <f>[1]consoCURRENT!S5235</f>
        <v>0</v>
      </c>
      <c r="Q310" s="37">
        <f>[1]consoCURRENT!T5235</f>
        <v>0</v>
      </c>
      <c r="R310" s="37">
        <f>[1]consoCURRENT!U5235</f>
        <v>0</v>
      </c>
      <c r="S310" s="37">
        <f>[1]consoCURRENT!V5235</f>
        <v>0</v>
      </c>
      <c r="T310" s="37">
        <f>[1]consoCURRENT!W5235</f>
        <v>0</v>
      </c>
      <c r="U310" s="37">
        <f>[1]consoCURRENT!X5235</f>
        <v>0</v>
      </c>
      <c r="V310" s="37">
        <f>[1]consoCURRENT!Y5235</f>
        <v>0</v>
      </c>
      <c r="W310" s="37">
        <f>[1]consoCURRENT!Z5235</f>
        <v>0</v>
      </c>
      <c r="X310" s="37">
        <f>[1]consoCURRENT!AA5235</f>
        <v>0</v>
      </c>
      <c r="Y310" s="37">
        <f>[1]consoCURRENT!AB5235</f>
        <v>0</v>
      </c>
      <c r="Z310" s="37">
        <f t="shared" si="216"/>
        <v>0</v>
      </c>
      <c r="AA310" s="37">
        <f t="shared" si="217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[1]consoCURRENT!E5264</f>
        <v>0</v>
      </c>
      <c r="C311" s="37">
        <f>[1]consoCURRENT!F5264</f>
        <v>0</v>
      </c>
      <c r="D311" s="37">
        <f>[1]consoCURRENT!G5264</f>
        <v>0</v>
      </c>
      <c r="E311" s="37">
        <f>[1]consoCURRENT!H5264</f>
        <v>0</v>
      </c>
      <c r="F311" s="37">
        <f>[1]consoCURRENT!I5264</f>
        <v>0</v>
      </c>
      <c r="G311" s="37">
        <f>[1]consoCURRENT!J5264</f>
        <v>0</v>
      </c>
      <c r="H311" s="37">
        <f>[1]consoCURRENT!K5264</f>
        <v>0</v>
      </c>
      <c r="I311" s="37">
        <f>[1]consoCURRENT!L5264</f>
        <v>0</v>
      </c>
      <c r="J311" s="37">
        <f>[1]consoCURRENT!M5264</f>
        <v>0</v>
      </c>
      <c r="K311" s="37">
        <f>[1]consoCURRENT!N5264</f>
        <v>0</v>
      </c>
      <c r="L311" s="37">
        <f>[1]consoCURRENT!O5264</f>
        <v>0</v>
      </c>
      <c r="M311" s="37">
        <f>[1]consoCURRENT!P5264</f>
        <v>0</v>
      </c>
      <c r="N311" s="37">
        <f>[1]consoCURRENT!Q5264</f>
        <v>0</v>
      </c>
      <c r="O311" s="37">
        <f>[1]consoCURRENT!R5264</f>
        <v>0</v>
      </c>
      <c r="P311" s="37">
        <f>[1]consoCURRENT!S5264</f>
        <v>0</v>
      </c>
      <c r="Q311" s="37">
        <f>[1]consoCURRENT!T5264</f>
        <v>0</v>
      </c>
      <c r="R311" s="37">
        <f>[1]consoCURRENT!U5264</f>
        <v>0</v>
      </c>
      <c r="S311" s="37">
        <f>[1]consoCURRENT!V5264</f>
        <v>0</v>
      </c>
      <c r="T311" s="37">
        <f>[1]consoCURRENT!W5264</f>
        <v>0</v>
      </c>
      <c r="U311" s="37">
        <f>[1]consoCURRENT!X5264</f>
        <v>0</v>
      </c>
      <c r="V311" s="37">
        <f>[1]consoCURRENT!Y5264</f>
        <v>0</v>
      </c>
      <c r="W311" s="37">
        <f>[1]consoCURRENT!Z5264</f>
        <v>0</v>
      </c>
      <c r="X311" s="37">
        <f>[1]consoCURRENT!AA5264</f>
        <v>0</v>
      </c>
      <c r="Y311" s="37">
        <f>[1]consoCURRENT!AB5264</f>
        <v>0</v>
      </c>
      <c r="Z311" s="37">
        <f t="shared" si="216"/>
        <v>0</v>
      </c>
      <c r="AA311" s="37">
        <f t="shared" si="217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32816000</v>
      </c>
      <c r="C312" s="44">
        <f t="shared" ref="C312:AA312" si="219">SUM(C308:C311)</f>
        <v>32816000</v>
      </c>
      <c r="D312" s="44">
        <f t="shared" si="219"/>
        <v>0</v>
      </c>
      <c r="E312" s="44">
        <f t="shared" si="219"/>
        <v>8677679.0700000003</v>
      </c>
      <c r="F312" s="44">
        <f t="shared" si="219"/>
        <v>0</v>
      </c>
      <c r="G312" s="44">
        <f t="shared" si="219"/>
        <v>0</v>
      </c>
      <c r="H312" s="44">
        <f t="shared" si="219"/>
        <v>0</v>
      </c>
      <c r="I312" s="44">
        <f t="shared" si="219"/>
        <v>0</v>
      </c>
      <c r="J312" s="44">
        <f t="shared" si="219"/>
        <v>0</v>
      </c>
      <c r="K312" s="44">
        <f t="shared" si="219"/>
        <v>0</v>
      </c>
      <c r="L312" s="44">
        <f t="shared" si="219"/>
        <v>0</v>
      </c>
      <c r="M312" s="44">
        <f t="shared" si="219"/>
        <v>0</v>
      </c>
      <c r="N312" s="44">
        <f t="shared" si="219"/>
        <v>0</v>
      </c>
      <c r="O312" s="44">
        <f t="shared" si="219"/>
        <v>6611971.1499999994</v>
      </c>
      <c r="P312" s="44">
        <f t="shared" si="219"/>
        <v>2065707.9200000002</v>
      </c>
      <c r="Q312" s="44">
        <f t="shared" si="219"/>
        <v>0</v>
      </c>
      <c r="R312" s="44">
        <f t="shared" si="219"/>
        <v>0</v>
      </c>
      <c r="S312" s="44">
        <f t="shared" si="219"/>
        <v>0</v>
      </c>
      <c r="T312" s="44">
        <f t="shared" si="219"/>
        <v>0</v>
      </c>
      <c r="U312" s="44">
        <f t="shared" si="219"/>
        <v>0</v>
      </c>
      <c r="V312" s="44">
        <f t="shared" si="219"/>
        <v>0</v>
      </c>
      <c r="W312" s="44">
        <f t="shared" si="219"/>
        <v>0</v>
      </c>
      <c r="X312" s="44">
        <f t="shared" si="219"/>
        <v>0</v>
      </c>
      <c r="Y312" s="44">
        <f t="shared" si="219"/>
        <v>0</v>
      </c>
      <c r="Z312" s="44">
        <f t="shared" si="219"/>
        <v>8677679.0700000003</v>
      </c>
      <c r="AA312" s="44">
        <f t="shared" si="219"/>
        <v>24138320.93</v>
      </c>
      <c r="AB312" s="45">
        <f t="shared" si="218"/>
        <v>0.26443439389322282</v>
      </c>
      <c r="AC312" s="38"/>
    </row>
    <row r="313" spans="1:29" s="39" customFormat="1" ht="18" customHeight="1" x14ac:dyDescent="0.25">
      <c r="A313" s="46" t="s">
        <v>41</v>
      </c>
      <c r="B313" s="37">
        <f>[1]consoCURRENT!E5268</f>
        <v>1952000</v>
      </c>
      <c r="C313" s="37">
        <f>[1]consoCURRENT!F5268</f>
        <v>1952000</v>
      </c>
      <c r="D313" s="37">
        <f>[1]consoCURRENT!G5268</f>
        <v>0</v>
      </c>
      <c r="E313" s="37">
        <f>[1]consoCURRENT!H5268</f>
        <v>522413.41</v>
      </c>
      <c r="F313" s="37">
        <f>[1]consoCURRENT!I5268</f>
        <v>0</v>
      </c>
      <c r="G313" s="37">
        <f>[1]consoCURRENT!J5268</f>
        <v>0</v>
      </c>
      <c r="H313" s="37">
        <f>[1]consoCURRENT!K5268</f>
        <v>0</v>
      </c>
      <c r="I313" s="37">
        <f>[1]consoCURRENT!L5268</f>
        <v>0</v>
      </c>
      <c r="J313" s="37">
        <f>[1]consoCURRENT!M5268</f>
        <v>0</v>
      </c>
      <c r="K313" s="37">
        <f>[1]consoCURRENT!N5268</f>
        <v>0</v>
      </c>
      <c r="L313" s="37">
        <f>[1]consoCURRENT!O5268</f>
        <v>0</v>
      </c>
      <c r="M313" s="37">
        <f>[1]consoCURRENT!P5268</f>
        <v>0</v>
      </c>
      <c r="N313" s="37">
        <f>[1]consoCURRENT!Q5268</f>
        <v>0</v>
      </c>
      <c r="O313" s="37">
        <f>[1]consoCURRENT!R5268</f>
        <v>340568.29</v>
      </c>
      <c r="P313" s="37">
        <f>[1]consoCURRENT!S5268</f>
        <v>181845.12</v>
      </c>
      <c r="Q313" s="37">
        <f>[1]consoCURRENT!T5268</f>
        <v>0</v>
      </c>
      <c r="R313" s="37">
        <f>[1]consoCURRENT!U5268</f>
        <v>0</v>
      </c>
      <c r="S313" s="37">
        <f>[1]consoCURRENT!V5268</f>
        <v>0</v>
      </c>
      <c r="T313" s="37">
        <f>[1]consoCURRENT!W5268</f>
        <v>0</v>
      </c>
      <c r="U313" s="37">
        <f>[1]consoCURRENT!X5268</f>
        <v>0</v>
      </c>
      <c r="V313" s="37">
        <f>[1]consoCURRENT!Y5268</f>
        <v>0</v>
      </c>
      <c r="W313" s="37">
        <f>[1]consoCURRENT!Z5268</f>
        <v>0</v>
      </c>
      <c r="X313" s="37">
        <f>[1]consoCURRENT!AA5268</f>
        <v>0</v>
      </c>
      <c r="Y313" s="37">
        <f>[1]consoCURRENT!AB5268</f>
        <v>0</v>
      </c>
      <c r="Z313" s="37">
        <f t="shared" ref="Z313" si="220">SUM(M313:Y313)</f>
        <v>522413.41</v>
      </c>
      <c r="AA313" s="37">
        <f t="shared" ref="AA313" si="221">B313-Z313</f>
        <v>1429586.59</v>
      </c>
      <c r="AB313" s="42">
        <f t="shared" si="218"/>
        <v>0.26762982069672131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34768000</v>
      </c>
      <c r="C314" s="44">
        <f t="shared" ref="C314:AA314" si="222">C313+C312</f>
        <v>34768000</v>
      </c>
      <c r="D314" s="44">
        <f t="shared" si="222"/>
        <v>0</v>
      </c>
      <c r="E314" s="44">
        <f t="shared" si="222"/>
        <v>9200092.4800000004</v>
      </c>
      <c r="F314" s="44">
        <f t="shared" si="222"/>
        <v>0</v>
      </c>
      <c r="G314" s="44">
        <f t="shared" si="222"/>
        <v>0</v>
      </c>
      <c r="H314" s="44">
        <f t="shared" si="222"/>
        <v>0</v>
      </c>
      <c r="I314" s="44">
        <f t="shared" si="222"/>
        <v>0</v>
      </c>
      <c r="J314" s="44">
        <f t="shared" si="222"/>
        <v>0</v>
      </c>
      <c r="K314" s="44">
        <f t="shared" si="222"/>
        <v>0</v>
      </c>
      <c r="L314" s="44">
        <f t="shared" si="222"/>
        <v>0</v>
      </c>
      <c r="M314" s="44">
        <f t="shared" si="222"/>
        <v>0</v>
      </c>
      <c r="N314" s="44">
        <f t="shared" si="222"/>
        <v>0</v>
      </c>
      <c r="O314" s="44">
        <f t="shared" si="222"/>
        <v>6952539.4399999995</v>
      </c>
      <c r="P314" s="44">
        <f t="shared" si="222"/>
        <v>2247553.04</v>
      </c>
      <c r="Q314" s="44">
        <f t="shared" si="222"/>
        <v>0</v>
      </c>
      <c r="R314" s="44">
        <f t="shared" si="222"/>
        <v>0</v>
      </c>
      <c r="S314" s="44">
        <f t="shared" si="222"/>
        <v>0</v>
      </c>
      <c r="T314" s="44">
        <f t="shared" si="222"/>
        <v>0</v>
      </c>
      <c r="U314" s="44">
        <f t="shared" si="222"/>
        <v>0</v>
      </c>
      <c r="V314" s="44">
        <f t="shared" si="222"/>
        <v>0</v>
      </c>
      <c r="W314" s="44">
        <f t="shared" si="222"/>
        <v>0</v>
      </c>
      <c r="X314" s="44">
        <f t="shared" si="222"/>
        <v>0</v>
      </c>
      <c r="Y314" s="44">
        <f t="shared" si="222"/>
        <v>0</v>
      </c>
      <c r="Z314" s="44">
        <f t="shared" si="222"/>
        <v>9200092.4800000004</v>
      </c>
      <c r="AA314" s="44">
        <f t="shared" si="222"/>
        <v>25567907.52</v>
      </c>
      <c r="AB314" s="45">
        <f t="shared" si="218"/>
        <v>0.26461379659456974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[1]consoCURRENT!E5328</f>
        <v>3351376000</v>
      </c>
      <c r="C318" s="37">
        <f>[1]consoCURRENT!F5328</f>
        <v>3351376000</v>
      </c>
      <c r="D318" s="37">
        <f>[1]consoCURRENT!G5328</f>
        <v>0</v>
      </c>
      <c r="E318" s="37">
        <f>[1]consoCURRENT!H5328</f>
        <v>0</v>
      </c>
      <c r="F318" s="37">
        <f>[1]consoCURRENT!I5328</f>
        <v>0</v>
      </c>
      <c r="G318" s="37">
        <f>[1]consoCURRENT!J5328</f>
        <v>0</v>
      </c>
      <c r="H318" s="37">
        <f>[1]consoCURRENT!K5328</f>
        <v>0</v>
      </c>
      <c r="I318" s="37">
        <f>[1]consoCURRENT!L5328</f>
        <v>0</v>
      </c>
      <c r="J318" s="37">
        <f>[1]consoCURRENT!M5328</f>
        <v>0</v>
      </c>
      <c r="K318" s="37">
        <f>[1]consoCURRENT!N5328</f>
        <v>0</v>
      </c>
      <c r="L318" s="37">
        <f>[1]consoCURRENT!O5328</f>
        <v>0</v>
      </c>
      <c r="M318" s="37">
        <f>[1]consoCURRENT!P5328</f>
        <v>0</v>
      </c>
      <c r="N318" s="37">
        <f>[1]consoCURRENT!Q5328</f>
        <v>0</v>
      </c>
      <c r="O318" s="37">
        <f>[1]consoCURRENT!R5328</f>
        <v>0</v>
      </c>
      <c r="P318" s="37">
        <f>[1]consoCURRENT!S5328</f>
        <v>0</v>
      </c>
      <c r="Q318" s="37">
        <f>[1]consoCURRENT!T5328</f>
        <v>0</v>
      </c>
      <c r="R318" s="37">
        <f>[1]consoCURRENT!U5328</f>
        <v>0</v>
      </c>
      <c r="S318" s="37">
        <f>[1]consoCURRENT!V5328</f>
        <v>0</v>
      </c>
      <c r="T318" s="37">
        <f>[1]consoCURRENT!W5328</f>
        <v>0</v>
      </c>
      <c r="U318" s="37">
        <f>[1]consoCURRENT!X5328</f>
        <v>0</v>
      </c>
      <c r="V318" s="37">
        <f>[1]consoCURRENT!Y5328</f>
        <v>0</v>
      </c>
      <c r="W318" s="37">
        <f>[1]consoCURRENT!Z5328</f>
        <v>0</v>
      </c>
      <c r="X318" s="37">
        <f>[1]consoCURRENT!AA5328</f>
        <v>0</v>
      </c>
      <c r="Y318" s="37">
        <f>[1]consoCURRENT!AB5328</f>
        <v>0</v>
      </c>
      <c r="Z318" s="37">
        <f>SUM(M318:Y318)</f>
        <v>0</v>
      </c>
      <c r="AA318" s="37">
        <f>B318-Z318</f>
        <v>3351376000</v>
      </c>
      <c r="AB318" s="42">
        <f>Z318/B318</f>
        <v>0</v>
      </c>
      <c r="AC318" s="38"/>
    </row>
    <row r="319" spans="1:29" s="39" customFormat="1" ht="18" customHeight="1" x14ac:dyDescent="0.25">
      <c r="A319" s="41" t="s">
        <v>37</v>
      </c>
      <c r="B319" s="37">
        <f>[1]consoCURRENT!E5404</f>
        <v>58632871000</v>
      </c>
      <c r="C319" s="37">
        <f>[1]consoCURRENT!F5404</f>
        <v>57914077015.330002</v>
      </c>
      <c r="D319" s="37">
        <f>[1]consoCURRENT!G5404</f>
        <v>-718793984.67000008</v>
      </c>
      <c r="E319" s="37">
        <f>[1]consoCURRENT!H5404</f>
        <v>8331464790.8300018</v>
      </c>
      <c r="F319" s="37">
        <f>[1]consoCURRENT!I5404</f>
        <v>0</v>
      </c>
      <c r="G319" s="37">
        <f>[1]consoCURRENT!J5404</f>
        <v>0</v>
      </c>
      <c r="H319" s="37">
        <f>[1]consoCURRENT!K5404</f>
        <v>0</v>
      </c>
      <c r="I319" s="37">
        <f>[1]consoCURRENT!L5404</f>
        <v>643611059.69999993</v>
      </c>
      <c r="J319" s="37">
        <f>[1]consoCURRENT!M5404</f>
        <v>0</v>
      </c>
      <c r="K319" s="37">
        <f>[1]consoCURRENT!N5404</f>
        <v>0</v>
      </c>
      <c r="L319" s="37">
        <f>[1]consoCURRENT!O5404</f>
        <v>0</v>
      </c>
      <c r="M319" s="37">
        <f>[1]consoCURRENT!P5404</f>
        <v>643611059.69999993</v>
      </c>
      <c r="N319" s="37">
        <f>[1]consoCURRENT!Q5404</f>
        <v>0</v>
      </c>
      <c r="O319" s="37">
        <f>[1]consoCURRENT!R5404</f>
        <v>53415082.25</v>
      </c>
      <c r="P319" s="37">
        <f>[1]consoCURRENT!S5404</f>
        <v>7634438648.8800001</v>
      </c>
      <c r="Q319" s="37">
        <f>[1]consoCURRENT!T5404</f>
        <v>0</v>
      </c>
      <c r="R319" s="37">
        <f>[1]consoCURRENT!U5404</f>
        <v>0</v>
      </c>
      <c r="S319" s="37">
        <f>[1]consoCURRENT!V5404</f>
        <v>0</v>
      </c>
      <c r="T319" s="37">
        <f>[1]consoCURRENT!W5404</f>
        <v>0</v>
      </c>
      <c r="U319" s="37">
        <f>[1]consoCURRENT!X5404</f>
        <v>0</v>
      </c>
      <c r="V319" s="37">
        <f>[1]consoCURRENT!Y5404</f>
        <v>0</v>
      </c>
      <c r="W319" s="37">
        <f>[1]consoCURRENT!Z5404</f>
        <v>0</v>
      </c>
      <c r="X319" s="37">
        <f>[1]consoCURRENT!AA5404</f>
        <v>0</v>
      </c>
      <c r="Y319" s="37">
        <f>[1]consoCURRENT!AB5404</f>
        <v>0</v>
      </c>
      <c r="Z319" s="37">
        <f t="shared" ref="Z319:Z321" si="223">SUM(M319:Y319)</f>
        <v>8331464790.8299999</v>
      </c>
      <c r="AA319" s="37">
        <f t="shared" ref="AA319:AA321" si="224">B319-Z319</f>
        <v>50301406209.169998</v>
      </c>
      <c r="AB319" s="42">
        <f t="shared" ref="AB319:AB324" si="225">Z319/B319</f>
        <v>0.14209546025522099</v>
      </c>
      <c r="AC319" s="38"/>
    </row>
    <row r="320" spans="1:29" s="39" customFormat="1" ht="18" customHeight="1" x14ac:dyDescent="0.25">
      <c r="A320" s="41" t="s">
        <v>38</v>
      </c>
      <c r="B320" s="37">
        <f>[1]consoCURRENT!E5410</f>
        <v>550000000</v>
      </c>
      <c r="C320" s="37">
        <f>[1]consoCURRENT!F5410</f>
        <v>550000000</v>
      </c>
      <c r="D320" s="37">
        <f>[1]consoCURRENT!G5410</f>
        <v>0</v>
      </c>
      <c r="E320" s="37">
        <f>[1]consoCURRENT!H5410</f>
        <v>0</v>
      </c>
      <c r="F320" s="37">
        <f>[1]consoCURRENT!I5410</f>
        <v>0</v>
      </c>
      <c r="G320" s="37">
        <f>[1]consoCURRENT!J5410</f>
        <v>0</v>
      </c>
      <c r="H320" s="37">
        <f>[1]consoCURRENT!K5410</f>
        <v>0</v>
      </c>
      <c r="I320" s="37">
        <f>[1]consoCURRENT!L5410</f>
        <v>0</v>
      </c>
      <c r="J320" s="37">
        <f>[1]consoCURRENT!M5410</f>
        <v>0</v>
      </c>
      <c r="K320" s="37">
        <f>[1]consoCURRENT!N5410</f>
        <v>0</v>
      </c>
      <c r="L320" s="37">
        <f>[1]consoCURRENT!O5410</f>
        <v>0</v>
      </c>
      <c r="M320" s="37">
        <f>[1]consoCURRENT!P5410</f>
        <v>0</v>
      </c>
      <c r="N320" s="37">
        <f>[1]consoCURRENT!Q5410</f>
        <v>0</v>
      </c>
      <c r="O320" s="37">
        <f>[1]consoCURRENT!R5410</f>
        <v>0</v>
      </c>
      <c r="P320" s="37">
        <f>[1]consoCURRENT!S5410</f>
        <v>0</v>
      </c>
      <c r="Q320" s="37">
        <f>[1]consoCURRENT!T5410</f>
        <v>0</v>
      </c>
      <c r="R320" s="37">
        <f>[1]consoCURRENT!U5410</f>
        <v>0</v>
      </c>
      <c r="S320" s="37">
        <f>[1]consoCURRENT!V5410</f>
        <v>0</v>
      </c>
      <c r="T320" s="37">
        <f>[1]consoCURRENT!W5410</f>
        <v>0</v>
      </c>
      <c r="U320" s="37">
        <f>[1]consoCURRENT!X5410</f>
        <v>0</v>
      </c>
      <c r="V320" s="37">
        <f>[1]consoCURRENT!Y5410</f>
        <v>0</v>
      </c>
      <c r="W320" s="37">
        <f>[1]consoCURRENT!Z5410</f>
        <v>0</v>
      </c>
      <c r="X320" s="37">
        <f>[1]consoCURRENT!AA5410</f>
        <v>0</v>
      </c>
      <c r="Y320" s="37">
        <f>[1]consoCURRENT!AB5410</f>
        <v>0</v>
      </c>
      <c r="Z320" s="37">
        <f t="shared" si="223"/>
        <v>0</v>
      </c>
      <c r="AA320" s="37">
        <f t="shared" si="224"/>
        <v>550000000</v>
      </c>
      <c r="AB320" s="42">
        <f t="shared" si="225"/>
        <v>0</v>
      </c>
      <c r="AC320" s="38"/>
    </row>
    <row r="321" spans="1:29" s="39" customFormat="1" ht="18" customHeight="1" x14ac:dyDescent="0.25">
      <c r="A321" s="41" t="s">
        <v>39</v>
      </c>
      <c r="B321" s="37">
        <f>[1]consoCURRENT!E5439</f>
        <v>80000000</v>
      </c>
      <c r="C321" s="37">
        <f>[1]consoCURRENT!F5439</f>
        <v>80000000</v>
      </c>
      <c r="D321" s="37">
        <f>[1]consoCURRENT!G5439</f>
        <v>0</v>
      </c>
      <c r="E321" s="37">
        <f>[1]consoCURRENT!H5439</f>
        <v>0</v>
      </c>
      <c r="F321" s="37">
        <f>[1]consoCURRENT!I5439</f>
        <v>0</v>
      </c>
      <c r="G321" s="37">
        <f>[1]consoCURRENT!J5439</f>
        <v>0</v>
      </c>
      <c r="H321" s="37">
        <f>[1]consoCURRENT!K5439</f>
        <v>0</v>
      </c>
      <c r="I321" s="37">
        <f>[1]consoCURRENT!L5439</f>
        <v>0</v>
      </c>
      <c r="J321" s="37">
        <f>[1]consoCURRENT!M5439</f>
        <v>0</v>
      </c>
      <c r="K321" s="37">
        <f>[1]consoCURRENT!N5439</f>
        <v>0</v>
      </c>
      <c r="L321" s="37">
        <f>[1]consoCURRENT!O5439</f>
        <v>0</v>
      </c>
      <c r="M321" s="37">
        <f>[1]consoCURRENT!P5439</f>
        <v>0</v>
      </c>
      <c r="N321" s="37">
        <f>[1]consoCURRENT!Q5439</f>
        <v>0</v>
      </c>
      <c r="O321" s="37">
        <f>[1]consoCURRENT!R5439</f>
        <v>0</v>
      </c>
      <c r="P321" s="37">
        <f>[1]consoCURRENT!S5439</f>
        <v>0</v>
      </c>
      <c r="Q321" s="37">
        <f>[1]consoCURRENT!T5439</f>
        <v>0</v>
      </c>
      <c r="R321" s="37">
        <f>[1]consoCURRENT!U5439</f>
        <v>0</v>
      </c>
      <c r="S321" s="37">
        <f>[1]consoCURRENT!V5439</f>
        <v>0</v>
      </c>
      <c r="T321" s="37">
        <f>[1]consoCURRENT!W5439</f>
        <v>0</v>
      </c>
      <c r="U321" s="37">
        <f>[1]consoCURRENT!X5439</f>
        <v>0</v>
      </c>
      <c r="V321" s="37">
        <f>[1]consoCURRENT!Y5439</f>
        <v>0</v>
      </c>
      <c r="W321" s="37">
        <f>[1]consoCURRENT!Z5439</f>
        <v>0</v>
      </c>
      <c r="X321" s="37">
        <f>[1]consoCURRENT!AA5439</f>
        <v>0</v>
      </c>
      <c r="Y321" s="37">
        <f>[1]consoCURRENT!AB5439</f>
        <v>0</v>
      </c>
      <c r="Z321" s="37">
        <f t="shared" si="223"/>
        <v>0</v>
      </c>
      <c r="AA321" s="37">
        <f t="shared" si="224"/>
        <v>80000000</v>
      </c>
      <c r="AB321" s="42">
        <f t="shared" si="225"/>
        <v>0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62614247000</v>
      </c>
      <c r="C322" s="44">
        <f t="shared" ref="C322:AA322" si="226">SUM(C318:C321)</f>
        <v>61895453015.330002</v>
      </c>
      <c r="D322" s="44">
        <f t="shared" si="226"/>
        <v>-718793984.67000008</v>
      </c>
      <c r="E322" s="44">
        <f t="shared" si="226"/>
        <v>8331464790.8300018</v>
      </c>
      <c r="F322" s="44">
        <f t="shared" si="226"/>
        <v>0</v>
      </c>
      <c r="G322" s="44">
        <f t="shared" si="226"/>
        <v>0</v>
      </c>
      <c r="H322" s="44">
        <f t="shared" si="226"/>
        <v>0</v>
      </c>
      <c r="I322" s="44">
        <f t="shared" si="226"/>
        <v>643611059.69999993</v>
      </c>
      <c r="J322" s="44">
        <f t="shared" si="226"/>
        <v>0</v>
      </c>
      <c r="K322" s="44">
        <f t="shared" si="226"/>
        <v>0</v>
      </c>
      <c r="L322" s="44">
        <f t="shared" si="226"/>
        <v>0</v>
      </c>
      <c r="M322" s="44">
        <f t="shared" si="226"/>
        <v>643611059.69999993</v>
      </c>
      <c r="N322" s="44">
        <f t="shared" si="226"/>
        <v>0</v>
      </c>
      <c r="O322" s="44">
        <f t="shared" si="226"/>
        <v>53415082.25</v>
      </c>
      <c r="P322" s="44">
        <f t="shared" si="226"/>
        <v>7634438648.8800001</v>
      </c>
      <c r="Q322" s="44">
        <f t="shared" si="226"/>
        <v>0</v>
      </c>
      <c r="R322" s="44">
        <f t="shared" si="226"/>
        <v>0</v>
      </c>
      <c r="S322" s="44">
        <f t="shared" si="226"/>
        <v>0</v>
      </c>
      <c r="T322" s="44">
        <f t="shared" si="226"/>
        <v>0</v>
      </c>
      <c r="U322" s="44">
        <f t="shared" si="226"/>
        <v>0</v>
      </c>
      <c r="V322" s="44">
        <f t="shared" si="226"/>
        <v>0</v>
      </c>
      <c r="W322" s="44">
        <f t="shared" si="226"/>
        <v>0</v>
      </c>
      <c r="X322" s="44">
        <f t="shared" si="226"/>
        <v>0</v>
      </c>
      <c r="Y322" s="44">
        <f t="shared" si="226"/>
        <v>0</v>
      </c>
      <c r="Z322" s="44">
        <f t="shared" si="226"/>
        <v>8331464790.8299999</v>
      </c>
      <c r="AA322" s="44">
        <f t="shared" si="226"/>
        <v>54282782209.169998</v>
      </c>
      <c r="AB322" s="45">
        <f t="shared" si="225"/>
        <v>0.13306020897815796</v>
      </c>
      <c r="AC322" s="38"/>
    </row>
    <row r="323" spans="1:29" s="39" customFormat="1" ht="18" customHeight="1" x14ac:dyDescent="0.25">
      <c r="A323" s="46" t="s">
        <v>41</v>
      </c>
      <c r="B323" s="37">
        <f>[1]consoCURRENT!E492</f>
        <v>0</v>
      </c>
      <c r="C323" s="37">
        <f>[1]consoCURRENT!F492</f>
        <v>0</v>
      </c>
      <c r="D323" s="37">
        <f>[1]consoCURRENT!G492</f>
        <v>0</v>
      </c>
      <c r="E323" s="37">
        <f>[1]consoCURRENT!H492</f>
        <v>0</v>
      </c>
      <c r="F323" s="37">
        <f>[1]consoCURRENT!I492</f>
        <v>0</v>
      </c>
      <c r="G323" s="37">
        <f>[1]consoCURRENT!J492</f>
        <v>0</v>
      </c>
      <c r="H323" s="37">
        <f>[1]consoCURRENT!K492</f>
        <v>0</v>
      </c>
      <c r="I323" s="37">
        <f>[1]consoCURRENT!L492</f>
        <v>0</v>
      </c>
      <c r="J323" s="37">
        <f>[1]consoCURRENT!M492</f>
        <v>0</v>
      </c>
      <c r="K323" s="37">
        <f>[1]consoCURRENT!N492</f>
        <v>0</v>
      </c>
      <c r="L323" s="37">
        <f>[1]consoCURRENT!O492</f>
        <v>0</v>
      </c>
      <c r="M323" s="37">
        <f>[1]consoCURRENT!P492</f>
        <v>0</v>
      </c>
      <c r="N323" s="37">
        <f>[1]consoCURRENT!Q492</f>
        <v>0</v>
      </c>
      <c r="O323" s="37">
        <f>[1]consoCURRENT!R492</f>
        <v>0</v>
      </c>
      <c r="P323" s="37">
        <f>[1]consoCURRENT!S492</f>
        <v>0</v>
      </c>
      <c r="Q323" s="37">
        <f>[1]consoCURRENT!T492</f>
        <v>0</v>
      </c>
      <c r="R323" s="37">
        <f>[1]consoCURRENT!U492</f>
        <v>0</v>
      </c>
      <c r="S323" s="37">
        <f>[1]consoCURRENT!V492</f>
        <v>0</v>
      </c>
      <c r="T323" s="37">
        <f>[1]consoCURRENT!W492</f>
        <v>0</v>
      </c>
      <c r="U323" s="37">
        <f>[1]consoCURRENT!X492</f>
        <v>0</v>
      </c>
      <c r="V323" s="37">
        <f>[1]consoCURRENT!Y492</f>
        <v>0</v>
      </c>
      <c r="W323" s="37">
        <f>[1]consoCURRENT!Z492</f>
        <v>0</v>
      </c>
      <c r="X323" s="37">
        <f>[1]consoCURRENT!AA492</f>
        <v>0</v>
      </c>
      <c r="Y323" s="37">
        <f>[1]consoCURRENT!AB492</f>
        <v>0</v>
      </c>
      <c r="Z323" s="37">
        <f t="shared" ref="Z323" si="227">SUM(M323:Y323)</f>
        <v>0</v>
      </c>
      <c r="AA323" s="37">
        <f t="shared" ref="AA323" si="228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62614247000</v>
      </c>
      <c r="C324" s="44">
        <f t="shared" ref="C324:AA324" si="229">C323+C322</f>
        <v>61895453015.330002</v>
      </c>
      <c r="D324" s="44">
        <f t="shared" si="229"/>
        <v>-718793984.67000008</v>
      </c>
      <c r="E324" s="44">
        <f t="shared" si="229"/>
        <v>8331464790.8300018</v>
      </c>
      <c r="F324" s="44">
        <f t="shared" si="229"/>
        <v>0</v>
      </c>
      <c r="G324" s="44">
        <f t="shared" si="229"/>
        <v>0</v>
      </c>
      <c r="H324" s="44">
        <f t="shared" si="229"/>
        <v>0</v>
      </c>
      <c r="I324" s="44">
        <f t="shared" si="229"/>
        <v>643611059.69999993</v>
      </c>
      <c r="J324" s="44">
        <f t="shared" si="229"/>
        <v>0</v>
      </c>
      <c r="K324" s="44">
        <f t="shared" si="229"/>
        <v>0</v>
      </c>
      <c r="L324" s="44">
        <f t="shared" si="229"/>
        <v>0</v>
      </c>
      <c r="M324" s="44">
        <f t="shared" si="229"/>
        <v>643611059.69999993</v>
      </c>
      <c r="N324" s="44">
        <f t="shared" si="229"/>
        <v>0</v>
      </c>
      <c r="O324" s="44">
        <f t="shared" si="229"/>
        <v>53415082.25</v>
      </c>
      <c r="P324" s="44">
        <f t="shared" si="229"/>
        <v>7634438648.8800001</v>
      </c>
      <c r="Q324" s="44">
        <f t="shared" si="229"/>
        <v>0</v>
      </c>
      <c r="R324" s="44">
        <f t="shared" si="229"/>
        <v>0</v>
      </c>
      <c r="S324" s="44">
        <f t="shared" si="229"/>
        <v>0</v>
      </c>
      <c r="T324" s="44">
        <f t="shared" si="229"/>
        <v>0</v>
      </c>
      <c r="U324" s="44">
        <f t="shared" si="229"/>
        <v>0</v>
      </c>
      <c r="V324" s="44">
        <f t="shared" si="229"/>
        <v>0</v>
      </c>
      <c r="W324" s="44">
        <f t="shared" si="229"/>
        <v>0</v>
      </c>
      <c r="X324" s="44">
        <f t="shared" si="229"/>
        <v>0</v>
      </c>
      <c r="Y324" s="44">
        <f t="shared" si="229"/>
        <v>0</v>
      </c>
      <c r="Z324" s="44">
        <f t="shared" si="229"/>
        <v>8331464790.8299999</v>
      </c>
      <c r="AA324" s="44">
        <f t="shared" si="229"/>
        <v>54282782209.169998</v>
      </c>
      <c r="AB324" s="45">
        <f t="shared" si="225"/>
        <v>0.13306020897815796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30">C338+C348+C358+C368+C378+C388+C398+C408+C418+C428+C438+C448+C458+C468+C478+C488+C498</f>
        <v>0</v>
      </c>
      <c r="D328" s="37">
        <f t="shared" si="230"/>
        <v>0</v>
      </c>
      <c r="E328" s="37">
        <f t="shared" si="230"/>
        <v>0</v>
      </c>
      <c r="F328" s="37">
        <f t="shared" si="230"/>
        <v>0</v>
      </c>
      <c r="G328" s="37">
        <f t="shared" si="230"/>
        <v>0</v>
      </c>
      <c r="H328" s="37">
        <f t="shared" si="230"/>
        <v>0</v>
      </c>
      <c r="I328" s="37">
        <f t="shared" si="230"/>
        <v>0</v>
      </c>
      <c r="J328" s="37">
        <f t="shared" si="230"/>
        <v>0</v>
      </c>
      <c r="K328" s="37">
        <f t="shared" si="230"/>
        <v>0</v>
      </c>
      <c r="L328" s="37">
        <f t="shared" si="230"/>
        <v>0</v>
      </c>
      <c r="M328" s="37">
        <f t="shared" si="230"/>
        <v>0</v>
      </c>
      <c r="N328" s="37">
        <f t="shared" si="230"/>
        <v>0</v>
      </c>
      <c r="O328" s="37">
        <f t="shared" si="230"/>
        <v>0</v>
      </c>
      <c r="P328" s="37">
        <f t="shared" si="230"/>
        <v>0</v>
      </c>
      <c r="Q328" s="37">
        <f t="shared" si="230"/>
        <v>0</v>
      </c>
      <c r="R328" s="37">
        <f t="shared" si="230"/>
        <v>0</v>
      </c>
      <c r="S328" s="37">
        <f t="shared" si="230"/>
        <v>0</v>
      </c>
      <c r="T328" s="37">
        <f t="shared" si="230"/>
        <v>0</v>
      </c>
      <c r="U328" s="37">
        <f t="shared" si="230"/>
        <v>0</v>
      </c>
      <c r="V328" s="37">
        <f t="shared" si="230"/>
        <v>0</v>
      </c>
      <c r="W328" s="37">
        <f t="shared" si="230"/>
        <v>0</v>
      </c>
      <c r="X328" s="37">
        <f t="shared" si="230"/>
        <v>0</v>
      </c>
      <c r="Y328" s="37">
        <f t="shared" si="230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31">B339+B349+B359+B369+B379+B389+B399+B409+B419+B429+B439+B449+B459+B469+B479+B489+B499</f>
        <v>4321572000</v>
      </c>
      <c r="C329" s="37">
        <f t="shared" si="230"/>
        <v>324943600</v>
      </c>
      <c r="D329" s="37">
        <f t="shared" si="230"/>
        <v>-1126400</v>
      </c>
      <c r="E329" s="37">
        <f t="shared" si="230"/>
        <v>549165230.66999996</v>
      </c>
      <c r="F329" s="37">
        <f t="shared" si="230"/>
        <v>0</v>
      </c>
      <c r="G329" s="37">
        <f t="shared" si="230"/>
        <v>0</v>
      </c>
      <c r="H329" s="37">
        <f t="shared" si="230"/>
        <v>0</v>
      </c>
      <c r="I329" s="37">
        <f t="shared" si="230"/>
        <v>962947.4</v>
      </c>
      <c r="J329" s="37">
        <f t="shared" si="230"/>
        <v>0</v>
      </c>
      <c r="K329" s="37">
        <f t="shared" si="230"/>
        <v>0</v>
      </c>
      <c r="L329" s="37">
        <f t="shared" si="230"/>
        <v>0</v>
      </c>
      <c r="M329" s="37">
        <f t="shared" si="230"/>
        <v>962947.4</v>
      </c>
      <c r="N329" s="37">
        <f t="shared" si="230"/>
        <v>0</v>
      </c>
      <c r="O329" s="37">
        <f t="shared" si="230"/>
        <v>39232924.039999999</v>
      </c>
      <c r="P329" s="37">
        <f t="shared" si="230"/>
        <v>508969359.2299999</v>
      </c>
      <c r="Q329" s="37">
        <f t="shared" si="230"/>
        <v>0</v>
      </c>
      <c r="R329" s="37">
        <f t="shared" si="230"/>
        <v>0</v>
      </c>
      <c r="S329" s="37">
        <f t="shared" si="230"/>
        <v>0</v>
      </c>
      <c r="T329" s="37">
        <f t="shared" si="230"/>
        <v>0</v>
      </c>
      <c r="U329" s="37">
        <f t="shared" si="230"/>
        <v>0</v>
      </c>
      <c r="V329" s="37">
        <f t="shared" si="230"/>
        <v>0</v>
      </c>
      <c r="W329" s="37">
        <f t="shared" si="230"/>
        <v>0</v>
      </c>
      <c r="X329" s="37">
        <f t="shared" si="230"/>
        <v>0</v>
      </c>
      <c r="Y329" s="37">
        <f t="shared" si="230"/>
        <v>0</v>
      </c>
      <c r="Z329" s="37">
        <f t="shared" ref="Z329:Z331" si="232">SUM(M329:Y329)</f>
        <v>549165230.66999984</v>
      </c>
      <c r="AA329" s="37">
        <f t="shared" ref="AA329:AA331" si="233">B329-Z329</f>
        <v>3772406769.3299999</v>
      </c>
      <c r="AB329" s="42">
        <f t="shared" ref="AB329:AB334" si="234">Z329/B329</f>
        <v>0.12707533986938083</v>
      </c>
      <c r="AC329" s="38"/>
    </row>
    <row r="330" spans="1:29" s="39" customFormat="1" ht="18" customHeight="1" x14ac:dyDescent="0.25">
      <c r="A330" s="41" t="s">
        <v>38</v>
      </c>
      <c r="B330" s="37">
        <f t="shared" si="231"/>
        <v>0</v>
      </c>
      <c r="C330" s="37">
        <f t="shared" si="230"/>
        <v>0</v>
      </c>
      <c r="D330" s="37">
        <f t="shared" si="230"/>
        <v>0</v>
      </c>
      <c r="E330" s="37">
        <f t="shared" si="230"/>
        <v>0</v>
      </c>
      <c r="F330" s="37">
        <f t="shared" si="230"/>
        <v>0</v>
      </c>
      <c r="G330" s="37">
        <f t="shared" si="230"/>
        <v>0</v>
      </c>
      <c r="H330" s="37">
        <f t="shared" si="230"/>
        <v>0</v>
      </c>
      <c r="I330" s="37">
        <f t="shared" si="230"/>
        <v>0</v>
      </c>
      <c r="J330" s="37">
        <f t="shared" si="230"/>
        <v>0</v>
      </c>
      <c r="K330" s="37">
        <f t="shared" si="230"/>
        <v>0</v>
      </c>
      <c r="L330" s="37">
        <f t="shared" si="230"/>
        <v>0</v>
      </c>
      <c r="M330" s="37">
        <f t="shared" si="230"/>
        <v>0</v>
      </c>
      <c r="N330" s="37">
        <f t="shared" si="230"/>
        <v>0</v>
      </c>
      <c r="O330" s="37">
        <f t="shared" si="230"/>
        <v>0</v>
      </c>
      <c r="P330" s="37">
        <f t="shared" si="230"/>
        <v>0</v>
      </c>
      <c r="Q330" s="37">
        <f t="shared" si="230"/>
        <v>0</v>
      </c>
      <c r="R330" s="37">
        <f t="shared" si="230"/>
        <v>0</v>
      </c>
      <c r="S330" s="37">
        <f t="shared" si="230"/>
        <v>0</v>
      </c>
      <c r="T330" s="37">
        <f t="shared" si="230"/>
        <v>0</v>
      </c>
      <c r="U330" s="37">
        <f t="shared" si="230"/>
        <v>0</v>
      </c>
      <c r="V330" s="37">
        <f t="shared" si="230"/>
        <v>0</v>
      </c>
      <c r="W330" s="37">
        <f t="shared" si="230"/>
        <v>0</v>
      </c>
      <c r="X330" s="37">
        <f t="shared" si="230"/>
        <v>0</v>
      </c>
      <c r="Y330" s="37">
        <f t="shared" si="230"/>
        <v>0</v>
      </c>
      <c r="Z330" s="37">
        <f t="shared" si="232"/>
        <v>0</v>
      </c>
      <c r="AA330" s="37">
        <f t="shared" si="233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31"/>
        <v>0</v>
      </c>
      <c r="C331" s="37">
        <f t="shared" si="230"/>
        <v>0</v>
      </c>
      <c r="D331" s="37">
        <f t="shared" si="230"/>
        <v>0</v>
      </c>
      <c r="E331" s="37">
        <f t="shared" si="230"/>
        <v>0</v>
      </c>
      <c r="F331" s="37">
        <f t="shared" si="230"/>
        <v>0</v>
      </c>
      <c r="G331" s="37">
        <f t="shared" si="230"/>
        <v>0</v>
      </c>
      <c r="H331" s="37">
        <f t="shared" si="230"/>
        <v>0</v>
      </c>
      <c r="I331" s="37">
        <f t="shared" si="230"/>
        <v>0</v>
      </c>
      <c r="J331" s="37">
        <f t="shared" si="230"/>
        <v>0</v>
      </c>
      <c r="K331" s="37">
        <f t="shared" si="230"/>
        <v>0</v>
      </c>
      <c r="L331" s="37">
        <f t="shared" si="230"/>
        <v>0</v>
      </c>
      <c r="M331" s="37">
        <f t="shared" si="230"/>
        <v>0</v>
      </c>
      <c r="N331" s="37">
        <f t="shared" si="230"/>
        <v>0</v>
      </c>
      <c r="O331" s="37">
        <f t="shared" si="230"/>
        <v>0</v>
      </c>
      <c r="P331" s="37">
        <f t="shared" si="230"/>
        <v>0</v>
      </c>
      <c r="Q331" s="37">
        <f t="shared" si="230"/>
        <v>0</v>
      </c>
      <c r="R331" s="37">
        <f t="shared" si="230"/>
        <v>0</v>
      </c>
      <c r="S331" s="37">
        <f t="shared" si="230"/>
        <v>0</v>
      </c>
      <c r="T331" s="37">
        <f t="shared" si="230"/>
        <v>0</v>
      </c>
      <c r="U331" s="37">
        <f t="shared" si="230"/>
        <v>0</v>
      </c>
      <c r="V331" s="37">
        <f t="shared" si="230"/>
        <v>0</v>
      </c>
      <c r="W331" s="37">
        <f t="shared" si="230"/>
        <v>0</v>
      </c>
      <c r="X331" s="37">
        <f t="shared" si="230"/>
        <v>0</v>
      </c>
      <c r="Y331" s="37">
        <f t="shared" si="230"/>
        <v>0</v>
      </c>
      <c r="Z331" s="37">
        <f t="shared" si="232"/>
        <v>0</v>
      </c>
      <c r="AA331" s="37">
        <f t="shared" si="233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4321572000</v>
      </c>
      <c r="C332" s="44">
        <f t="shared" ref="C332:AA332" si="235">SUM(C328:C331)</f>
        <v>324943600</v>
      </c>
      <c r="D332" s="44">
        <f t="shared" si="235"/>
        <v>-1126400</v>
      </c>
      <c r="E332" s="44">
        <f t="shared" si="235"/>
        <v>549165230.66999996</v>
      </c>
      <c r="F332" s="44">
        <f t="shared" si="235"/>
        <v>0</v>
      </c>
      <c r="G332" s="44">
        <f t="shared" si="235"/>
        <v>0</v>
      </c>
      <c r="H332" s="44">
        <f t="shared" si="235"/>
        <v>0</v>
      </c>
      <c r="I332" s="44">
        <f t="shared" si="235"/>
        <v>962947.4</v>
      </c>
      <c r="J332" s="44">
        <f t="shared" si="235"/>
        <v>0</v>
      </c>
      <c r="K332" s="44">
        <f t="shared" si="235"/>
        <v>0</v>
      </c>
      <c r="L332" s="44">
        <f t="shared" si="235"/>
        <v>0</v>
      </c>
      <c r="M332" s="44">
        <f t="shared" si="235"/>
        <v>962947.4</v>
      </c>
      <c r="N332" s="44">
        <f t="shared" si="235"/>
        <v>0</v>
      </c>
      <c r="O332" s="44">
        <f t="shared" si="235"/>
        <v>39232924.039999999</v>
      </c>
      <c r="P332" s="44">
        <f t="shared" si="235"/>
        <v>508969359.2299999</v>
      </c>
      <c r="Q332" s="44">
        <f t="shared" si="235"/>
        <v>0</v>
      </c>
      <c r="R332" s="44">
        <f t="shared" si="235"/>
        <v>0</v>
      </c>
      <c r="S332" s="44">
        <f t="shared" si="235"/>
        <v>0</v>
      </c>
      <c r="T332" s="44">
        <f t="shared" si="235"/>
        <v>0</v>
      </c>
      <c r="U332" s="44">
        <f t="shared" si="235"/>
        <v>0</v>
      </c>
      <c r="V332" s="44">
        <f t="shared" si="235"/>
        <v>0</v>
      </c>
      <c r="W332" s="44">
        <f t="shared" si="235"/>
        <v>0</v>
      </c>
      <c r="X332" s="44">
        <f t="shared" si="235"/>
        <v>0</v>
      </c>
      <c r="Y332" s="44">
        <f t="shared" si="235"/>
        <v>0</v>
      </c>
      <c r="Z332" s="44">
        <f t="shared" si="235"/>
        <v>549165230.66999984</v>
      </c>
      <c r="AA332" s="44">
        <f t="shared" si="235"/>
        <v>3772406769.3299999</v>
      </c>
      <c r="AB332" s="45">
        <f t="shared" si="234"/>
        <v>0.12707533986938083</v>
      </c>
      <c r="AC332" s="38"/>
    </row>
    <row r="333" spans="1:29" s="39" customFormat="1" ht="18" customHeight="1" x14ac:dyDescent="0.25">
      <c r="A333" s="46" t="s">
        <v>41</v>
      </c>
      <c r="B333" s="37">
        <f t="shared" si="231"/>
        <v>0</v>
      </c>
      <c r="C333" s="37">
        <f t="shared" si="231"/>
        <v>0</v>
      </c>
      <c r="D333" s="37">
        <f t="shared" si="231"/>
        <v>0</v>
      </c>
      <c r="E333" s="37">
        <f t="shared" si="231"/>
        <v>0</v>
      </c>
      <c r="F333" s="37">
        <f t="shared" si="231"/>
        <v>0</v>
      </c>
      <c r="G333" s="37">
        <f t="shared" si="231"/>
        <v>0</v>
      </c>
      <c r="H333" s="37">
        <f t="shared" si="231"/>
        <v>0</v>
      </c>
      <c r="I333" s="37">
        <f t="shared" si="231"/>
        <v>0</v>
      </c>
      <c r="J333" s="37">
        <f t="shared" si="231"/>
        <v>0</v>
      </c>
      <c r="K333" s="37">
        <f t="shared" si="231"/>
        <v>0</v>
      </c>
      <c r="L333" s="37">
        <f t="shared" si="231"/>
        <v>0</v>
      </c>
      <c r="M333" s="37">
        <f t="shared" si="231"/>
        <v>0</v>
      </c>
      <c r="N333" s="37">
        <f t="shared" si="231"/>
        <v>0</v>
      </c>
      <c r="O333" s="37">
        <f t="shared" si="231"/>
        <v>0</v>
      </c>
      <c r="P333" s="37">
        <f t="shared" si="231"/>
        <v>0</v>
      </c>
      <c r="Q333" s="37">
        <f t="shared" si="231"/>
        <v>0</v>
      </c>
      <c r="R333" s="37">
        <f t="shared" ref="R333:AN333" si="236">R343+R353+R363+R373+R383+R393+R403+R413+R423+R433+R443+R453+R463+R473+R483+R493+R503</f>
        <v>0</v>
      </c>
      <c r="S333" s="37">
        <f t="shared" si="236"/>
        <v>0</v>
      </c>
      <c r="T333" s="37">
        <f t="shared" si="236"/>
        <v>0</v>
      </c>
      <c r="U333" s="37">
        <f t="shared" si="236"/>
        <v>0</v>
      </c>
      <c r="V333" s="37">
        <f t="shared" si="236"/>
        <v>0</v>
      </c>
      <c r="W333" s="37">
        <f t="shared" si="236"/>
        <v>0</v>
      </c>
      <c r="X333" s="37">
        <f t="shared" si="236"/>
        <v>0</v>
      </c>
      <c r="Y333" s="37">
        <f t="shared" si="236"/>
        <v>0</v>
      </c>
      <c r="Z333" s="37">
        <f t="shared" ref="Z333" si="237">SUM(M333:Y333)</f>
        <v>0</v>
      </c>
      <c r="AA333" s="37">
        <f t="shared" ref="AA333" si="238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4321572000</v>
      </c>
      <c r="C334" s="44">
        <f t="shared" ref="C334:AA334" si="239">C333+C332</f>
        <v>324943600</v>
      </c>
      <c r="D334" s="44">
        <f t="shared" si="239"/>
        <v>-1126400</v>
      </c>
      <c r="E334" s="44">
        <f t="shared" si="239"/>
        <v>549165230.66999996</v>
      </c>
      <c r="F334" s="44">
        <f t="shared" si="239"/>
        <v>0</v>
      </c>
      <c r="G334" s="44">
        <f t="shared" si="239"/>
        <v>0</v>
      </c>
      <c r="H334" s="44">
        <f t="shared" si="239"/>
        <v>0</v>
      </c>
      <c r="I334" s="44">
        <f t="shared" si="239"/>
        <v>962947.4</v>
      </c>
      <c r="J334" s="44">
        <f t="shared" si="239"/>
        <v>0</v>
      </c>
      <c r="K334" s="44">
        <f t="shared" si="239"/>
        <v>0</v>
      </c>
      <c r="L334" s="44">
        <f t="shared" si="239"/>
        <v>0</v>
      </c>
      <c r="M334" s="44">
        <f t="shared" si="239"/>
        <v>962947.4</v>
      </c>
      <c r="N334" s="44">
        <f t="shared" si="239"/>
        <v>0</v>
      </c>
      <c r="O334" s="44">
        <f t="shared" si="239"/>
        <v>39232924.039999999</v>
      </c>
      <c r="P334" s="44">
        <f t="shared" si="239"/>
        <v>508969359.2299999</v>
      </c>
      <c r="Q334" s="44">
        <f t="shared" si="239"/>
        <v>0</v>
      </c>
      <c r="R334" s="44">
        <f t="shared" si="239"/>
        <v>0</v>
      </c>
      <c r="S334" s="44">
        <f t="shared" si="239"/>
        <v>0</v>
      </c>
      <c r="T334" s="44">
        <f t="shared" si="239"/>
        <v>0</v>
      </c>
      <c r="U334" s="44">
        <f t="shared" si="239"/>
        <v>0</v>
      </c>
      <c r="V334" s="44">
        <f t="shared" si="239"/>
        <v>0</v>
      </c>
      <c r="W334" s="44">
        <f t="shared" si="239"/>
        <v>0</v>
      </c>
      <c r="X334" s="44">
        <f t="shared" si="239"/>
        <v>0</v>
      </c>
      <c r="Y334" s="44">
        <f t="shared" si="239"/>
        <v>0</v>
      </c>
      <c r="Z334" s="44">
        <f t="shared" si="239"/>
        <v>549165230.66999984</v>
      </c>
      <c r="AA334" s="44">
        <f t="shared" si="239"/>
        <v>3772406769.3299999</v>
      </c>
      <c r="AB334" s="45">
        <f t="shared" si="234"/>
        <v>0.12707533986938083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[1]consoCURRENT!E8653</f>
        <v>0</v>
      </c>
      <c r="C338" s="37">
        <f>[1]consoCURRENT!F8653</f>
        <v>0</v>
      </c>
      <c r="D338" s="37">
        <f>[1]consoCURRENT!G8653</f>
        <v>0</v>
      </c>
      <c r="E338" s="37">
        <f>[1]consoCURRENT!H8653</f>
        <v>0</v>
      </c>
      <c r="F338" s="37">
        <f>[1]consoCURRENT!I8653</f>
        <v>0</v>
      </c>
      <c r="G338" s="37">
        <f>[1]consoCURRENT!J8653</f>
        <v>0</v>
      </c>
      <c r="H338" s="37">
        <f>[1]consoCURRENT!K8653</f>
        <v>0</v>
      </c>
      <c r="I338" s="37">
        <f>[1]consoCURRENT!L8653</f>
        <v>0</v>
      </c>
      <c r="J338" s="37">
        <f>[1]consoCURRENT!M8653</f>
        <v>0</v>
      </c>
      <c r="K338" s="37">
        <f>[1]consoCURRENT!N8653</f>
        <v>0</v>
      </c>
      <c r="L338" s="37">
        <f>[1]consoCURRENT!O8653</f>
        <v>0</v>
      </c>
      <c r="M338" s="37">
        <f>[1]consoCURRENT!P8653</f>
        <v>0</v>
      </c>
      <c r="N338" s="37">
        <f>[1]consoCURRENT!Q8653</f>
        <v>0</v>
      </c>
      <c r="O338" s="37">
        <f>[1]consoCURRENT!R8653</f>
        <v>0</v>
      </c>
      <c r="P338" s="37">
        <f>[1]consoCURRENT!S8653</f>
        <v>0</v>
      </c>
      <c r="Q338" s="37">
        <f>[1]consoCURRENT!T8653</f>
        <v>0</v>
      </c>
      <c r="R338" s="37">
        <f>[1]consoCURRENT!U8653</f>
        <v>0</v>
      </c>
      <c r="S338" s="37">
        <f>[1]consoCURRENT!V8653</f>
        <v>0</v>
      </c>
      <c r="T338" s="37">
        <f>[1]consoCURRENT!W8653</f>
        <v>0</v>
      </c>
      <c r="U338" s="37">
        <f>[1]consoCURRENT!X8653</f>
        <v>0</v>
      </c>
      <c r="V338" s="37">
        <f>[1]consoCURRENT!Y8653</f>
        <v>0</v>
      </c>
      <c r="W338" s="37">
        <f>[1]consoCURRENT!Z8653</f>
        <v>0</v>
      </c>
      <c r="X338" s="37">
        <f>[1]consoCURRENT!AA8653</f>
        <v>0</v>
      </c>
      <c r="Y338" s="37">
        <f>[1]consoCURRENT!AB8653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[1]consoCURRENT!E8729</f>
        <v>326070000</v>
      </c>
      <c r="C339" s="37">
        <f>[1]consoCURRENT!F8729</f>
        <v>324943600</v>
      </c>
      <c r="D339" s="37">
        <f>[1]consoCURRENT!G8729</f>
        <v>-1126400</v>
      </c>
      <c r="E339" s="37">
        <f>[1]consoCURRENT!H8729</f>
        <v>2281247.2599999998</v>
      </c>
      <c r="F339" s="37">
        <f>[1]consoCURRENT!I8729</f>
        <v>0</v>
      </c>
      <c r="G339" s="37">
        <f>[1]consoCURRENT!J8729</f>
        <v>0</v>
      </c>
      <c r="H339" s="37">
        <f>[1]consoCURRENT!K8729</f>
        <v>0</v>
      </c>
      <c r="I339" s="37">
        <f>[1]consoCURRENT!L8729</f>
        <v>962947.4</v>
      </c>
      <c r="J339" s="37">
        <f>[1]consoCURRENT!M8729</f>
        <v>0</v>
      </c>
      <c r="K339" s="37">
        <f>[1]consoCURRENT!N8729</f>
        <v>0</v>
      </c>
      <c r="L339" s="37">
        <f>[1]consoCURRENT!O8729</f>
        <v>0</v>
      </c>
      <c r="M339" s="37">
        <f>[1]consoCURRENT!P8729</f>
        <v>962947.4</v>
      </c>
      <c r="N339" s="37">
        <f>[1]consoCURRENT!Q8729</f>
        <v>0</v>
      </c>
      <c r="O339" s="37">
        <f>[1]consoCURRENT!R8729</f>
        <v>1177791.5</v>
      </c>
      <c r="P339" s="37">
        <f>[1]consoCURRENT!S8729</f>
        <v>140508.35999999999</v>
      </c>
      <c r="Q339" s="37">
        <f>[1]consoCURRENT!T8729</f>
        <v>0</v>
      </c>
      <c r="R339" s="37">
        <f>[1]consoCURRENT!U8729</f>
        <v>0</v>
      </c>
      <c r="S339" s="37">
        <f>[1]consoCURRENT!V8729</f>
        <v>0</v>
      </c>
      <c r="T339" s="37">
        <f>[1]consoCURRENT!W8729</f>
        <v>0</v>
      </c>
      <c r="U339" s="37">
        <f>[1]consoCURRENT!X8729</f>
        <v>0</v>
      </c>
      <c r="V339" s="37">
        <f>[1]consoCURRENT!Y8729</f>
        <v>0</v>
      </c>
      <c r="W339" s="37">
        <f>[1]consoCURRENT!Z8729</f>
        <v>0</v>
      </c>
      <c r="X339" s="37">
        <f>[1]consoCURRENT!AA8729</f>
        <v>0</v>
      </c>
      <c r="Y339" s="37">
        <f>[1]consoCURRENT!AB8729</f>
        <v>0</v>
      </c>
      <c r="Z339" s="37">
        <f t="shared" ref="Z339:Z341" si="240">SUM(M339:Y339)</f>
        <v>2281247.2599999998</v>
      </c>
      <c r="AA339" s="37">
        <f t="shared" ref="AA339:AA341" si="241">B339-Z339</f>
        <v>323788752.74000001</v>
      </c>
      <c r="AB339" s="42">
        <f t="shared" ref="AB339:AB344" si="242">Z339/B339</f>
        <v>6.9961887324807553E-3</v>
      </c>
      <c r="AC339" s="38"/>
    </row>
    <row r="340" spans="1:29" s="39" customFormat="1" ht="18" customHeight="1" x14ac:dyDescent="0.25">
      <c r="A340" s="41" t="s">
        <v>38</v>
      </c>
      <c r="B340" s="37">
        <f>[1]consoCURRENT!E8735</f>
        <v>0</v>
      </c>
      <c r="C340" s="37">
        <f>[1]consoCURRENT!F8735</f>
        <v>0</v>
      </c>
      <c r="D340" s="37">
        <f>[1]consoCURRENT!G8735</f>
        <v>0</v>
      </c>
      <c r="E340" s="37">
        <f>[1]consoCURRENT!H8735</f>
        <v>0</v>
      </c>
      <c r="F340" s="37">
        <f>[1]consoCURRENT!I8735</f>
        <v>0</v>
      </c>
      <c r="G340" s="37">
        <f>[1]consoCURRENT!J8735</f>
        <v>0</v>
      </c>
      <c r="H340" s="37">
        <f>[1]consoCURRENT!K8735</f>
        <v>0</v>
      </c>
      <c r="I340" s="37">
        <f>[1]consoCURRENT!L8735</f>
        <v>0</v>
      </c>
      <c r="J340" s="37">
        <f>[1]consoCURRENT!M8735</f>
        <v>0</v>
      </c>
      <c r="K340" s="37">
        <f>[1]consoCURRENT!N8735</f>
        <v>0</v>
      </c>
      <c r="L340" s="37">
        <f>[1]consoCURRENT!O8735</f>
        <v>0</v>
      </c>
      <c r="M340" s="37">
        <f>[1]consoCURRENT!P8735</f>
        <v>0</v>
      </c>
      <c r="N340" s="37">
        <f>[1]consoCURRENT!Q8735</f>
        <v>0</v>
      </c>
      <c r="O340" s="37">
        <f>[1]consoCURRENT!R8735</f>
        <v>0</v>
      </c>
      <c r="P340" s="37">
        <f>[1]consoCURRENT!S8735</f>
        <v>0</v>
      </c>
      <c r="Q340" s="37">
        <f>[1]consoCURRENT!T8735</f>
        <v>0</v>
      </c>
      <c r="R340" s="37">
        <f>[1]consoCURRENT!U8735</f>
        <v>0</v>
      </c>
      <c r="S340" s="37">
        <f>[1]consoCURRENT!V8735</f>
        <v>0</v>
      </c>
      <c r="T340" s="37">
        <f>[1]consoCURRENT!W8735</f>
        <v>0</v>
      </c>
      <c r="U340" s="37">
        <f>[1]consoCURRENT!X8735</f>
        <v>0</v>
      </c>
      <c r="V340" s="37">
        <f>[1]consoCURRENT!Y8735</f>
        <v>0</v>
      </c>
      <c r="W340" s="37">
        <f>[1]consoCURRENT!Z8735</f>
        <v>0</v>
      </c>
      <c r="X340" s="37">
        <f>[1]consoCURRENT!AA8735</f>
        <v>0</v>
      </c>
      <c r="Y340" s="37">
        <f>[1]consoCURRENT!AB8735</f>
        <v>0</v>
      </c>
      <c r="Z340" s="37">
        <f t="shared" si="240"/>
        <v>0</v>
      </c>
      <c r="AA340" s="37">
        <f t="shared" si="241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[1]consoCURRENT!E8764</f>
        <v>0</v>
      </c>
      <c r="C341" s="37">
        <f>[1]consoCURRENT!F8764</f>
        <v>0</v>
      </c>
      <c r="D341" s="37">
        <f>[1]consoCURRENT!G8764</f>
        <v>0</v>
      </c>
      <c r="E341" s="37">
        <f>[1]consoCURRENT!H8764</f>
        <v>0</v>
      </c>
      <c r="F341" s="37">
        <f>[1]consoCURRENT!I8764</f>
        <v>0</v>
      </c>
      <c r="G341" s="37">
        <f>[1]consoCURRENT!J8764</f>
        <v>0</v>
      </c>
      <c r="H341" s="37">
        <f>[1]consoCURRENT!K8764</f>
        <v>0</v>
      </c>
      <c r="I341" s="37">
        <f>[1]consoCURRENT!L8764</f>
        <v>0</v>
      </c>
      <c r="J341" s="37">
        <f>[1]consoCURRENT!M8764</f>
        <v>0</v>
      </c>
      <c r="K341" s="37">
        <f>[1]consoCURRENT!N8764</f>
        <v>0</v>
      </c>
      <c r="L341" s="37">
        <f>[1]consoCURRENT!O8764</f>
        <v>0</v>
      </c>
      <c r="M341" s="37">
        <f>[1]consoCURRENT!P8764</f>
        <v>0</v>
      </c>
      <c r="N341" s="37">
        <f>[1]consoCURRENT!Q8764</f>
        <v>0</v>
      </c>
      <c r="O341" s="37">
        <f>[1]consoCURRENT!R8764</f>
        <v>0</v>
      </c>
      <c r="P341" s="37">
        <f>[1]consoCURRENT!S8764</f>
        <v>0</v>
      </c>
      <c r="Q341" s="37">
        <f>[1]consoCURRENT!T8764</f>
        <v>0</v>
      </c>
      <c r="R341" s="37">
        <f>[1]consoCURRENT!U8764</f>
        <v>0</v>
      </c>
      <c r="S341" s="37">
        <f>[1]consoCURRENT!V8764</f>
        <v>0</v>
      </c>
      <c r="T341" s="37">
        <f>[1]consoCURRENT!W8764</f>
        <v>0</v>
      </c>
      <c r="U341" s="37">
        <f>[1]consoCURRENT!X8764</f>
        <v>0</v>
      </c>
      <c r="V341" s="37">
        <f>[1]consoCURRENT!Y8764</f>
        <v>0</v>
      </c>
      <c r="W341" s="37">
        <f>[1]consoCURRENT!Z8764</f>
        <v>0</v>
      </c>
      <c r="X341" s="37">
        <f>[1]consoCURRENT!AA8764</f>
        <v>0</v>
      </c>
      <c r="Y341" s="37">
        <f>[1]consoCURRENT!AB8764</f>
        <v>0</v>
      </c>
      <c r="Z341" s="37">
        <f t="shared" si="240"/>
        <v>0</v>
      </c>
      <c r="AA341" s="37">
        <f t="shared" si="241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326070000</v>
      </c>
      <c r="C342" s="44">
        <f t="shared" ref="C342:AA342" si="243">SUM(C338:C341)</f>
        <v>324943600</v>
      </c>
      <c r="D342" s="44">
        <f t="shared" si="243"/>
        <v>-1126400</v>
      </c>
      <c r="E342" s="44">
        <f t="shared" si="243"/>
        <v>2281247.2599999998</v>
      </c>
      <c r="F342" s="44">
        <f t="shared" si="243"/>
        <v>0</v>
      </c>
      <c r="G342" s="44">
        <f t="shared" si="243"/>
        <v>0</v>
      </c>
      <c r="H342" s="44">
        <f t="shared" si="243"/>
        <v>0</v>
      </c>
      <c r="I342" s="44">
        <f t="shared" si="243"/>
        <v>962947.4</v>
      </c>
      <c r="J342" s="44">
        <f t="shared" si="243"/>
        <v>0</v>
      </c>
      <c r="K342" s="44">
        <f t="shared" si="243"/>
        <v>0</v>
      </c>
      <c r="L342" s="44">
        <f t="shared" si="243"/>
        <v>0</v>
      </c>
      <c r="M342" s="44">
        <f t="shared" si="243"/>
        <v>962947.4</v>
      </c>
      <c r="N342" s="44">
        <f t="shared" si="243"/>
        <v>0</v>
      </c>
      <c r="O342" s="44">
        <f t="shared" si="243"/>
        <v>1177791.5</v>
      </c>
      <c r="P342" s="44">
        <f t="shared" si="243"/>
        <v>140508.35999999999</v>
      </c>
      <c r="Q342" s="44">
        <f t="shared" si="243"/>
        <v>0</v>
      </c>
      <c r="R342" s="44">
        <f t="shared" si="243"/>
        <v>0</v>
      </c>
      <c r="S342" s="44">
        <f t="shared" si="243"/>
        <v>0</v>
      </c>
      <c r="T342" s="44">
        <f t="shared" si="243"/>
        <v>0</v>
      </c>
      <c r="U342" s="44">
        <f t="shared" si="243"/>
        <v>0</v>
      </c>
      <c r="V342" s="44">
        <f t="shared" si="243"/>
        <v>0</v>
      </c>
      <c r="W342" s="44">
        <f t="shared" si="243"/>
        <v>0</v>
      </c>
      <c r="X342" s="44">
        <f t="shared" si="243"/>
        <v>0</v>
      </c>
      <c r="Y342" s="44">
        <f t="shared" si="243"/>
        <v>0</v>
      </c>
      <c r="Z342" s="44">
        <f t="shared" si="243"/>
        <v>2281247.2599999998</v>
      </c>
      <c r="AA342" s="44">
        <f t="shared" si="243"/>
        <v>323788752.74000001</v>
      </c>
      <c r="AB342" s="45">
        <f t="shared" si="242"/>
        <v>6.9961887324807553E-3</v>
      </c>
      <c r="AC342" s="38"/>
    </row>
    <row r="343" spans="1:29" s="39" customFormat="1" ht="18" customHeight="1" x14ac:dyDescent="0.25">
      <c r="A343" s="46" t="s">
        <v>41</v>
      </c>
      <c r="B343" s="37">
        <f>[1]consoCURRENT!E8768</f>
        <v>0</v>
      </c>
      <c r="C343" s="37">
        <f>[1]consoCURRENT!F8768</f>
        <v>0</v>
      </c>
      <c r="D343" s="37">
        <f>[1]consoCURRENT!G8768</f>
        <v>0</v>
      </c>
      <c r="E343" s="37">
        <f>[1]consoCURRENT!H8768</f>
        <v>0</v>
      </c>
      <c r="F343" s="37">
        <f>[1]consoCURRENT!I8768</f>
        <v>0</v>
      </c>
      <c r="G343" s="37">
        <f>[1]consoCURRENT!J8768</f>
        <v>0</v>
      </c>
      <c r="H343" s="37">
        <f>[1]consoCURRENT!K8768</f>
        <v>0</v>
      </c>
      <c r="I343" s="37">
        <f>[1]consoCURRENT!L8768</f>
        <v>0</v>
      </c>
      <c r="J343" s="37">
        <f>[1]consoCURRENT!M8768</f>
        <v>0</v>
      </c>
      <c r="K343" s="37">
        <f>[1]consoCURRENT!N8768</f>
        <v>0</v>
      </c>
      <c r="L343" s="37">
        <f>[1]consoCURRENT!O8768</f>
        <v>0</v>
      </c>
      <c r="M343" s="37">
        <f>[1]consoCURRENT!P8768</f>
        <v>0</v>
      </c>
      <c r="N343" s="37">
        <f>[1]consoCURRENT!Q8768</f>
        <v>0</v>
      </c>
      <c r="O343" s="37">
        <f>[1]consoCURRENT!R8768</f>
        <v>0</v>
      </c>
      <c r="P343" s="37">
        <f>[1]consoCURRENT!S8768</f>
        <v>0</v>
      </c>
      <c r="Q343" s="37">
        <f>[1]consoCURRENT!T8768</f>
        <v>0</v>
      </c>
      <c r="R343" s="37">
        <f>[1]consoCURRENT!U8768</f>
        <v>0</v>
      </c>
      <c r="S343" s="37">
        <f>[1]consoCURRENT!V8768</f>
        <v>0</v>
      </c>
      <c r="T343" s="37">
        <f>[1]consoCURRENT!W8768</f>
        <v>0</v>
      </c>
      <c r="U343" s="37">
        <f>[1]consoCURRENT!X8768</f>
        <v>0</v>
      </c>
      <c r="V343" s="37">
        <f>[1]consoCURRENT!Y8768</f>
        <v>0</v>
      </c>
      <c r="W343" s="37">
        <f>[1]consoCURRENT!Z8768</f>
        <v>0</v>
      </c>
      <c r="X343" s="37">
        <f>[1]consoCURRENT!AA8768</f>
        <v>0</v>
      </c>
      <c r="Y343" s="37">
        <f>[1]consoCURRENT!AB8768</f>
        <v>0</v>
      </c>
      <c r="Z343" s="37">
        <f t="shared" ref="Z343" si="244">SUM(M343:Y343)</f>
        <v>0</v>
      </c>
      <c r="AA343" s="37">
        <f t="shared" ref="AA343" si="245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326070000</v>
      </c>
      <c r="C344" s="44">
        <f t="shared" ref="C344:AA344" si="246">C343+C342</f>
        <v>324943600</v>
      </c>
      <c r="D344" s="44">
        <f t="shared" si="246"/>
        <v>-1126400</v>
      </c>
      <c r="E344" s="44">
        <f t="shared" si="246"/>
        <v>2281247.2599999998</v>
      </c>
      <c r="F344" s="44">
        <f t="shared" si="246"/>
        <v>0</v>
      </c>
      <c r="G344" s="44">
        <f t="shared" si="246"/>
        <v>0</v>
      </c>
      <c r="H344" s="44">
        <f t="shared" si="246"/>
        <v>0</v>
      </c>
      <c r="I344" s="44">
        <f t="shared" si="246"/>
        <v>962947.4</v>
      </c>
      <c r="J344" s="44">
        <f t="shared" si="246"/>
        <v>0</v>
      </c>
      <c r="K344" s="44">
        <f t="shared" si="246"/>
        <v>0</v>
      </c>
      <c r="L344" s="44">
        <f t="shared" si="246"/>
        <v>0</v>
      </c>
      <c r="M344" s="44">
        <f t="shared" si="246"/>
        <v>962947.4</v>
      </c>
      <c r="N344" s="44">
        <f t="shared" si="246"/>
        <v>0</v>
      </c>
      <c r="O344" s="44">
        <f t="shared" si="246"/>
        <v>1177791.5</v>
      </c>
      <c r="P344" s="44">
        <f t="shared" si="246"/>
        <v>140508.35999999999</v>
      </c>
      <c r="Q344" s="44">
        <f t="shared" si="246"/>
        <v>0</v>
      </c>
      <c r="R344" s="44">
        <f t="shared" si="246"/>
        <v>0</v>
      </c>
      <c r="S344" s="44">
        <f t="shared" si="246"/>
        <v>0</v>
      </c>
      <c r="T344" s="44">
        <f t="shared" si="246"/>
        <v>0</v>
      </c>
      <c r="U344" s="44">
        <f t="shared" si="246"/>
        <v>0</v>
      </c>
      <c r="V344" s="44">
        <f t="shared" si="246"/>
        <v>0</v>
      </c>
      <c r="W344" s="44">
        <f t="shared" si="246"/>
        <v>0</v>
      </c>
      <c r="X344" s="44">
        <f t="shared" si="246"/>
        <v>0</v>
      </c>
      <c r="Y344" s="44">
        <f t="shared" si="246"/>
        <v>0</v>
      </c>
      <c r="Z344" s="44">
        <f t="shared" si="246"/>
        <v>2281247.2599999998</v>
      </c>
      <c r="AA344" s="44">
        <f t="shared" si="246"/>
        <v>323788752.74000001</v>
      </c>
      <c r="AB344" s="45">
        <f t="shared" si="242"/>
        <v>6.9961887324807553E-3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54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[1]consoCURRENT!E8828</f>
        <v>0</v>
      </c>
      <c r="C348" s="37">
        <f>[1]consoCURRENT!F8828</f>
        <v>0</v>
      </c>
      <c r="D348" s="37">
        <f>[1]consoCURRENT!G8828</f>
        <v>0</v>
      </c>
      <c r="E348" s="37">
        <f>[1]consoCURRENT!H8828</f>
        <v>0</v>
      </c>
      <c r="F348" s="37">
        <f>[1]consoCURRENT!I8828</f>
        <v>0</v>
      </c>
      <c r="G348" s="37">
        <f>[1]consoCURRENT!J8828</f>
        <v>0</v>
      </c>
      <c r="H348" s="37">
        <f>[1]consoCURRENT!K8828</f>
        <v>0</v>
      </c>
      <c r="I348" s="37">
        <f>[1]consoCURRENT!L8828</f>
        <v>0</v>
      </c>
      <c r="J348" s="37">
        <f>[1]consoCURRENT!M8828</f>
        <v>0</v>
      </c>
      <c r="K348" s="37">
        <f>[1]consoCURRENT!N8828</f>
        <v>0</v>
      </c>
      <c r="L348" s="37">
        <f>[1]consoCURRENT!O8828</f>
        <v>0</v>
      </c>
      <c r="M348" s="37">
        <f>[1]consoCURRENT!P8828</f>
        <v>0</v>
      </c>
      <c r="N348" s="37">
        <f>[1]consoCURRENT!Q8828</f>
        <v>0</v>
      </c>
      <c r="O348" s="37">
        <f>[1]consoCURRENT!R8828</f>
        <v>0</v>
      </c>
      <c r="P348" s="37">
        <f>[1]consoCURRENT!S8828</f>
        <v>0</v>
      </c>
      <c r="Q348" s="37">
        <f>[1]consoCURRENT!T8828</f>
        <v>0</v>
      </c>
      <c r="R348" s="37">
        <f>[1]consoCURRENT!U8828</f>
        <v>0</v>
      </c>
      <c r="S348" s="37">
        <f>[1]consoCURRENT!V8828</f>
        <v>0</v>
      </c>
      <c r="T348" s="37">
        <f>[1]consoCURRENT!W8828</f>
        <v>0</v>
      </c>
      <c r="U348" s="37">
        <f>[1]consoCURRENT!X8828</f>
        <v>0</v>
      </c>
      <c r="V348" s="37">
        <f>[1]consoCURRENT!Y8828</f>
        <v>0</v>
      </c>
      <c r="W348" s="37">
        <f>[1]consoCURRENT!Z8828</f>
        <v>0</v>
      </c>
      <c r="X348" s="37">
        <f>[1]consoCURRENT!AA8828</f>
        <v>0</v>
      </c>
      <c r="Y348" s="37">
        <f>[1]consoCURRENT!AB8828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[1]consoCURRENT!E8904</f>
        <v>292442000</v>
      </c>
      <c r="C349" s="37">
        <f>[1]consoCURRENT!F8904</f>
        <v>0</v>
      </c>
      <c r="D349" s="37">
        <f>[1]consoCURRENT!G8904</f>
        <v>0</v>
      </c>
      <c r="E349" s="37">
        <f>[1]consoCURRENT!H8904</f>
        <v>139838.18</v>
      </c>
      <c r="F349" s="37">
        <f>[1]consoCURRENT!I8904</f>
        <v>0</v>
      </c>
      <c r="G349" s="37">
        <f>[1]consoCURRENT!J8904</f>
        <v>0</v>
      </c>
      <c r="H349" s="37">
        <f>[1]consoCURRENT!K8904</f>
        <v>0</v>
      </c>
      <c r="I349" s="37">
        <f>[1]consoCURRENT!L8904</f>
        <v>0</v>
      </c>
      <c r="J349" s="37">
        <f>[1]consoCURRENT!M8904</f>
        <v>0</v>
      </c>
      <c r="K349" s="37">
        <f>[1]consoCURRENT!N8904</f>
        <v>0</v>
      </c>
      <c r="L349" s="37">
        <f>[1]consoCURRENT!O8904</f>
        <v>0</v>
      </c>
      <c r="M349" s="37">
        <f>[1]consoCURRENT!P8904</f>
        <v>0</v>
      </c>
      <c r="N349" s="37">
        <f>[1]consoCURRENT!Q8904</f>
        <v>0</v>
      </c>
      <c r="O349" s="37">
        <f>[1]consoCURRENT!R8904</f>
        <v>59008.639999999999</v>
      </c>
      <c r="P349" s="37">
        <f>[1]consoCURRENT!S8904</f>
        <v>80829.540000000008</v>
      </c>
      <c r="Q349" s="37">
        <f>[1]consoCURRENT!T8904</f>
        <v>0</v>
      </c>
      <c r="R349" s="37">
        <f>[1]consoCURRENT!U8904</f>
        <v>0</v>
      </c>
      <c r="S349" s="37">
        <f>[1]consoCURRENT!V8904</f>
        <v>0</v>
      </c>
      <c r="T349" s="37">
        <f>[1]consoCURRENT!W8904</f>
        <v>0</v>
      </c>
      <c r="U349" s="37">
        <f>[1]consoCURRENT!X8904</f>
        <v>0</v>
      </c>
      <c r="V349" s="37">
        <f>[1]consoCURRENT!Y8904</f>
        <v>0</v>
      </c>
      <c r="W349" s="37">
        <f>[1]consoCURRENT!Z8904</f>
        <v>0</v>
      </c>
      <c r="X349" s="37">
        <f>[1]consoCURRENT!AA8904</f>
        <v>0</v>
      </c>
      <c r="Y349" s="37">
        <f>[1]consoCURRENT!AB8904</f>
        <v>0</v>
      </c>
      <c r="Z349" s="37">
        <f t="shared" ref="Z349:Z351" si="247">SUM(M349:Y349)</f>
        <v>139838.18</v>
      </c>
      <c r="AA349" s="37">
        <f t="shared" ref="AA349:AA351" si="248">B349-Z349</f>
        <v>292302161.81999999</v>
      </c>
      <c r="AB349" s="42">
        <f t="shared" ref="AB349:AB354" si="249">Z349/B349</f>
        <v>4.7817406528474017E-4</v>
      </c>
      <c r="AC349" s="38"/>
    </row>
    <row r="350" spans="1:29" s="39" customFormat="1" ht="18" customHeight="1" x14ac:dyDescent="0.25">
      <c r="A350" s="41" t="s">
        <v>38</v>
      </c>
      <c r="B350" s="37">
        <f>[1]consoCURRENT!E8910</f>
        <v>0</v>
      </c>
      <c r="C350" s="37">
        <f>[1]consoCURRENT!F8910</f>
        <v>0</v>
      </c>
      <c r="D350" s="37">
        <f>[1]consoCURRENT!G8910</f>
        <v>0</v>
      </c>
      <c r="E350" s="37">
        <f>[1]consoCURRENT!H8910</f>
        <v>0</v>
      </c>
      <c r="F350" s="37">
        <f>[1]consoCURRENT!I8910</f>
        <v>0</v>
      </c>
      <c r="G350" s="37">
        <f>[1]consoCURRENT!J8910</f>
        <v>0</v>
      </c>
      <c r="H350" s="37">
        <f>[1]consoCURRENT!K8910</f>
        <v>0</v>
      </c>
      <c r="I350" s="37">
        <f>[1]consoCURRENT!L8910</f>
        <v>0</v>
      </c>
      <c r="J350" s="37">
        <f>[1]consoCURRENT!M8910</f>
        <v>0</v>
      </c>
      <c r="K350" s="37">
        <f>[1]consoCURRENT!N8910</f>
        <v>0</v>
      </c>
      <c r="L350" s="37">
        <f>[1]consoCURRENT!O8910</f>
        <v>0</v>
      </c>
      <c r="M350" s="37">
        <f>[1]consoCURRENT!P8910</f>
        <v>0</v>
      </c>
      <c r="N350" s="37">
        <f>[1]consoCURRENT!Q8910</f>
        <v>0</v>
      </c>
      <c r="O350" s="37">
        <f>[1]consoCURRENT!R8910</f>
        <v>0</v>
      </c>
      <c r="P350" s="37">
        <f>[1]consoCURRENT!S8910</f>
        <v>0</v>
      </c>
      <c r="Q350" s="37">
        <f>[1]consoCURRENT!T8910</f>
        <v>0</v>
      </c>
      <c r="R350" s="37">
        <f>[1]consoCURRENT!U8910</f>
        <v>0</v>
      </c>
      <c r="S350" s="37">
        <f>[1]consoCURRENT!V8910</f>
        <v>0</v>
      </c>
      <c r="T350" s="37">
        <f>[1]consoCURRENT!W8910</f>
        <v>0</v>
      </c>
      <c r="U350" s="37">
        <f>[1]consoCURRENT!X8910</f>
        <v>0</v>
      </c>
      <c r="V350" s="37">
        <f>[1]consoCURRENT!Y8910</f>
        <v>0</v>
      </c>
      <c r="W350" s="37">
        <f>[1]consoCURRENT!Z8910</f>
        <v>0</v>
      </c>
      <c r="X350" s="37">
        <f>[1]consoCURRENT!AA8910</f>
        <v>0</v>
      </c>
      <c r="Y350" s="37">
        <f>[1]consoCURRENT!AB8910</f>
        <v>0</v>
      </c>
      <c r="Z350" s="37">
        <f t="shared" si="247"/>
        <v>0</v>
      </c>
      <c r="AA350" s="37">
        <f t="shared" si="248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[1]consoCURRENT!E8939</f>
        <v>0</v>
      </c>
      <c r="C351" s="37">
        <f>[1]consoCURRENT!F8939</f>
        <v>0</v>
      </c>
      <c r="D351" s="37">
        <f>[1]consoCURRENT!G8939</f>
        <v>0</v>
      </c>
      <c r="E351" s="37">
        <f>[1]consoCURRENT!H8939</f>
        <v>0</v>
      </c>
      <c r="F351" s="37">
        <f>[1]consoCURRENT!I8939</f>
        <v>0</v>
      </c>
      <c r="G351" s="37">
        <f>[1]consoCURRENT!J8939</f>
        <v>0</v>
      </c>
      <c r="H351" s="37">
        <f>[1]consoCURRENT!K8939</f>
        <v>0</v>
      </c>
      <c r="I351" s="37">
        <f>[1]consoCURRENT!L8939</f>
        <v>0</v>
      </c>
      <c r="J351" s="37">
        <f>[1]consoCURRENT!M8939</f>
        <v>0</v>
      </c>
      <c r="K351" s="37">
        <f>[1]consoCURRENT!N8939</f>
        <v>0</v>
      </c>
      <c r="L351" s="37">
        <f>[1]consoCURRENT!O8939</f>
        <v>0</v>
      </c>
      <c r="M351" s="37">
        <f>[1]consoCURRENT!P8939</f>
        <v>0</v>
      </c>
      <c r="N351" s="37">
        <f>[1]consoCURRENT!Q8939</f>
        <v>0</v>
      </c>
      <c r="O351" s="37">
        <f>[1]consoCURRENT!R8939</f>
        <v>0</v>
      </c>
      <c r="P351" s="37">
        <f>[1]consoCURRENT!S8939</f>
        <v>0</v>
      </c>
      <c r="Q351" s="37">
        <f>[1]consoCURRENT!T8939</f>
        <v>0</v>
      </c>
      <c r="R351" s="37">
        <f>[1]consoCURRENT!U8939</f>
        <v>0</v>
      </c>
      <c r="S351" s="37">
        <f>[1]consoCURRENT!V8939</f>
        <v>0</v>
      </c>
      <c r="T351" s="37">
        <f>[1]consoCURRENT!W8939</f>
        <v>0</v>
      </c>
      <c r="U351" s="37">
        <f>[1]consoCURRENT!X8939</f>
        <v>0</v>
      </c>
      <c r="V351" s="37">
        <f>[1]consoCURRENT!Y8939</f>
        <v>0</v>
      </c>
      <c r="W351" s="37">
        <f>[1]consoCURRENT!Z8939</f>
        <v>0</v>
      </c>
      <c r="X351" s="37">
        <f>[1]consoCURRENT!AA8939</f>
        <v>0</v>
      </c>
      <c r="Y351" s="37">
        <f>[1]consoCURRENT!AB8939</f>
        <v>0</v>
      </c>
      <c r="Z351" s="37">
        <f t="shared" si="247"/>
        <v>0</v>
      </c>
      <c r="AA351" s="37">
        <f t="shared" si="248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292442000</v>
      </c>
      <c r="C352" s="44">
        <f t="shared" ref="C352:AA352" si="250">SUM(C348:C351)</f>
        <v>0</v>
      </c>
      <c r="D352" s="44">
        <f t="shared" si="250"/>
        <v>0</v>
      </c>
      <c r="E352" s="44">
        <f t="shared" si="250"/>
        <v>139838.18</v>
      </c>
      <c r="F352" s="44">
        <f t="shared" si="250"/>
        <v>0</v>
      </c>
      <c r="G352" s="44">
        <f t="shared" si="250"/>
        <v>0</v>
      </c>
      <c r="H352" s="44">
        <f t="shared" si="250"/>
        <v>0</v>
      </c>
      <c r="I352" s="44">
        <f t="shared" si="250"/>
        <v>0</v>
      </c>
      <c r="J352" s="44">
        <f t="shared" si="250"/>
        <v>0</v>
      </c>
      <c r="K352" s="44">
        <f t="shared" si="250"/>
        <v>0</v>
      </c>
      <c r="L352" s="44">
        <f t="shared" si="250"/>
        <v>0</v>
      </c>
      <c r="M352" s="44">
        <f t="shared" si="250"/>
        <v>0</v>
      </c>
      <c r="N352" s="44">
        <f t="shared" si="250"/>
        <v>0</v>
      </c>
      <c r="O352" s="44">
        <f t="shared" si="250"/>
        <v>59008.639999999999</v>
      </c>
      <c r="P352" s="44">
        <f t="shared" si="250"/>
        <v>80829.540000000008</v>
      </c>
      <c r="Q352" s="44">
        <f t="shared" si="250"/>
        <v>0</v>
      </c>
      <c r="R352" s="44">
        <f t="shared" si="250"/>
        <v>0</v>
      </c>
      <c r="S352" s="44">
        <f t="shared" si="250"/>
        <v>0</v>
      </c>
      <c r="T352" s="44">
        <f t="shared" si="250"/>
        <v>0</v>
      </c>
      <c r="U352" s="44">
        <f t="shared" si="250"/>
        <v>0</v>
      </c>
      <c r="V352" s="44">
        <f t="shared" si="250"/>
        <v>0</v>
      </c>
      <c r="W352" s="44">
        <f t="shared" si="250"/>
        <v>0</v>
      </c>
      <c r="X352" s="44">
        <f t="shared" si="250"/>
        <v>0</v>
      </c>
      <c r="Y352" s="44">
        <f t="shared" si="250"/>
        <v>0</v>
      </c>
      <c r="Z352" s="44">
        <f t="shared" si="250"/>
        <v>139838.18</v>
      </c>
      <c r="AA352" s="44">
        <f t="shared" si="250"/>
        <v>292302161.81999999</v>
      </c>
      <c r="AB352" s="45">
        <f t="shared" si="249"/>
        <v>4.7817406528474017E-4</v>
      </c>
      <c r="AC352" s="38"/>
    </row>
    <row r="353" spans="1:29" s="39" customFormat="1" ht="18" customHeight="1" x14ac:dyDescent="0.25">
      <c r="A353" s="46" t="s">
        <v>41</v>
      </c>
      <c r="B353" s="37">
        <f>[1]consoCURRENT!E8943</f>
        <v>0</v>
      </c>
      <c r="C353" s="37">
        <f>[1]consoCURRENT!F8943</f>
        <v>0</v>
      </c>
      <c r="D353" s="37">
        <f>[1]consoCURRENT!G8943</f>
        <v>0</v>
      </c>
      <c r="E353" s="37">
        <f>[1]consoCURRENT!H8943</f>
        <v>0</v>
      </c>
      <c r="F353" s="37">
        <f>[1]consoCURRENT!I8943</f>
        <v>0</v>
      </c>
      <c r="G353" s="37">
        <f>[1]consoCURRENT!J8943</f>
        <v>0</v>
      </c>
      <c r="H353" s="37">
        <f>[1]consoCURRENT!K8943</f>
        <v>0</v>
      </c>
      <c r="I353" s="37">
        <f>[1]consoCURRENT!L8943</f>
        <v>0</v>
      </c>
      <c r="J353" s="37">
        <f>[1]consoCURRENT!M8943</f>
        <v>0</v>
      </c>
      <c r="K353" s="37">
        <f>[1]consoCURRENT!N8943</f>
        <v>0</v>
      </c>
      <c r="L353" s="37">
        <f>[1]consoCURRENT!O8943</f>
        <v>0</v>
      </c>
      <c r="M353" s="37">
        <f>[1]consoCURRENT!P8943</f>
        <v>0</v>
      </c>
      <c r="N353" s="37">
        <f>[1]consoCURRENT!Q8943</f>
        <v>0</v>
      </c>
      <c r="O353" s="37">
        <f>[1]consoCURRENT!R8943</f>
        <v>0</v>
      </c>
      <c r="P353" s="37">
        <f>[1]consoCURRENT!S8943</f>
        <v>0</v>
      </c>
      <c r="Q353" s="37">
        <f>[1]consoCURRENT!T8943</f>
        <v>0</v>
      </c>
      <c r="R353" s="37">
        <f>[1]consoCURRENT!U8943</f>
        <v>0</v>
      </c>
      <c r="S353" s="37">
        <f>[1]consoCURRENT!V8943</f>
        <v>0</v>
      </c>
      <c r="T353" s="37">
        <f>[1]consoCURRENT!W8943</f>
        <v>0</v>
      </c>
      <c r="U353" s="37">
        <f>[1]consoCURRENT!X8943</f>
        <v>0</v>
      </c>
      <c r="V353" s="37">
        <f>[1]consoCURRENT!Y8943</f>
        <v>0</v>
      </c>
      <c r="W353" s="37">
        <f>[1]consoCURRENT!Z8943</f>
        <v>0</v>
      </c>
      <c r="X353" s="37">
        <f>[1]consoCURRENT!AA8943</f>
        <v>0</v>
      </c>
      <c r="Y353" s="37">
        <f>[1]consoCURRENT!AB8943</f>
        <v>0</v>
      </c>
      <c r="Z353" s="37">
        <f t="shared" ref="Z353" si="251">SUM(M353:Y353)</f>
        <v>0</v>
      </c>
      <c r="AA353" s="37">
        <f t="shared" ref="AA353" si="252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292442000</v>
      </c>
      <c r="C354" s="44">
        <f t="shared" ref="C354:AA354" si="253">C353+C352</f>
        <v>0</v>
      </c>
      <c r="D354" s="44">
        <f t="shared" si="253"/>
        <v>0</v>
      </c>
      <c r="E354" s="44">
        <f t="shared" si="253"/>
        <v>139838.18</v>
      </c>
      <c r="F354" s="44">
        <f t="shared" si="253"/>
        <v>0</v>
      </c>
      <c r="G354" s="44">
        <f t="shared" si="253"/>
        <v>0</v>
      </c>
      <c r="H354" s="44">
        <f t="shared" si="253"/>
        <v>0</v>
      </c>
      <c r="I354" s="44">
        <f t="shared" si="253"/>
        <v>0</v>
      </c>
      <c r="J354" s="44">
        <f t="shared" si="253"/>
        <v>0</v>
      </c>
      <c r="K354" s="44">
        <f t="shared" si="253"/>
        <v>0</v>
      </c>
      <c r="L354" s="44">
        <f t="shared" si="253"/>
        <v>0</v>
      </c>
      <c r="M354" s="44">
        <f t="shared" si="253"/>
        <v>0</v>
      </c>
      <c r="N354" s="44">
        <f t="shared" si="253"/>
        <v>0</v>
      </c>
      <c r="O354" s="44">
        <f t="shared" si="253"/>
        <v>59008.639999999999</v>
      </c>
      <c r="P354" s="44">
        <f t="shared" si="253"/>
        <v>80829.540000000008</v>
      </c>
      <c r="Q354" s="44">
        <f t="shared" si="253"/>
        <v>0</v>
      </c>
      <c r="R354" s="44">
        <f t="shared" si="253"/>
        <v>0</v>
      </c>
      <c r="S354" s="44">
        <f t="shared" si="253"/>
        <v>0</v>
      </c>
      <c r="T354" s="44">
        <f t="shared" si="253"/>
        <v>0</v>
      </c>
      <c r="U354" s="44">
        <f t="shared" si="253"/>
        <v>0</v>
      </c>
      <c r="V354" s="44">
        <f t="shared" si="253"/>
        <v>0</v>
      </c>
      <c r="W354" s="44">
        <f t="shared" si="253"/>
        <v>0</v>
      </c>
      <c r="X354" s="44">
        <f t="shared" si="253"/>
        <v>0</v>
      </c>
      <c r="Y354" s="44">
        <f t="shared" si="253"/>
        <v>0</v>
      </c>
      <c r="Z354" s="44">
        <f t="shared" si="253"/>
        <v>139838.18</v>
      </c>
      <c r="AA354" s="44">
        <f t="shared" si="253"/>
        <v>292302161.81999999</v>
      </c>
      <c r="AB354" s="45">
        <f t="shared" si="249"/>
        <v>4.7817406528474017E-4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55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[1]consoCURRENT!E9003</f>
        <v>0</v>
      </c>
      <c r="C358" s="37">
        <f>[1]consoCURRENT!F9003</f>
        <v>0</v>
      </c>
      <c r="D358" s="37">
        <f>[1]consoCURRENT!G9003</f>
        <v>0</v>
      </c>
      <c r="E358" s="37">
        <f>[1]consoCURRENT!H9003</f>
        <v>0</v>
      </c>
      <c r="F358" s="37">
        <f>[1]consoCURRENT!I9003</f>
        <v>0</v>
      </c>
      <c r="G358" s="37">
        <f>[1]consoCURRENT!J9003</f>
        <v>0</v>
      </c>
      <c r="H358" s="37">
        <f>[1]consoCURRENT!K9003</f>
        <v>0</v>
      </c>
      <c r="I358" s="37">
        <f>[1]consoCURRENT!L9003</f>
        <v>0</v>
      </c>
      <c r="J358" s="37">
        <f>[1]consoCURRENT!M9003</f>
        <v>0</v>
      </c>
      <c r="K358" s="37">
        <f>[1]consoCURRENT!N9003</f>
        <v>0</v>
      </c>
      <c r="L358" s="37">
        <f>[1]consoCURRENT!O9003</f>
        <v>0</v>
      </c>
      <c r="M358" s="37">
        <f>[1]consoCURRENT!P9003</f>
        <v>0</v>
      </c>
      <c r="N358" s="37">
        <f>[1]consoCURRENT!Q9003</f>
        <v>0</v>
      </c>
      <c r="O358" s="37">
        <f>[1]consoCURRENT!R9003</f>
        <v>0</v>
      </c>
      <c r="P358" s="37">
        <f>[1]consoCURRENT!S9003</f>
        <v>0</v>
      </c>
      <c r="Q358" s="37">
        <f>[1]consoCURRENT!T9003</f>
        <v>0</v>
      </c>
      <c r="R358" s="37">
        <f>[1]consoCURRENT!U9003</f>
        <v>0</v>
      </c>
      <c r="S358" s="37">
        <f>[1]consoCURRENT!V9003</f>
        <v>0</v>
      </c>
      <c r="T358" s="37">
        <f>[1]consoCURRENT!W9003</f>
        <v>0</v>
      </c>
      <c r="U358" s="37">
        <f>[1]consoCURRENT!X9003</f>
        <v>0</v>
      </c>
      <c r="V358" s="37">
        <f>[1]consoCURRENT!Y9003</f>
        <v>0</v>
      </c>
      <c r="W358" s="37">
        <f>[1]consoCURRENT!Z9003</f>
        <v>0</v>
      </c>
      <c r="X358" s="37">
        <f>[1]consoCURRENT!AA9003</f>
        <v>0</v>
      </c>
      <c r="Y358" s="37">
        <f>[1]consoCURRENT!AB9003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[1]consoCURRENT!E9079</f>
        <v>210726000</v>
      </c>
      <c r="C359" s="37">
        <f>[1]consoCURRENT!F9079</f>
        <v>0</v>
      </c>
      <c r="D359" s="37">
        <f>[1]consoCURRENT!G9079</f>
        <v>0</v>
      </c>
      <c r="E359" s="37">
        <f>[1]consoCURRENT!H9079</f>
        <v>6813543.4400000004</v>
      </c>
      <c r="F359" s="37">
        <f>[1]consoCURRENT!I9079</f>
        <v>0</v>
      </c>
      <c r="G359" s="37">
        <f>[1]consoCURRENT!J9079</f>
        <v>0</v>
      </c>
      <c r="H359" s="37">
        <f>[1]consoCURRENT!K9079</f>
        <v>0</v>
      </c>
      <c r="I359" s="37">
        <f>[1]consoCURRENT!L9079</f>
        <v>0</v>
      </c>
      <c r="J359" s="37">
        <f>[1]consoCURRENT!M9079</f>
        <v>0</v>
      </c>
      <c r="K359" s="37">
        <f>[1]consoCURRENT!N9079</f>
        <v>0</v>
      </c>
      <c r="L359" s="37">
        <f>[1]consoCURRENT!O9079</f>
        <v>0</v>
      </c>
      <c r="M359" s="37">
        <f>[1]consoCURRENT!P9079</f>
        <v>0</v>
      </c>
      <c r="N359" s="37">
        <f>[1]consoCURRENT!Q9079</f>
        <v>0</v>
      </c>
      <c r="O359" s="37">
        <f>[1]consoCURRENT!R9079</f>
        <v>66358.709999999992</v>
      </c>
      <c r="P359" s="37">
        <f>[1]consoCURRENT!S9079</f>
        <v>6747184.7300000004</v>
      </c>
      <c r="Q359" s="37">
        <f>[1]consoCURRENT!T9079</f>
        <v>0</v>
      </c>
      <c r="R359" s="37">
        <f>[1]consoCURRENT!U9079</f>
        <v>0</v>
      </c>
      <c r="S359" s="37">
        <f>[1]consoCURRENT!V9079</f>
        <v>0</v>
      </c>
      <c r="T359" s="37">
        <f>[1]consoCURRENT!W9079</f>
        <v>0</v>
      </c>
      <c r="U359" s="37">
        <f>[1]consoCURRENT!X9079</f>
        <v>0</v>
      </c>
      <c r="V359" s="37">
        <f>[1]consoCURRENT!Y9079</f>
        <v>0</v>
      </c>
      <c r="W359" s="37">
        <f>[1]consoCURRENT!Z9079</f>
        <v>0</v>
      </c>
      <c r="X359" s="37">
        <f>[1]consoCURRENT!AA9079</f>
        <v>0</v>
      </c>
      <c r="Y359" s="37">
        <f>[1]consoCURRENT!AB9079</f>
        <v>0</v>
      </c>
      <c r="Z359" s="37">
        <f t="shared" ref="Z359:Z361" si="254">SUM(M359:Y359)</f>
        <v>6813543.4400000004</v>
      </c>
      <c r="AA359" s="37">
        <f t="shared" ref="AA359:AA361" si="255">B359-Z359</f>
        <v>203912456.56</v>
      </c>
      <c r="AB359" s="42">
        <f t="shared" ref="AB359:AB364" si="256">Z359/B359</f>
        <v>3.2333662860776553E-2</v>
      </c>
      <c r="AC359" s="38"/>
    </row>
    <row r="360" spans="1:29" s="39" customFormat="1" ht="18" customHeight="1" x14ac:dyDescent="0.25">
      <c r="A360" s="41" t="s">
        <v>38</v>
      </c>
      <c r="B360" s="37">
        <f>[1]consoCURRENT!E9085</f>
        <v>0</v>
      </c>
      <c r="C360" s="37">
        <f>[1]consoCURRENT!F9085</f>
        <v>0</v>
      </c>
      <c r="D360" s="37">
        <f>[1]consoCURRENT!G9085</f>
        <v>0</v>
      </c>
      <c r="E360" s="37">
        <f>[1]consoCURRENT!H9085</f>
        <v>0</v>
      </c>
      <c r="F360" s="37">
        <f>[1]consoCURRENT!I9085</f>
        <v>0</v>
      </c>
      <c r="G360" s="37">
        <f>[1]consoCURRENT!J9085</f>
        <v>0</v>
      </c>
      <c r="H360" s="37">
        <f>[1]consoCURRENT!K9085</f>
        <v>0</v>
      </c>
      <c r="I360" s="37">
        <f>[1]consoCURRENT!L9085</f>
        <v>0</v>
      </c>
      <c r="J360" s="37">
        <f>[1]consoCURRENT!M9085</f>
        <v>0</v>
      </c>
      <c r="K360" s="37">
        <f>[1]consoCURRENT!N9085</f>
        <v>0</v>
      </c>
      <c r="L360" s="37">
        <f>[1]consoCURRENT!O9085</f>
        <v>0</v>
      </c>
      <c r="M360" s="37">
        <f>[1]consoCURRENT!P9085</f>
        <v>0</v>
      </c>
      <c r="N360" s="37">
        <f>[1]consoCURRENT!Q9085</f>
        <v>0</v>
      </c>
      <c r="O360" s="37">
        <f>[1]consoCURRENT!R9085</f>
        <v>0</v>
      </c>
      <c r="P360" s="37">
        <f>[1]consoCURRENT!S9085</f>
        <v>0</v>
      </c>
      <c r="Q360" s="37">
        <f>[1]consoCURRENT!T9085</f>
        <v>0</v>
      </c>
      <c r="R360" s="37">
        <f>[1]consoCURRENT!U9085</f>
        <v>0</v>
      </c>
      <c r="S360" s="37">
        <f>[1]consoCURRENT!V9085</f>
        <v>0</v>
      </c>
      <c r="T360" s="37">
        <f>[1]consoCURRENT!W9085</f>
        <v>0</v>
      </c>
      <c r="U360" s="37">
        <f>[1]consoCURRENT!X9085</f>
        <v>0</v>
      </c>
      <c r="V360" s="37">
        <f>[1]consoCURRENT!Y9085</f>
        <v>0</v>
      </c>
      <c r="W360" s="37">
        <f>[1]consoCURRENT!Z9085</f>
        <v>0</v>
      </c>
      <c r="X360" s="37">
        <f>[1]consoCURRENT!AA9085</f>
        <v>0</v>
      </c>
      <c r="Y360" s="37">
        <f>[1]consoCURRENT!AB9085</f>
        <v>0</v>
      </c>
      <c r="Z360" s="37">
        <f t="shared" si="254"/>
        <v>0</v>
      </c>
      <c r="AA360" s="37">
        <f t="shared" si="255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[1]consoCURRENT!E9114</f>
        <v>0</v>
      </c>
      <c r="C361" s="37">
        <f>[1]consoCURRENT!F9114</f>
        <v>0</v>
      </c>
      <c r="D361" s="37">
        <f>[1]consoCURRENT!G9114</f>
        <v>0</v>
      </c>
      <c r="E361" s="37">
        <f>[1]consoCURRENT!H9114</f>
        <v>0</v>
      </c>
      <c r="F361" s="37">
        <f>[1]consoCURRENT!I9114</f>
        <v>0</v>
      </c>
      <c r="G361" s="37">
        <f>[1]consoCURRENT!J9114</f>
        <v>0</v>
      </c>
      <c r="H361" s="37">
        <f>[1]consoCURRENT!K9114</f>
        <v>0</v>
      </c>
      <c r="I361" s="37">
        <f>[1]consoCURRENT!L9114</f>
        <v>0</v>
      </c>
      <c r="J361" s="37">
        <f>[1]consoCURRENT!M9114</f>
        <v>0</v>
      </c>
      <c r="K361" s="37">
        <f>[1]consoCURRENT!N9114</f>
        <v>0</v>
      </c>
      <c r="L361" s="37">
        <f>[1]consoCURRENT!O9114</f>
        <v>0</v>
      </c>
      <c r="M361" s="37">
        <f>[1]consoCURRENT!P9114</f>
        <v>0</v>
      </c>
      <c r="N361" s="37">
        <f>[1]consoCURRENT!Q9114</f>
        <v>0</v>
      </c>
      <c r="O361" s="37">
        <f>[1]consoCURRENT!R9114</f>
        <v>0</v>
      </c>
      <c r="P361" s="37">
        <f>[1]consoCURRENT!S9114</f>
        <v>0</v>
      </c>
      <c r="Q361" s="37">
        <f>[1]consoCURRENT!T9114</f>
        <v>0</v>
      </c>
      <c r="R361" s="37">
        <f>[1]consoCURRENT!U9114</f>
        <v>0</v>
      </c>
      <c r="S361" s="37">
        <f>[1]consoCURRENT!V9114</f>
        <v>0</v>
      </c>
      <c r="T361" s="37">
        <f>[1]consoCURRENT!W9114</f>
        <v>0</v>
      </c>
      <c r="U361" s="37">
        <f>[1]consoCURRENT!X9114</f>
        <v>0</v>
      </c>
      <c r="V361" s="37">
        <f>[1]consoCURRENT!Y9114</f>
        <v>0</v>
      </c>
      <c r="W361" s="37">
        <f>[1]consoCURRENT!Z9114</f>
        <v>0</v>
      </c>
      <c r="X361" s="37">
        <f>[1]consoCURRENT!AA9114</f>
        <v>0</v>
      </c>
      <c r="Y361" s="37">
        <f>[1]consoCURRENT!AB9114</f>
        <v>0</v>
      </c>
      <c r="Z361" s="37">
        <f t="shared" si="254"/>
        <v>0</v>
      </c>
      <c r="AA361" s="37">
        <f t="shared" si="255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210726000</v>
      </c>
      <c r="C362" s="44">
        <f t="shared" ref="C362:AA362" si="257">SUM(C358:C361)</f>
        <v>0</v>
      </c>
      <c r="D362" s="44">
        <f t="shared" si="257"/>
        <v>0</v>
      </c>
      <c r="E362" s="44">
        <f t="shared" si="257"/>
        <v>6813543.4400000004</v>
      </c>
      <c r="F362" s="44">
        <f t="shared" si="257"/>
        <v>0</v>
      </c>
      <c r="G362" s="44">
        <f t="shared" si="257"/>
        <v>0</v>
      </c>
      <c r="H362" s="44">
        <f t="shared" si="257"/>
        <v>0</v>
      </c>
      <c r="I362" s="44">
        <f t="shared" si="257"/>
        <v>0</v>
      </c>
      <c r="J362" s="44">
        <f t="shared" si="257"/>
        <v>0</v>
      </c>
      <c r="K362" s="44">
        <f t="shared" si="257"/>
        <v>0</v>
      </c>
      <c r="L362" s="44">
        <f t="shared" si="257"/>
        <v>0</v>
      </c>
      <c r="M362" s="44">
        <f t="shared" si="257"/>
        <v>0</v>
      </c>
      <c r="N362" s="44">
        <f t="shared" si="257"/>
        <v>0</v>
      </c>
      <c r="O362" s="44">
        <f t="shared" si="257"/>
        <v>66358.709999999992</v>
      </c>
      <c r="P362" s="44">
        <f t="shared" si="257"/>
        <v>6747184.7300000004</v>
      </c>
      <c r="Q362" s="44">
        <f t="shared" si="257"/>
        <v>0</v>
      </c>
      <c r="R362" s="44">
        <f t="shared" si="257"/>
        <v>0</v>
      </c>
      <c r="S362" s="44">
        <f t="shared" si="257"/>
        <v>0</v>
      </c>
      <c r="T362" s="44">
        <f t="shared" si="257"/>
        <v>0</v>
      </c>
      <c r="U362" s="44">
        <f t="shared" si="257"/>
        <v>0</v>
      </c>
      <c r="V362" s="44">
        <f t="shared" si="257"/>
        <v>0</v>
      </c>
      <c r="W362" s="44">
        <f t="shared" si="257"/>
        <v>0</v>
      </c>
      <c r="X362" s="44">
        <f t="shared" si="257"/>
        <v>0</v>
      </c>
      <c r="Y362" s="44">
        <f t="shared" si="257"/>
        <v>0</v>
      </c>
      <c r="Z362" s="44">
        <f t="shared" si="257"/>
        <v>6813543.4400000004</v>
      </c>
      <c r="AA362" s="44">
        <f t="shared" si="257"/>
        <v>203912456.56</v>
      </c>
      <c r="AB362" s="45">
        <f t="shared" si="256"/>
        <v>3.2333662860776553E-2</v>
      </c>
      <c r="AC362" s="38"/>
    </row>
    <row r="363" spans="1:29" s="39" customFormat="1" ht="18" customHeight="1" x14ac:dyDescent="0.25">
      <c r="A363" s="46" t="s">
        <v>41</v>
      </c>
      <c r="B363" s="37">
        <f>[1]consoCURRENT!E9118</f>
        <v>0</v>
      </c>
      <c r="C363" s="37">
        <f>[1]consoCURRENT!F9118</f>
        <v>0</v>
      </c>
      <c r="D363" s="37">
        <f>[1]consoCURRENT!G9118</f>
        <v>0</v>
      </c>
      <c r="E363" s="37">
        <f>[1]consoCURRENT!H9118</f>
        <v>0</v>
      </c>
      <c r="F363" s="37">
        <f>[1]consoCURRENT!I9118</f>
        <v>0</v>
      </c>
      <c r="G363" s="37">
        <f>[1]consoCURRENT!J9118</f>
        <v>0</v>
      </c>
      <c r="H363" s="37">
        <f>[1]consoCURRENT!K9118</f>
        <v>0</v>
      </c>
      <c r="I363" s="37">
        <f>[1]consoCURRENT!L9118</f>
        <v>0</v>
      </c>
      <c r="J363" s="37">
        <f>[1]consoCURRENT!M9118</f>
        <v>0</v>
      </c>
      <c r="K363" s="37">
        <f>[1]consoCURRENT!N9118</f>
        <v>0</v>
      </c>
      <c r="L363" s="37">
        <f>[1]consoCURRENT!O9118</f>
        <v>0</v>
      </c>
      <c r="M363" s="37">
        <f>[1]consoCURRENT!P9118</f>
        <v>0</v>
      </c>
      <c r="N363" s="37">
        <f>[1]consoCURRENT!Q9118</f>
        <v>0</v>
      </c>
      <c r="O363" s="37">
        <f>[1]consoCURRENT!R9118</f>
        <v>0</v>
      </c>
      <c r="P363" s="37">
        <f>[1]consoCURRENT!S9118</f>
        <v>0</v>
      </c>
      <c r="Q363" s="37">
        <f>[1]consoCURRENT!T9118</f>
        <v>0</v>
      </c>
      <c r="R363" s="37">
        <f>[1]consoCURRENT!U9118</f>
        <v>0</v>
      </c>
      <c r="S363" s="37">
        <f>[1]consoCURRENT!V9118</f>
        <v>0</v>
      </c>
      <c r="T363" s="37">
        <f>[1]consoCURRENT!W9118</f>
        <v>0</v>
      </c>
      <c r="U363" s="37">
        <f>[1]consoCURRENT!X9118</f>
        <v>0</v>
      </c>
      <c r="V363" s="37">
        <f>[1]consoCURRENT!Y9118</f>
        <v>0</v>
      </c>
      <c r="W363" s="37">
        <f>[1]consoCURRENT!Z9118</f>
        <v>0</v>
      </c>
      <c r="X363" s="37">
        <f>[1]consoCURRENT!AA9118</f>
        <v>0</v>
      </c>
      <c r="Y363" s="37">
        <f>[1]consoCURRENT!AB9118</f>
        <v>0</v>
      </c>
      <c r="Z363" s="37">
        <f t="shared" ref="Z363" si="258">SUM(M363:Y363)</f>
        <v>0</v>
      </c>
      <c r="AA363" s="37">
        <f t="shared" ref="AA363" si="259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210726000</v>
      </c>
      <c r="C364" s="44">
        <f t="shared" ref="C364:AA364" si="260">C363+C362</f>
        <v>0</v>
      </c>
      <c r="D364" s="44">
        <f t="shared" si="260"/>
        <v>0</v>
      </c>
      <c r="E364" s="44">
        <f t="shared" si="260"/>
        <v>6813543.4400000004</v>
      </c>
      <c r="F364" s="44">
        <f t="shared" si="260"/>
        <v>0</v>
      </c>
      <c r="G364" s="44">
        <f t="shared" si="260"/>
        <v>0</v>
      </c>
      <c r="H364" s="44">
        <f t="shared" si="260"/>
        <v>0</v>
      </c>
      <c r="I364" s="44">
        <f t="shared" si="260"/>
        <v>0</v>
      </c>
      <c r="J364" s="44">
        <f t="shared" si="260"/>
        <v>0</v>
      </c>
      <c r="K364" s="44">
        <f t="shared" si="260"/>
        <v>0</v>
      </c>
      <c r="L364" s="44">
        <f t="shared" si="260"/>
        <v>0</v>
      </c>
      <c r="M364" s="44">
        <f t="shared" si="260"/>
        <v>0</v>
      </c>
      <c r="N364" s="44">
        <f t="shared" si="260"/>
        <v>0</v>
      </c>
      <c r="O364" s="44">
        <f t="shared" si="260"/>
        <v>66358.709999999992</v>
      </c>
      <c r="P364" s="44">
        <f t="shared" si="260"/>
        <v>6747184.7300000004</v>
      </c>
      <c r="Q364" s="44">
        <f t="shared" si="260"/>
        <v>0</v>
      </c>
      <c r="R364" s="44">
        <f t="shared" si="260"/>
        <v>0</v>
      </c>
      <c r="S364" s="44">
        <f t="shared" si="260"/>
        <v>0</v>
      </c>
      <c r="T364" s="44">
        <f t="shared" si="260"/>
        <v>0</v>
      </c>
      <c r="U364" s="44">
        <f t="shared" si="260"/>
        <v>0</v>
      </c>
      <c r="V364" s="44">
        <f t="shared" si="260"/>
        <v>0</v>
      </c>
      <c r="W364" s="44">
        <f t="shared" si="260"/>
        <v>0</v>
      </c>
      <c r="X364" s="44">
        <f t="shared" si="260"/>
        <v>0</v>
      </c>
      <c r="Y364" s="44">
        <f t="shared" si="260"/>
        <v>0</v>
      </c>
      <c r="Z364" s="44">
        <f t="shared" si="260"/>
        <v>6813543.4400000004</v>
      </c>
      <c r="AA364" s="44">
        <f t="shared" si="260"/>
        <v>203912456.56</v>
      </c>
      <c r="AB364" s="45">
        <f t="shared" si="256"/>
        <v>3.2333662860776553E-2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56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[1]consoCURRENT!E9178</f>
        <v>0</v>
      </c>
      <c r="C368" s="37">
        <f>[1]consoCURRENT!F9178</f>
        <v>0</v>
      </c>
      <c r="D368" s="37">
        <f>[1]consoCURRENT!G9178</f>
        <v>0</v>
      </c>
      <c r="E368" s="37">
        <f>[1]consoCURRENT!H9178</f>
        <v>0</v>
      </c>
      <c r="F368" s="37">
        <f>[1]consoCURRENT!I9178</f>
        <v>0</v>
      </c>
      <c r="G368" s="37">
        <f>[1]consoCURRENT!J9178</f>
        <v>0</v>
      </c>
      <c r="H368" s="37">
        <f>[1]consoCURRENT!K9178</f>
        <v>0</v>
      </c>
      <c r="I368" s="37">
        <f>[1]consoCURRENT!L9178</f>
        <v>0</v>
      </c>
      <c r="J368" s="37">
        <f>[1]consoCURRENT!M9178</f>
        <v>0</v>
      </c>
      <c r="K368" s="37">
        <f>[1]consoCURRENT!N9178</f>
        <v>0</v>
      </c>
      <c r="L368" s="37">
        <f>[1]consoCURRENT!O9178</f>
        <v>0</v>
      </c>
      <c r="M368" s="37">
        <f>[1]consoCURRENT!P9178</f>
        <v>0</v>
      </c>
      <c r="N368" s="37">
        <f>[1]consoCURRENT!Q9178</f>
        <v>0</v>
      </c>
      <c r="O368" s="37">
        <f>[1]consoCURRENT!R9178</f>
        <v>0</v>
      </c>
      <c r="P368" s="37">
        <f>[1]consoCURRENT!S9178</f>
        <v>0</v>
      </c>
      <c r="Q368" s="37">
        <f>[1]consoCURRENT!T9178</f>
        <v>0</v>
      </c>
      <c r="R368" s="37">
        <f>[1]consoCURRENT!U9178</f>
        <v>0</v>
      </c>
      <c r="S368" s="37">
        <f>[1]consoCURRENT!V9178</f>
        <v>0</v>
      </c>
      <c r="T368" s="37">
        <f>[1]consoCURRENT!W9178</f>
        <v>0</v>
      </c>
      <c r="U368" s="37">
        <f>[1]consoCURRENT!X9178</f>
        <v>0</v>
      </c>
      <c r="V368" s="37">
        <f>[1]consoCURRENT!Y9178</f>
        <v>0</v>
      </c>
      <c r="W368" s="37">
        <f>[1]consoCURRENT!Z9178</f>
        <v>0</v>
      </c>
      <c r="X368" s="37">
        <f>[1]consoCURRENT!AA9178</f>
        <v>0</v>
      </c>
      <c r="Y368" s="37">
        <f>[1]consoCURRENT!AB9178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[1]consoCURRENT!E9254</f>
        <v>142481000</v>
      </c>
      <c r="C369" s="37">
        <f>[1]consoCURRENT!F9254</f>
        <v>0</v>
      </c>
      <c r="D369" s="37">
        <f>[1]consoCURRENT!G9254</f>
        <v>0</v>
      </c>
      <c r="E369" s="37">
        <f>[1]consoCURRENT!H9254</f>
        <v>70005413</v>
      </c>
      <c r="F369" s="37">
        <f>[1]consoCURRENT!I9254</f>
        <v>0</v>
      </c>
      <c r="G369" s="37">
        <f>[1]consoCURRENT!J9254</f>
        <v>0</v>
      </c>
      <c r="H369" s="37">
        <f>[1]consoCURRENT!K9254</f>
        <v>0</v>
      </c>
      <c r="I369" s="37">
        <f>[1]consoCURRENT!L9254</f>
        <v>0</v>
      </c>
      <c r="J369" s="37">
        <f>[1]consoCURRENT!M9254</f>
        <v>0</v>
      </c>
      <c r="K369" s="37">
        <f>[1]consoCURRENT!N9254</f>
        <v>0</v>
      </c>
      <c r="L369" s="37">
        <f>[1]consoCURRENT!O9254</f>
        <v>0</v>
      </c>
      <c r="M369" s="37">
        <f>[1]consoCURRENT!P9254</f>
        <v>0</v>
      </c>
      <c r="N369" s="37">
        <f>[1]consoCURRENT!Q9254</f>
        <v>0</v>
      </c>
      <c r="O369" s="37">
        <f>[1]consoCURRENT!R9254</f>
        <v>446670</v>
      </c>
      <c r="P369" s="37">
        <f>[1]consoCURRENT!S9254</f>
        <v>69558743</v>
      </c>
      <c r="Q369" s="37">
        <f>[1]consoCURRENT!T9254</f>
        <v>0</v>
      </c>
      <c r="R369" s="37">
        <f>[1]consoCURRENT!U9254</f>
        <v>0</v>
      </c>
      <c r="S369" s="37">
        <f>[1]consoCURRENT!V9254</f>
        <v>0</v>
      </c>
      <c r="T369" s="37">
        <f>[1]consoCURRENT!W9254</f>
        <v>0</v>
      </c>
      <c r="U369" s="37">
        <f>[1]consoCURRENT!X9254</f>
        <v>0</v>
      </c>
      <c r="V369" s="37">
        <f>[1]consoCURRENT!Y9254</f>
        <v>0</v>
      </c>
      <c r="W369" s="37">
        <f>[1]consoCURRENT!Z9254</f>
        <v>0</v>
      </c>
      <c r="X369" s="37">
        <f>[1]consoCURRENT!AA9254</f>
        <v>0</v>
      </c>
      <c r="Y369" s="37">
        <f>[1]consoCURRENT!AB9254</f>
        <v>0</v>
      </c>
      <c r="Z369" s="37">
        <f t="shared" ref="Z369:Z371" si="261">SUM(M369:Y369)</f>
        <v>70005413</v>
      </c>
      <c r="AA369" s="37">
        <f t="shared" ref="AA369:AA371" si="262">B369-Z369</f>
        <v>72475587</v>
      </c>
      <c r="AB369" s="42">
        <f t="shared" ref="AB369:AB374" si="263">Z369/B369</f>
        <v>0.49133156701595299</v>
      </c>
      <c r="AC369" s="38"/>
    </row>
    <row r="370" spans="1:29" s="39" customFormat="1" ht="18" customHeight="1" x14ac:dyDescent="0.25">
      <c r="A370" s="41" t="s">
        <v>38</v>
      </c>
      <c r="B370" s="37">
        <f>[1]consoCURRENT!E9260</f>
        <v>0</v>
      </c>
      <c r="C370" s="37">
        <f>[1]consoCURRENT!F9260</f>
        <v>0</v>
      </c>
      <c r="D370" s="37">
        <f>[1]consoCURRENT!G9260</f>
        <v>0</v>
      </c>
      <c r="E370" s="37">
        <f>[1]consoCURRENT!H9260</f>
        <v>0</v>
      </c>
      <c r="F370" s="37">
        <f>[1]consoCURRENT!I9260</f>
        <v>0</v>
      </c>
      <c r="G370" s="37">
        <f>[1]consoCURRENT!J9260</f>
        <v>0</v>
      </c>
      <c r="H370" s="37">
        <f>[1]consoCURRENT!K9260</f>
        <v>0</v>
      </c>
      <c r="I370" s="37">
        <f>[1]consoCURRENT!L9260</f>
        <v>0</v>
      </c>
      <c r="J370" s="37">
        <f>[1]consoCURRENT!M9260</f>
        <v>0</v>
      </c>
      <c r="K370" s="37">
        <f>[1]consoCURRENT!N9260</f>
        <v>0</v>
      </c>
      <c r="L370" s="37">
        <f>[1]consoCURRENT!O9260</f>
        <v>0</v>
      </c>
      <c r="M370" s="37">
        <f>[1]consoCURRENT!P9260</f>
        <v>0</v>
      </c>
      <c r="N370" s="37">
        <f>[1]consoCURRENT!Q9260</f>
        <v>0</v>
      </c>
      <c r="O370" s="37">
        <f>[1]consoCURRENT!R9260</f>
        <v>0</v>
      </c>
      <c r="P370" s="37">
        <f>[1]consoCURRENT!S9260</f>
        <v>0</v>
      </c>
      <c r="Q370" s="37">
        <f>[1]consoCURRENT!T9260</f>
        <v>0</v>
      </c>
      <c r="R370" s="37">
        <f>[1]consoCURRENT!U9260</f>
        <v>0</v>
      </c>
      <c r="S370" s="37">
        <f>[1]consoCURRENT!V9260</f>
        <v>0</v>
      </c>
      <c r="T370" s="37">
        <f>[1]consoCURRENT!W9260</f>
        <v>0</v>
      </c>
      <c r="U370" s="37">
        <f>[1]consoCURRENT!X9260</f>
        <v>0</v>
      </c>
      <c r="V370" s="37">
        <f>[1]consoCURRENT!Y9260</f>
        <v>0</v>
      </c>
      <c r="W370" s="37">
        <f>[1]consoCURRENT!Z9260</f>
        <v>0</v>
      </c>
      <c r="X370" s="37">
        <f>[1]consoCURRENT!AA9260</f>
        <v>0</v>
      </c>
      <c r="Y370" s="37">
        <f>[1]consoCURRENT!AB9260</f>
        <v>0</v>
      </c>
      <c r="Z370" s="37">
        <f t="shared" si="261"/>
        <v>0</v>
      </c>
      <c r="AA370" s="37">
        <f t="shared" si="262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[1]consoCURRENT!E9289</f>
        <v>0</v>
      </c>
      <c r="C371" s="37">
        <f>[1]consoCURRENT!F9289</f>
        <v>0</v>
      </c>
      <c r="D371" s="37">
        <f>[1]consoCURRENT!G9289</f>
        <v>0</v>
      </c>
      <c r="E371" s="37">
        <f>[1]consoCURRENT!H9289</f>
        <v>0</v>
      </c>
      <c r="F371" s="37">
        <f>[1]consoCURRENT!I9289</f>
        <v>0</v>
      </c>
      <c r="G371" s="37">
        <f>[1]consoCURRENT!J9289</f>
        <v>0</v>
      </c>
      <c r="H371" s="37">
        <f>[1]consoCURRENT!K9289</f>
        <v>0</v>
      </c>
      <c r="I371" s="37">
        <f>[1]consoCURRENT!L9289</f>
        <v>0</v>
      </c>
      <c r="J371" s="37">
        <f>[1]consoCURRENT!M9289</f>
        <v>0</v>
      </c>
      <c r="K371" s="37">
        <f>[1]consoCURRENT!N9289</f>
        <v>0</v>
      </c>
      <c r="L371" s="37">
        <f>[1]consoCURRENT!O9289</f>
        <v>0</v>
      </c>
      <c r="M371" s="37">
        <f>[1]consoCURRENT!P9289</f>
        <v>0</v>
      </c>
      <c r="N371" s="37">
        <f>[1]consoCURRENT!Q9289</f>
        <v>0</v>
      </c>
      <c r="O371" s="37">
        <f>[1]consoCURRENT!R9289</f>
        <v>0</v>
      </c>
      <c r="P371" s="37">
        <f>[1]consoCURRENT!S9289</f>
        <v>0</v>
      </c>
      <c r="Q371" s="37">
        <f>[1]consoCURRENT!T9289</f>
        <v>0</v>
      </c>
      <c r="R371" s="37">
        <f>[1]consoCURRENT!U9289</f>
        <v>0</v>
      </c>
      <c r="S371" s="37">
        <f>[1]consoCURRENT!V9289</f>
        <v>0</v>
      </c>
      <c r="T371" s="37">
        <f>[1]consoCURRENT!W9289</f>
        <v>0</v>
      </c>
      <c r="U371" s="37">
        <f>[1]consoCURRENT!X9289</f>
        <v>0</v>
      </c>
      <c r="V371" s="37">
        <f>[1]consoCURRENT!Y9289</f>
        <v>0</v>
      </c>
      <c r="W371" s="37">
        <f>[1]consoCURRENT!Z9289</f>
        <v>0</v>
      </c>
      <c r="X371" s="37">
        <f>[1]consoCURRENT!AA9289</f>
        <v>0</v>
      </c>
      <c r="Y371" s="37">
        <f>[1]consoCURRENT!AB9289</f>
        <v>0</v>
      </c>
      <c r="Z371" s="37">
        <f t="shared" si="261"/>
        <v>0</v>
      </c>
      <c r="AA371" s="37">
        <f t="shared" si="262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142481000</v>
      </c>
      <c r="C372" s="44">
        <f t="shared" ref="C372:AA372" si="264">SUM(C368:C371)</f>
        <v>0</v>
      </c>
      <c r="D372" s="44">
        <f t="shared" si="264"/>
        <v>0</v>
      </c>
      <c r="E372" s="44">
        <f t="shared" si="264"/>
        <v>70005413</v>
      </c>
      <c r="F372" s="44">
        <f t="shared" si="264"/>
        <v>0</v>
      </c>
      <c r="G372" s="44">
        <f t="shared" si="264"/>
        <v>0</v>
      </c>
      <c r="H372" s="44">
        <f t="shared" si="264"/>
        <v>0</v>
      </c>
      <c r="I372" s="44">
        <f t="shared" si="264"/>
        <v>0</v>
      </c>
      <c r="J372" s="44">
        <f t="shared" si="264"/>
        <v>0</v>
      </c>
      <c r="K372" s="44">
        <f t="shared" si="264"/>
        <v>0</v>
      </c>
      <c r="L372" s="44">
        <f t="shared" si="264"/>
        <v>0</v>
      </c>
      <c r="M372" s="44">
        <f t="shared" si="264"/>
        <v>0</v>
      </c>
      <c r="N372" s="44">
        <f t="shared" si="264"/>
        <v>0</v>
      </c>
      <c r="O372" s="44">
        <f t="shared" si="264"/>
        <v>446670</v>
      </c>
      <c r="P372" s="44">
        <f t="shared" si="264"/>
        <v>69558743</v>
      </c>
      <c r="Q372" s="44">
        <f t="shared" si="264"/>
        <v>0</v>
      </c>
      <c r="R372" s="44">
        <f t="shared" si="264"/>
        <v>0</v>
      </c>
      <c r="S372" s="44">
        <f t="shared" si="264"/>
        <v>0</v>
      </c>
      <c r="T372" s="44">
        <f t="shared" si="264"/>
        <v>0</v>
      </c>
      <c r="U372" s="44">
        <f t="shared" si="264"/>
        <v>0</v>
      </c>
      <c r="V372" s="44">
        <f t="shared" si="264"/>
        <v>0</v>
      </c>
      <c r="W372" s="44">
        <f t="shared" si="264"/>
        <v>0</v>
      </c>
      <c r="X372" s="44">
        <f t="shared" si="264"/>
        <v>0</v>
      </c>
      <c r="Y372" s="44">
        <f t="shared" si="264"/>
        <v>0</v>
      </c>
      <c r="Z372" s="44">
        <f t="shared" si="264"/>
        <v>70005413</v>
      </c>
      <c r="AA372" s="44">
        <f t="shared" si="264"/>
        <v>72475587</v>
      </c>
      <c r="AB372" s="45">
        <f t="shared" si="263"/>
        <v>0.49133156701595299</v>
      </c>
      <c r="AC372" s="38"/>
    </row>
    <row r="373" spans="1:29" s="39" customFormat="1" ht="18" customHeight="1" x14ac:dyDescent="0.25">
      <c r="A373" s="46" t="s">
        <v>41</v>
      </c>
      <c r="B373" s="37">
        <f>[1]consoCURRENT!E9293</f>
        <v>0</v>
      </c>
      <c r="C373" s="37">
        <f>[1]consoCURRENT!F9293</f>
        <v>0</v>
      </c>
      <c r="D373" s="37">
        <f>[1]consoCURRENT!G9293</f>
        <v>0</v>
      </c>
      <c r="E373" s="37">
        <f>[1]consoCURRENT!H9293</f>
        <v>0</v>
      </c>
      <c r="F373" s="37">
        <f>[1]consoCURRENT!I9293</f>
        <v>0</v>
      </c>
      <c r="G373" s="37">
        <f>[1]consoCURRENT!J9293</f>
        <v>0</v>
      </c>
      <c r="H373" s="37">
        <f>[1]consoCURRENT!K9293</f>
        <v>0</v>
      </c>
      <c r="I373" s="37">
        <f>[1]consoCURRENT!L9293</f>
        <v>0</v>
      </c>
      <c r="J373" s="37">
        <f>[1]consoCURRENT!M9293</f>
        <v>0</v>
      </c>
      <c r="K373" s="37">
        <f>[1]consoCURRENT!N9293</f>
        <v>0</v>
      </c>
      <c r="L373" s="37">
        <f>[1]consoCURRENT!O9293</f>
        <v>0</v>
      </c>
      <c r="M373" s="37">
        <f>[1]consoCURRENT!P9293</f>
        <v>0</v>
      </c>
      <c r="N373" s="37">
        <f>[1]consoCURRENT!Q9293</f>
        <v>0</v>
      </c>
      <c r="O373" s="37">
        <f>[1]consoCURRENT!R9293</f>
        <v>0</v>
      </c>
      <c r="P373" s="37">
        <f>[1]consoCURRENT!S9293</f>
        <v>0</v>
      </c>
      <c r="Q373" s="37">
        <f>[1]consoCURRENT!T9293</f>
        <v>0</v>
      </c>
      <c r="R373" s="37">
        <f>[1]consoCURRENT!U9293</f>
        <v>0</v>
      </c>
      <c r="S373" s="37">
        <f>[1]consoCURRENT!V9293</f>
        <v>0</v>
      </c>
      <c r="T373" s="37">
        <f>[1]consoCURRENT!W9293</f>
        <v>0</v>
      </c>
      <c r="U373" s="37">
        <f>[1]consoCURRENT!X9293</f>
        <v>0</v>
      </c>
      <c r="V373" s="37">
        <f>[1]consoCURRENT!Y9293</f>
        <v>0</v>
      </c>
      <c r="W373" s="37">
        <f>[1]consoCURRENT!Z9293</f>
        <v>0</v>
      </c>
      <c r="X373" s="37">
        <f>[1]consoCURRENT!AA9293</f>
        <v>0</v>
      </c>
      <c r="Y373" s="37">
        <f>[1]consoCURRENT!AB9293</f>
        <v>0</v>
      </c>
      <c r="Z373" s="37">
        <f t="shared" ref="Z373" si="265">SUM(M373:Y373)</f>
        <v>0</v>
      </c>
      <c r="AA373" s="37">
        <f t="shared" ref="AA373" si="266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142481000</v>
      </c>
      <c r="C374" s="44">
        <f t="shared" ref="C374:AA374" si="267">C373+C372</f>
        <v>0</v>
      </c>
      <c r="D374" s="44">
        <f t="shared" si="267"/>
        <v>0</v>
      </c>
      <c r="E374" s="44">
        <f t="shared" si="267"/>
        <v>70005413</v>
      </c>
      <c r="F374" s="44">
        <f t="shared" si="267"/>
        <v>0</v>
      </c>
      <c r="G374" s="44">
        <f t="shared" si="267"/>
        <v>0</v>
      </c>
      <c r="H374" s="44">
        <f t="shared" si="267"/>
        <v>0</v>
      </c>
      <c r="I374" s="44">
        <f t="shared" si="267"/>
        <v>0</v>
      </c>
      <c r="J374" s="44">
        <f t="shared" si="267"/>
        <v>0</v>
      </c>
      <c r="K374" s="44">
        <f t="shared" si="267"/>
        <v>0</v>
      </c>
      <c r="L374" s="44">
        <f t="shared" si="267"/>
        <v>0</v>
      </c>
      <c r="M374" s="44">
        <f t="shared" si="267"/>
        <v>0</v>
      </c>
      <c r="N374" s="44">
        <f t="shared" si="267"/>
        <v>0</v>
      </c>
      <c r="O374" s="44">
        <f t="shared" si="267"/>
        <v>446670</v>
      </c>
      <c r="P374" s="44">
        <f t="shared" si="267"/>
        <v>69558743</v>
      </c>
      <c r="Q374" s="44">
        <f t="shared" si="267"/>
        <v>0</v>
      </c>
      <c r="R374" s="44">
        <f t="shared" si="267"/>
        <v>0</v>
      </c>
      <c r="S374" s="44">
        <f t="shared" si="267"/>
        <v>0</v>
      </c>
      <c r="T374" s="44">
        <f t="shared" si="267"/>
        <v>0</v>
      </c>
      <c r="U374" s="44">
        <f t="shared" si="267"/>
        <v>0</v>
      </c>
      <c r="V374" s="44">
        <f t="shared" si="267"/>
        <v>0</v>
      </c>
      <c r="W374" s="44">
        <f t="shared" si="267"/>
        <v>0</v>
      </c>
      <c r="X374" s="44">
        <f t="shared" si="267"/>
        <v>0</v>
      </c>
      <c r="Y374" s="44">
        <f t="shared" si="267"/>
        <v>0</v>
      </c>
      <c r="Z374" s="44">
        <f t="shared" si="267"/>
        <v>70005413</v>
      </c>
      <c r="AA374" s="44">
        <f t="shared" si="267"/>
        <v>72475587</v>
      </c>
      <c r="AB374" s="45">
        <f t="shared" si="263"/>
        <v>0.49133156701595299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57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[1]consoCURRENT!E9353</f>
        <v>0</v>
      </c>
      <c r="C378" s="37">
        <f>[1]consoCURRENT!F9353</f>
        <v>0</v>
      </c>
      <c r="D378" s="37">
        <f>[1]consoCURRENT!G9353</f>
        <v>0</v>
      </c>
      <c r="E378" s="37">
        <f>[1]consoCURRENT!H9353</f>
        <v>0</v>
      </c>
      <c r="F378" s="37">
        <f>[1]consoCURRENT!I9353</f>
        <v>0</v>
      </c>
      <c r="G378" s="37">
        <f>[1]consoCURRENT!J9353</f>
        <v>0</v>
      </c>
      <c r="H378" s="37">
        <f>[1]consoCURRENT!K9353</f>
        <v>0</v>
      </c>
      <c r="I378" s="37">
        <f>[1]consoCURRENT!L9353</f>
        <v>0</v>
      </c>
      <c r="J378" s="37">
        <f>[1]consoCURRENT!M9353</f>
        <v>0</v>
      </c>
      <c r="K378" s="37">
        <f>[1]consoCURRENT!N9353</f>
        <v>0</v>
      </c>
      <c r="L378" s="37">
        <f>[1]consoCURRENT!O9353</f>
        <v>0</v>
      </c>
      <c r="M378" s="37">
        <f>[1]consoCURRENT!P9353</f>
        <v>0</v>
      </c>
      <c r="N378" s="37">
        <f>[1]consoCURRENT!Q9353</f>
        <v>0</v>
      </c>
      <c r="O378" s="37">
        <f>[1]consoCURRENT!R9353</f>
        <v>0</v>
      </c>
      <c r="P378" s="37">
        <f>[1]consoCURRENT!S9353</f>
        <v>0</v>
      </c>
      <c r="Q378" s="37">
        <f>[1]consoCURRENT!T9353</f>
        <v>0</v>
      </c>
      <c r="R378" s="37">
        <f>[1]consoCURRENT!U9353</f>
        <v>0</v>
      </c>
      <c r="S378" s="37">
        <f>[1]consoCURRENT!V9353</f>
        <v>0</v>
      </c>
      <c r="T378" s="37">
        <f>[1]consoCURRENT!W9353</f>
        <v>0</v>
      </c>
      <c r="U378" s="37">
        <f>[1]consoCURRENT!X9353</f>
        <v>0</v>
      </c>
      <c r="V378" s="37">
        <f>[1]consoCURRENT!Y9353</f>
        <v>0</v>
      </c>
      <c r="W378" s="37">
        <f>[1]consoCURRENT!Z9353</f>
        <v>0</v>
      </c>
      <c r="X378" s="37">
        <f>[1]consoCURRENT!AA9353</f>
        <v>0</v>
      </c>
      <c r="Y378" s="37">
        <f>[1]consoCURRENT!AB9353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[1]consoCURRENT!E9429</f>
        <v>78687000</v>
      </c>
      <c r="C379" s="37">
        <f>[1]consoCURRENT!F9429</f>
        <v>0</v>
      </c>
      <c r="D379" s="37">
        <f>[1]consoCURRENT!G9429</f>
        <v>0</v>
      </c>
      <c r="E379" s="37">
        <f>[1]consoCURRENT!H9429</f>
        <v>8342949.0800000001</v>
      </c>
      <c r="F379" s="37">
        <f>[1]consoCURRENT!I9429</f>
        <v>0</v>
      </c>
      <c r="G379" s="37">
        <f>[1]consoCURRENT!J9429</f>
        <v>0</v>
      </c>
      <c r="H379" s="37">
        <f>[1]consoCURRENT!K9429</f>
        <v>0</v>
      </c>
      <c r="I379" s="37">
        <f>[1]consoCURRENT!L9429</f>
        <v>0</v>
      </c>
      <c r="J379" s="37">
        <f>[1]consoCURRENT!M9429</f>
        <v>0</v>
      </c>
      <c r="K379" s="37">
        <f>[1]consoCURRENT!N9429</f>
        <v>0</v>
      </c>
      <c r="L379" s="37">
        <f>[1]consoCURRENT!O9429</f>
        <v>0</v>
      </c>
      <c r="M379" s="37">
        <f>[1]consoCURRENT!P9429</f>
        <v>0</v>
      </c>
      <c r="N379" s="37">
        <f>[1]consoCURRENT!Q9429</f>
        <v>0</v>
      </c>
      <c r="O379" s="37">
        <f>[1]consoCURRENT!R9429</f>
        <v>179575.83</v>
      </c>
      <c r="P379" s="37">
        <f>[1]consoCURRENT!S9429</f>
        <v>8163373.25</v>
      </c>
      <c r="Q379" s="37">
        <f>[1]consoCURRENT!T9429</f>
        <v>0</v>
      </c>
      <c r="R379" s="37">
        <f>[1]consoCURRENT!U9429</f>
        <v>0</v>
      </c>
      <c r="S379" s="37">
        <f>[1]consoCURRENT!V9429</f>
        <v>0</v>
      </c>
      <c r="T379" s="37">
        <f>[1]consoCURRENT!W9429</f>
        <v>0</v>
      </c>
      <c r="U379" s="37">
        <f>[1]consoCURRENT!X9429</f>
        <v>0</v>
      </c>
      <c r="V379" s="37">
        <f>[1]consoCURRENT!Y9429</f>
        <v>0</v>
      </c>
      <c r="W379" s="37">
        <f>[1]consoCURRENT!Z9429</f>
        <v>0</v>
      </c>
      <c r="X379" s="37">
        <f>[1]consoCURRENT!AA9429</f>
        <v>0</v>
      </c>
      <c r="Y379" s="37">
        <f>[1]consoCURRENT!AB9429</f>
        <v>0</v>
      </c>
      <c r="Z379" s="37">
        <f t="shared" ref="Z379:Z381" si="268">SUM(M379:Y379)</f>
        <v>8342949.0800000001</v>
      </c>
      <c r="AA379" s="37">
        <f t="shared" ref="AA379:AA381" si="269">B379-Z379</f>
        <v>70344050.920000002</v>
      </c>
      <c r="AB379" s="42">
        <f t="shared" ref="AB379:AB384" si="270">Z379/B379</f>
        <v>0.10602703216541487</v>
      </c>
      <c r="AC379" s="38"/>
    </row>
    <row r="380" spans="1:29" s="39" customFormat="1" ht="18" customHeight="1" x14ac:dyDescent="0.25">
      <c r="A380" s="41" t="s">
        <v>38</v>
      </c>
      <c r="B380" s="37">
        <f>[1]consoCURRENT!E9435</f>
        <v>0</v>
      </c>
      <c r="C380" s="37">
        <f>[1]consoCURRENT!F9435</f>
        <v>0</v>
      </c>
      <c r="D380" s="37">
        <f>[1]consoCURRENT!G9435</f>
        <v>0</v>
      </c>
      <c r="E380" s="37">
        <f>[1]consoCURRENT!H9435</f>
        <v>0</v>
      </c>
      <c r="F380" s="37">
        <f>[1]consoCURRENT!I9435</f>
        <v>0</v>
      </c>
      <c r="G380" s="37">
        <f>[1]consoCURRENT!J9435</f>
        <v>0</v>
      </c>
      <c r="H380" s="37">
        <f>[1]consoCURRENT!K9435</f>
        <v>0</v>
      </c>
      <c r="I380" s="37">
        <f>[1]consoCURRENT!L9435</f>
        <v>0</v>
      </c>
      <c r="J380" s="37">
        <f>[1]consoCURRENT!M9435</f>
        <v>0</v>
      </c>
      <c r="K380" s="37">
        <f>[1]consoCURRENT!N9435</f>
        <v>0</v>
      </c>
      <c r="L380" s="37">
        <f>[1]consoCURRENT!O9435</f>
        <v>0</v>
      </c>
      <c r="M380" s="37">
        <f>[1]consoCURRENT!P9435</f>
        <v>0</v>
      </c>
      <c r="N380" s="37">
        <f>[1]consoCURRENT!Q9435</f>
        <v>0</v>
      </c>
      <c r="O380" s="37">
        <f>[1]consoCURRENT!R9435</f>
        <v>0</v>
      </c>
      <c r="P380" s="37">
        <f>[1]consoCURRENT!S9435</f>
        <v>0</v>
      </c>
      <c r="Q380" s="37">
        <f>[1]consoCURRENT!T9435</f>
        <v>0</v>
      </c>
      <c r="R380" s="37">
        <f>[1]consoCURRENT!U9435</f>
        <v>0</v>
      </c>
      <c r="S380" s="37">
        <f>[1]consoCURRENT!V9435</f>
        <v>0</v>
      </c>
      <c r="T380" s="37">
        <f>[1]consoCURRENT!W9435</f>
        <v>0</v>
      </c>
      <c r="U380" s="37">
        <f>[1]consoCURRENT!X9435</f>
        <v>0</v>
      </c>
      <c r="V380" s="37">
        <f>[1]consoCURRENT!Y9435</f>
        <v>0</v>
      </c>
      <c r="W380" s="37">
        <f>[1]consoCURRENT!Z9435</f>
        <v>0</v>
      </c>
      <c r="X380" s="37">
        <f>[1]consoCURRENT!AA9435</f>
        <v>0</v>
      </c>
      <c r="Y380" s="37">
        <f>[1]consoCURRENT!AB9435</f>
        <v>0</v>
      </c>
      <c r="Z380" s="37">
        <f t="shared" si="268"/>
        <v>0</v>
      </c>
      <c r="AA380" s="37">
        <f t="shared" si="269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[1]consoCURRENT!E9464</f>
        <v>0</v>
      </c>
      <c r="C381" s="37">
        <f>[1]consoCURRENT!F9464</f>
        <v>0</v>
      </c>
      <c r="D381" s="37">
        <f>[1]consoCURRENT!G9464</f>
        <v>0</v>
      </c>
      <c r="E381" s="37">
        <f>[1]consoCURRENT!H9464</f>
        <v>0</v>
      </c>
      <c r="F381" s="37">
        <f>[1]consoCURRENT!I9464</f>
        <v>0</v>
      </c>
      <c r="G381" s="37">
        <f>[1]consoCURRENT!J9464</f>
        <v>0</v>
      </c>
      <c r="H381" s="37">
        <f>[1]consoCURRENT!K9464</f>
        <v>0</v>
      </c>
      <c r="I381" s="37">
        <f>[1]consoCURRENT!L9464</f>
        <v>0</v>
      </c>
      <c r="J381" s="37">
        <f>[1]consoCURRENT!M9464</f>
        <v>0</v>
      </c>
      <c r="K381" s="37">
        <f>[1]consoCURRENT!N9464</f>
        <v>0</v>
      </c>
      <c r="L381" s="37">
        <f>[1]consoCURRENT!O9464</f>
        <v>0</v>
      </c>
      <c r="M381" s="37">
        <f>[1]consoCURRENT!P9464</f>
        <v>0</v>
      </c>
      <c r="N381" s="37">
        <f>[1]consoCURRENT!Q9464</f>
        <v>0</v>
      </c>
      <c r="O381" s="37">
        <f>[1]consoCURRENT!R9464</f>
        <v>0</v>
      </c>
      <c r="P381" s="37">
        <f>[1]consoCURRENT!S9464</f>
        <v>0</v>
      </c>
      <c r="Q381" s="37">
        <f>[1]consoCURRENT!T9464</f>
        <v>0</v>
      </c>
      <c r="R381" s="37">
        <f>[1]consoCURRENT!U9464</f>
        <v>0</v>
      </c>
      <c r="S381" s="37">
        <f>[1]consoCURRENT!V9464</f>
        <v>0</v>
      </c>
      <c r="T381" s="37">
        <f>[1]consoCURRENT!W9464</f>
        <v>0</v>
      </c>
      <c r="U381" s="37">
        <f>[1]consoCURRENT!X9464</f>
        <v>0</v>
      </c>
      <c r="V381" s="37">
        <f>[1]consoCURRENT!Y9464</f>
        <v>0</v>
      </c>
      <c r="W381" s="37">
        <f>[1]consoCURRENT!Z9464</f>
        <v>0</v>
      </c>
      <c r="X381" s="37">
        <f>[1]consoCURRENT!AA9464</f>
        <v>0</v>
      </c>
      <c r="Y381" s="37">
        <f>[1]consoCURRENT!AB9464</f>
        <v>0</v>
      </c>
      <c r="Z381" s="37">
        <f t="shared" si="268"/>
        <v>0</v>
      </c>
      <c r="AA381" s="37">
        <f t="shared" si="269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78687000</v>
      </c>
      <c r="C382" s="44">
        <f t="shared" ref="C382:AA382" si="271">SUM(C378:C381)</f>
        <v>0</v>
      </c>
      <c r="D382" s="44">
        <f t="shared" si="271"/>
        <v>0</v>
      </c>
      <c r="E382" s="44">
        <f t="shared" si="271"/>
        <v>8342949.0800000001</v>
      </c>
      <c r="F382" s="44">
        <f t="shared" si="271"/>
        <v>0</v>
      </c>
      <c r="G382" s="44">
        <f t="shared" si="271"/>
        <v>0</v>
      </c>
      <c r="H382" s="44">
        <f t="shared" si="271"/>
        <v>0</v>
      </c>
      <c r="I382" s="44">
        <f t="shared" si="271"/>
        <v>0</v>
      </c>
      <c r="J382" s="44">
        <f t="shared" si="271"/>
        <v>0</v>
      </c>
      <c r="K382" s="44">
        <f t="shared" si="271"/>
        <v>0</v>
      </c>
      <c r="L382" s="44">
        <f t="shared" si="271"/>
        <v>0</v>
      </c>
      <c r="M382" s="44">
        <f t="shared" si="271"/>
        <v>0</v>
      </c>
      <c r="N382" s="44">
        <f t="shared" si="271"/>
        <v>0</v>
      </c>
      <c r="O382" s="44">
        <f t="shared" si="271"/>
        <v>179575.83</v>
      </c>
      <c r="P382" s="44">
        <f t="shared" si="271"/>
        <v>8163373.25</v>
      </c>
      <c r="Q382" s="44">
        <f t="shared" si="271"/>
        <v>0</v>
      </c>
      <c r="R382" s="44">
        <f t="shared" si="271"/>
        <v>0</v>
      </c>
      <c r="S382" s="44">
        <f t="shared" si="271"/>
        <v>0</v>
      </c>
      <c r="T382" s="44">
        <f t="shared" si="271"/>
        <v>0</v>
      </c>
      <c r="U382" s="44">
        <f t="shared" si="271"/>
        <v>0</v>
      </c>
      <c r="V382" s="44">
        <f t="shared" si="271"/>
        <v>0</v>
      </c>
      <c r="W382" s="44">
        <f t="shared" si="271"/>
        <v>0</v>
      </c>
      <c r="X382" s="44">
        <f t="shared" si="271"/>
        <v>0</v>
      </c>
      <c r="Y382" s="44">
        <f t="shared" si="271"/>
        <v>0</v>
      </c>
      <c r="Z382" s="44">
        <f t="shared" si="271"/>
        <v>8342949.0800000001</v>
      </c>
      <c r="AA382" s="44">
        <f t="shared" si="271"/>
        <v>70344050.920000002</v>
      </c>
      <c r="AB382" s="45">
        <f t="shared" si="270"/>
        <v>0.10602703216541487</v>
      </c>
      <c r="AC382" s="38"/>
    </row>
    <row r="383" spans="1:29" s="39" customFormat="1" ht="18" customHeight="1" x14ac:dyDescent="0.25">
      <c r="A383" s="46" t="s">
        <v>41</v>
      </c>
      <c r="B383" s="37">
        <f>[1]consoCURRENT!E9468</f>
        <v>0</v>
      </c>
      <c r="C383" s="37">
        <f>[1]consoCURRENT!F9468</f>
        <v>0</v>
      </c>
      <c r="D383" s="37">
        <f>[1]consoCURRENT!G9468</f>
        <v>0</v>
      </c>
      <c r="E383" s="37">
        <f>[1]consoCURRENT!H9468</f>
        <v>0</v>
      </c>
      <c r="F383" s="37">
        <f>[1]consoCURRENT!I9468</f>
        <v>0</v>
      </c>
      <c r="G383" s="37">
        <f>[1]consoCURRENT!J9468</f>
        <v>0</v>
      </c>
      <c r="H383" s="37">
        <f>[1]consoCURRENT!K9468</f>
        <v>0</v>
      </c>
      <c r="I383" s="37">
        <f>[1]consoCURRENT!L9468</f>
        <v>0</v>
      </c>
      <c r="J383" s="37">
        <f>[1]consoCURRENT!M9468</f>
        <v>0</v>
      </c>
      <c r="K383" s="37">
        <f>[1]consoCURRENT!N9468</f>
        <v>0</v>
      </c>
      <c r="L383" s="37">
        <f>[1]consoCURRENT!O9468</f>
        <v>0</v>
      </c>
      <c r="M383" s="37">
        <f>[1]consoCURRENT!P9468</f>
        <v>0</v>
      </c>
      <c r="N383" s="37">
        <f>[1]consoCURRENT!Q9468</f>
        <v>0</v>
      </c>
      <c r="O383" s="37">
        <f>[1]consoCURRENT!R9468</f>
        <v>0</v>
      </c>
      <c r="P383" s="37">
        <f>[1]consoCURRENT!S9468</f>
        <v>0</v>
      </c>
      <c r="Q383" s="37">
        <f>[1]consoCURRENT!T9468</f>
        <v>0</v>
      </c>
      <c r="R383" s="37">
        <f>[1]consoCURRENT!U9468</f>
        <v>0</v>
      </c>
      <c r="S383" s="37">
        <f>[1]consoCURRENT!V9468</f>
        <v>0</v>
      </c>
      <c r="T383" s="37">
        <f>[1]consoCURRENT!W9468</f>
        <v>0</v>
      </c>
      <c r="U383" s="37">
        <f>[1]consoCURRENT!X9468</f>
        <v>0</v>
      </c>
      <c r="V383" s="37">
        <f>[1]consoCURRENT!Y9468</f>
        <v>0</v>
      </c>
      <c r="W383" s="37">
        <f>[1]consoCURRENT!Z9468</f>
        <v>0</v>
      </c>
      <c r="X383" s="37">
        <f>[1]consoCURRENT!AA9468</f>
        <v>0</v>
      </c>
      <c r="Y383" s="37">
        <f>[1]consoCURRENT!AB9468</f>
        <v>0</v>
      </c>
      <c r="Z383" s="37">
        <f t="shared" ref="Z383" si="272">SUM(M383:Y383)</f>
        <v>0</v>
      </c>
      <c r="AA383" s="37">
        <f t="shared" ref="AA383" si="273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78687000</v>
      </c>
      <c r="C384" s="44">
        <f t="shared" ref="C384:AA384" si="274">C383+C382</f>
        <v>0</v>
      </c>
      <c r="D384" s="44">
        <f t="shared" si="274"/>
        <v>0</v>
      </c>
      <c r="E384" s="44">
        <f t="shared" si="274"/>
        <v>8342949.0800000001</v>
      </c>
      <c r="F384" s="44">
        <f t="shared" si="274"/>
        <v>0</v>
      </c>
      <c r="G384" s="44">
        <f t="shared" si="274"/>
        <v>0</v>
      </c>
      <c r="H384" s="44">
        <f t="shared" si="274"/>
        <v>0</v>
      </c>
      <c r="I384" s="44">
        <f t="shared" si="274"/>
        <v>0</v>
      </c>
      <c r="J384" s="44">
        <f t="shared" si="274"/>
        <v>0</v>
      </c>
      <c r="K384" s="44">
        <f t="shared" si="274"/>
        <v>0</v>
      </c>
      <c r="L384" s="44">
        <f t="shared" si="274"/>
        <v>0</v>
      </c>
      <c r="M384" s="44">
        <f t="shared" si="274"/>
        <v>0</v>
      </c>
      <c r="N384" s="44">
        <f t="shared" si="274"/>
        <v>0</v>
      </c>
      <c r="O384" s="44">
        <f t="shared" si="274"/>
        <v>179575.83</v>
      </c>
      <c r="P384" s="44">
        <f t="shared" si="274"/>
        <v>8163373.25</v>
      </c>
      <c r="Q384" s="44">
        <f t="shared" si="274"/>
        <v>0</v>
      </c>
      <c r="R384" s="44">
        <f t="shared" si="274"/>
        <v>0</v>
      </c>
      <c r="S384" s="44">
        <f t="shared" si="274"/>
        <v>0</v>
      </c>
      <c r="T384" s="44">
        <f t="shared" si="274"/>
        <v>0</v>
      </c>
      <c r="U384" s="44">
        <f t="shared" si="274"/>
        <v>0</v>
      </c>
      <c r="V384" s="44">
        <f t="shared" si="274"/>
        <v>0</v>
      </c>
      <c r="W384" s="44">
        <f t="shared" si="274"/>
        <v>0</v>
      </c>
      <c r="X384" s="44">
        <f t="shared" si="274"/>
        <v>0</v>
      </c>
      <c r="Y384" s="44">
        <f t="shared" si="274"/>
        <v>0</v>
      </c>
      <c r="Z384" s="44">
        <f t="shared" si="274"/>
        <v>8342949.0800000001</v>
      </c>
      <c r="AA384" s="44">
        <f t="shared" si="274"/>
        <v>70344050.920000002</v>
      </c>
      <c r="AB384" s="45">
        <f t="shared" si="270"/>
        <v>0.10602703216541487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58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[1]consoCURRENT!E9528</f>
        <v>0</v>
      </c>
      <c r="C388" s="37">
        <f>[1]consoCURRENT!F9528</f>
        <v>0</v>
      </c>
      <c r="D388" s="37">
        <f>[1]consoCURRENT!G9528</f>
        <v>0</v>
      </c>
      <c r="E388" s="37">
        <f>[1]consoCURRENT!H9528</f>
        <v>0</v>
      </c>
      <c r="F388" s="37">
        <f>[1]consoCURRENT!I9528</f>
        <v>0</v>
      </c>
      <c r="G388" s="37">
        <f>[1]consoCURRENT!J9528</f>
        <v>0</v>
      </c>
      <c r="H388" s="37">
        <f>[1]consoCURRENT!K9528</f>
        <v>0</v>
      </c>
      <c r="I388" s="37">
        <f>[1]consoCURRENT!L9528</f>
        <v>0</v>
      </c>
      <c r="J388" s="37">
        <f>[1]consoCURRENT!M9528</f>
        <v>0</v>
      </c>
      <c r="K388" s="37">
        <f>[1]consoCURRENT!N9528</f>
        <v>0</v>
      </c>
      <c r="L388" s="37">
        <f>[1]consoCURRENT!O9528</f>
        <v>0</v>
      </c>
      <c r="M388" s="37">
        <f>[1]consoCURRENT!P9528</f>
        <v>0</v>
      </c>
      <c r="N388" s="37">
        <f>[1]consoCURRENT!Q9528</f>
        <v>0</v>
      </c>
      <c r="O388" s="37">
        <f>[1]consoCURRENT!R9528</f>
        <v>0</v>
      </c>
      <c r="P388" s="37">
        <f>[1]consoCURRENT!S9528</f>
        <v>0</v>
      </c>
      <c r="Q388" s="37">
        <f>[1]consoCURRENT!T9528</f>
        <v>0</v>
      </c>
      <c r="R388" s="37">
        <f>[1]consoCURRENT!U9528</f>
        <v>0</v>
      </c>
      <c r="S388" s="37">
        <f>[1]consoCURRENT!V9528</f>
        <v>0</v>
      </c>
      <c r="T388" s="37">
        <f>[1]consoCURRENT!W9528</f>
        <v>0</v>
      </c>
      <c r="U388" s="37">
        <f>[1]consoCURRENT!X9528</f>
        <v>0</v>
      </c>
      <c r="V388" s="37">
        <f>[1]consoCURRENT!Y9528</f>
        <v>0</v>
      </c>
      <c r="W388" s="37">
        <f>[1]consoCURRENT!Z9528</f>
        <v>0</v>
      </c>
      <c r="X388" s="37">
        <f>[1]consoCURRENT!AA9528</f>
        <v>0</v>
      </c>
      <c r="Y388" s="37">
        <f>[1]consoCURRENT!AB9528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[1]consoCURRENT!E9604</f>
        <v>421146000</v>
      </c>
      <c r="C389" s="37">
        <f>[1]consoCURRENT!F9604</f>
        <v>0</v>
      </c>
      <c r="D389" s="37">
        <f>[1]consoCURRENT!G9604</f>
        <v>0</v>
      </c>
      <c r="E389" s="37">
        <f>[1]consoCURRENT!H9604</f>
        <v>53197230.859999999</v>
      </c>
      <c r="F389" s="37">
        <f>[1]consoCURRENT!I9604</f>
        <v>0</v>
      </c>
      <c r="G389" s="37">
        <f>[1]consoCURRENT!J9604</f>
        <v>0</v>
      </c>
      <c r="H389" s="37">
        <f>[1]consoCURRENT!K9604</f>
        <v>0</v>
      </c>
      <c r="I389" s="37">
        <f>[1]consoCURRENT!L9604</f>
        <v>0</v>
      </c>
      <c r="J389" s="37">
        <f>[1]consoCURRENT!M9604</f>
        <v>0</v>
      </c>
      <c r="K389" s="37">
        <f>[1]consoCURRENT!N9604</f>
        <v>0</v>
      </c>
      <c r="L389" s="37">
        <f>[1]consoCURRENT!O9604</f>
        <v>0</v>
      </c>
      <c r="M389" s="37">
        <f>[1]consoCURRENT!P9604</f>
        <v>0</v>
      </c>
      <c r="N389" s="37">
        <f>[1]consoCURRENT!Q9604</f>
        <v>0</v>
      </c>
      <c r="O389" s="37">
        <f>[1]consoCURRENT!R9604</f>
        <v>152732.44</v>
      </c>
      <c r="P389" s="37">
        <f>[1]consoCURRENT!S9604</f>
        <v>53044498.420000002</v>
      </c>
      <c r="Q389" s="37">
        <f>[1]consoCURRENT!T9604</f>
        <v>0</v>
      </c>
      <c r="R389" s="37">
        <f>[1]consoCURRENT!U9604</f>
        <v>0</v>
      </c>
      <c r="S389" s="37">
        <f>[1]consoCURRENT!V9604</f>
        <v>0</v>
      </c>
      <c r="T389" s="37">
        <f>[1]consoCURRENT!W9604</f>
        <v>0</v>
      </c>
      <c r="U389" s="37">
        <f>[1]consoCURRENT!X9604</f>
        <v>0</v>
      </c>
      <c r="V389" s="37">
        <f>[1]consoCURRENT!Y9604</f>
        <v>0</v>
      </c>
      <c r="W389" s="37">
        <f>[1]consoCURRENT!Z9604</f>
        <v>0</v>
      </c>
      <c r="X389" s="37">
        <f>[1]consoCURRENT!AA9604</f>
        <v>0</v>
      </c>
      <c r="Y389" s="37">
        <f>[1]consoCURRENT!AB9604</f>
        <v>0</v>
      </c>
      <c r="Z389" s="37">
        <f t="shared" ref="Z389:Z391" si="275">SUM(M389:Y389)</f>
        <v>53197230.859999999</v>
      </c>
      <c r="AA389" s="37">
        <f t="shared" ref="AA389:AA391" si="276">B389-Z389</f>
        <v>367948769.13999999</v>
      </c>
      <c r="AB389" s="42">
        <f t="shared" ref="AB389:AB394" si="277">Z389/B389</f>
        <v>0.12631541284970058</v>
      </c>
      <c r="AC389" s="38"/>
    </row>
    <row r="390" spans="1:29" s="39" customFormat="1" ht="18" customHeight="1" x14ac:dyDescent="0.25">
      <c r="A390" s="41" t="s">
        <v>38</v>
      </c>
      <c r="B390" s="37">
        <f>[1]consoCURRENT!E9610</f>
        <v>0</v>
      </c>
      <c r="C390" s="37">
        <f>[1]consoCURRENT!F9610</f>
        <v>0</v>
      </c>
      <c r="D390" s="37">
        <f>[1]consoCURRENT!G9610</f>
        <v>0</v>
      </c>
      <c r="E390" s="37">
        <f>[1]consoCURRENT!H9610</f>
        <v>0</v>
      </c>
      <c r="F390" s="37">
        <f>[1]consoCURRENT!I9610</f>
        <v>0</v>
      </c>
      <c r="G390" s="37">
        <f>[1]consoCURRENT!J9610</f>
        <v>0</v>
      </c>
      <c r="H390" s="37">
        <f>[1]consoCURRENT!K9610</f>
        <v>0</v>
      </c>
      <c r="I390" s="37">
        <f>[1]consoCURRENT!L9610</f>
        <v>0</v>
      </c>
      <c r="J390" s="37">
        <f>[1]consoCURRENT!M9610</f>
        <v>0</v>
      </c>
      <c r="K390" s="37">
        <f>[1]consoCURRENT!N9610</f>
        <v>0</v>
      </c>
      <c r="L390" s="37">
        <f>[1]consoCURRENT!O9610</f>
        <v>0</v>
      </c>
      <c r="M390" s="37">
        <f>[1]consoCURRENT!P9610</f>
        <v>0</v>
      </c>
      <c r="N390" s="37">
        <f>[1]consoCURRENT!Q9610</f>
        <v>0</v>
      </c>
      <c r="O390" s="37">
        <f>[1]consoCURRENT!R9610</f>
        <v>0</v>
      </c>
      <c r="P390" s="37">
        <f>[1]consoCURRENT!S9610</f>
        <v>0</v>
      </c>
      <c r="Q390" s="37">
        <f>[1]consoCURRENT!T9610</f>
        <v>0</v>
      </c>
      <c r="R390" s="37">
        <f>[1]consoCURRENT!U9610</f>
        <v>0</v>
      </c>
      <c r="S390" s="37">
        <f>[1]consoCURRENT!V9610</f>
        <v>0</v>
      </c>
      <c r="T390" s="37">
        <f>[1]consoCURRENT!W9610</f>
        <v>0</v>
      </c>
      <c r="U390" s="37">
        <f>[1]consoCURRENT!X9610</f>
        <v>0</v>
      </c>
      <c r="V390" s="37">
        <f>[1]consoCURRENT!Y9610</f>
        <v>0</v>
      </c>
      <c r="W390" s="37">
        <f>[1]consoCURRENT!Z9610</f>
        <v>0</v>
      </c>
      <c r="X390" s="37">
        <f>[1]consoCURRENT!AA9610</f>
        <v>0</v>
      </c>
      <c r="Y390" s="37">
        <f>[1]consoCURRENT!AB9610</f>
        <v>0</v>
      </c>
      <c r="Z390" s="37">
        <f t="shared" si="275"/>
        <v>0</v>
      </c>
      <c r="AA390" s="37">
        <f t="shared" si="276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[1]consoCURRENT!E9639</f>
        <v>0</v>
      </c>
      <c r="C391" s="37">
        <f>[1]consoCURRENT!F9639</f>
        <v>0</v>
      </c>
      <c r="D391" s="37">
        <f>[1]consoCURRENT!G9639</f>
        <v>0</v>
      </c>
      <c r="E391" s="37">
        <f>[1]consoCURRENT!H9639</f>
        <v>0</v>
      </c>
      <c r="F391" s="37">
        <f>[1]consoCURRENT!I9639</f>
        <v>0</v>
      </c>
      <c r="G391" s="37">
        <f>[1]consoCURRENT!J9639</f>
        <v>0</v>
      </c>
      <c r="H391" s="37">
        <f>[1]consoCURRENT!K9639</f>
        <v>0</v>
      </c>
      <c r="I391" s="37">
        <f>[1]consoCURRENT!L9639</f>
        <v>0</v>
      </c>
      <c r="J391" s="37">
        <f>[1]consoCURRENT!M9639</f>
        <v>0</v>
      </c>
      <c r="K391" s="37">
        <f>[1]consoCURRENT!N9639</f>
        <v>0</v>
      </c>
      <c r="L391" s="37">
        <f>[1]consoCURRENT!O9639</f>
        <v>0</v>
      </c>
      <c r="M391" s="37">
        <f>[1]consoCURRENT!P9639</f>
        <v>0</v>
      </c>
      <c r="N391" s="37">
        <f>[1]consoCURRENT!Q9639</f>
        <v>0</v>
      </c>
      <c r="O391" s="37">
        <f>[1]consoCURRENT!R9639</f>
        <v>0</v>
      </c>
      <c r="P391" s="37">
        <f>[1]consoCURRENT!S9639</f>
        <v>0</v>
      </c>
      <c r="Q391" s="37">
        <f>[1]consoCURRENT!T9639</f>
        <v>0</v>
      </c>
      <c r="R391" s="37">
        <f>[1]consoCURRENT!U9639</f>
        <v>0</v>
      </c>
      <c r="S391" s="37">
        <f>[1]consoCURRENT!V9639</f>
        <v>0</v>
      </c>
      <c r="T391" s="37">
        <f>[1]consoCURRENT!W9639</f>
        <v>0</v>
      </c>
      <c r="U391" s="37">
        <f>[1]consoCURRENT!X9639</f>
        <v>0</v>
      </c>
      <c r="V391" s="37">
        <f>[1]consoCURRENT!Y9639</f>
        <v>0</v>
      </c>
      <c r="W391" s="37">
        <f>[1]consoCURRENT!Z9639</f>
        <v>0</v>
      </c>
      <c r="X391" s="37">
        <f>[1]consoCURRENT!AA9639</f>
        <v>0</v>
      </c>
      <c r="Y391" s="37">
        <f>[1]consoCURRENT!AB9639</f>
        <v>0</v>
      </c>
      <c r="Z391" s="37">
        <f t="shared" si="275"/>
        <v>0</v>
      </c>
      <c r="AA391" s="37">
        <f t="shared" si="276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421146000</v>
      </c>
      <c r="C392" s="44">
        <f t="shared" ref="C392:AA392" si="278">SUM(C388:C391)</f>
        <v>0</v>
      </c>
      <c r="D392" s="44">
        <f t="shared" si="278"/>
        <v>0</v>
      </c>
      <c r="E392" s="44">
        <f t="shared" si="278"/>
        <v>53197230.859999999</v>
      </c>
      <c r="F392" s="44">
        <f t="shared" si="278"/>
        <v>0</v>
      </c>
      <c r="G392" s="44">
        <f t="shared" si="278"/>
        <v>0</v>
      </c>
      <c r="H392" s="44">
        <f t="shared" si="278"/>
        <v>0</v>
      </c>
      <c r="I392" s="44">
        <f t="shared" si="278"/>
        <v>0</v>
      </c>
      <c r="J392" s="44">
        <f t="shared" si="278"/>
        <v>0</v>
      </c>
      <c r="K392" s="44">
        <f t="shared" si="278"/>
        <v>0</v>
      </c>
      <c r="L392" s="44">
        <f t="shared" si="278"/>
        <v>0</v>
      </c>
      <c r="M392" s="44">
        <f t="shared" si="278"/>
        <v>0</v>
      </c>
      <c r="N392" s="44">
        <f t="shared" si="278"/>
        <v>0</v>
      </c>
      <c r="O392" s="44">
        <f t="shared" si="278"/>
        <v>152732.44</v>
      </c>
      <c r="P392" s="44">
        <f t="shared" si="278"/>
        <v>53044498.420000002</v>
      </c>
      <c r="Q392" s="44">
        <f t="shared" si="278"/>
        <v>0</v>
      </c>
      <c r="R392" s="44">
        <f t="shared" si="278"/>
        <v>0</v>
      </c>
      <c r="S392" s="44">
        <f t="shared" si="278"/>
        <v>0</v>
      </c>
      <c r="T392" s="44">
        <f t="shared" si="278"/>
        <v>0</v>
      </c>
      <c r="U392" s="44">
        <f t="shared" si="278"/>
        <v>0</v>
      </c>
      <c r="V392" s="44">
        <f t="shared" si="278"/>
        <v>0</v>
      </c>
      <c r="W392" s="44">
        <f t="shared" si="278"/>
        <v>0</v>
      </c>
      <c r="X392" s="44">
        <f t="shared" si="278"/>
        <v>0</v>
      </c>
      <c r="Y392" s="44">
        <f t="shared" si="278"/>
        <v>0</v>
      </c>
      <c r="Z392" s="44">
        <f t="shared" si="278"/>
        <v>53197230.859999999</v>
      </c>
      <c r="AA392" s="44">
        <f t="shared" si="278"/>
        <v>367948769.13999999</v>
      </c>
      <c r="AB392" s="45">
        <f t="shared" si="277"/>
        <v>0.12631541284970058</v>
      </c>
      <c r="AC392" s="38"/>
    </row>
    <row r="393" spans="1:29" s="39" customFormat="1" ht="18" customHeight="1" x14ac:dyDescent="0.25">
      <c r="A393" s="46" t="s">
        <v>41</v>
      </c>
      <c r="B393" s="37">
        <f>[1]consoCURRENT!E9643</f>
        <v>0</v>
      </c>
      <c r="C393" s="37">
        <f>[1]consoCURRENT!F9643</f>
        <v>0</v>
      </c>
      <c r="D393" s="37">
        <f>[1]consoCURRENT!G9643</f>
        <v>0</v>
      </c>
      <c r="E393" s="37">
        <f>[1]consoCURRENT!H9643</f>
        <v>0</v>
      </c>
      <c r="F393" s="37">
        <f>[1]consoCURRENT!I9643</f>
        <v>0</v>
      </c>
      <c r="G393" s="37">
        <f>[1]consoCURRENT!J9643</f>
        <v>0</v>
      </c>
      <c r="H393" s="37">
        <f>[1]consoCURRENT!K9643</f>
        <v>0</v>
      </c>
      <c r="I393" s="37">
        <f>[1]consoCURRENT!L9643</f>
        <v>0</v>
      </c>
      <c r="J393" s="37">
        <f>[1]consoCURRENT!M9643</f>
        <v>0</v>
      </c>
      <c r="K393" s="37">
        <f>[1]consoCURRENT!N9643</f>
        <v>0</v>
      </c>
      <c r="L393" s="37">
        <f>[1]consoCURRENT!O9643</f>
        <v>0</v>
      </c>
      <c r="M393" s="37">
        <f>[1]consoCURRENT!P9643</f>
        <v>0</v>
      </c>
      <c r="N393" s="37">
        <f>[1]consoCURRENT!Q9643</f>
        <v>0</v>
      </c>
      <c r="O393" s="37">
        <f>[1]consoCURRENT!R9643</f>
        <v>0</v>
      </c>
      <c r="P393" s="37">
        <f>[1]consoCURRENT!S9643</f>
        <v>0</v>
      </c>
      <c r="Q393" s="37">
        <f>[1]consoCURRENT!T9643</f>
        <v>0</v>
      </c>
      <c r="R393" s="37">
        <f>[1]consoCURRENT!U9643</f>
        <v>0</v>
      </c>
      <c r="S393" s="37">
        <f>[1]consoCURRENT!V9643</f>
        <v>0</v>
      </c>
      <c r="T393" s="37">
        <f>[1]consoCURRENT!W9643</f>
        <v>0</v>
      </c>
      <c r="U393" s="37">
        <f>[1]consoCURRENT!X9643</f>
        <v>0</v>
      </c>
      <c r="V393" s="37">
        <f>[1]consoCURRENT!Y9643</f>
        <v>0</v>
      </c>
      <c r="W393" s="37">
        <f>[1]consoCURRENT!Z9643</f>
        <v>0</v>
      </c>
      <c r="X393" s="37">
        <f>[1]consoCURRENT!AA9643</f>
        <v>0</v>
      </c>
      <c r="Y393" s="37">
        <f>[1]consoCURRENT!AB9643</f>
        <v>0</v>
      </c>
      <c r="Z393" s="37">
        <f t="shared" ref="Z393" si="279">SUM(M393:Y393)</f>
        <v>0</v>
      </c>
      <c r="AA393" s="37">
        <f t="shared" ref="AA393" si="280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421146000</v>
      </c>
      <c r="C394" s="44">
        <f t="shared" ref="C394:AA394" si="281">C393+C392</f>
        <v>0</v>
      </c>
      <c r="D394" s="44">
        <f t="shared" si="281"/>
        <v>0</v>
      </c>
      <c r="E394" s="44">
        <f t="shared" si="281"/>
        <v>53197230.859999999</v>
      </c>
      <c r="F394" s="44">
        <f t="shared" si="281"/>
        <v>0</v>
      </c>
      <c r="G394" s="44">
        <f t="shared" si="281"/>
        <v>0</v>
      </c>
      <c r="H394" s="44">
        <f t="shared" si="281"/>
        <v>0</v>
      </c>
      <c r="I394" s="44">
        <f t="shared" si="281"/>
        <v>0</v>
      </c>
      <c r="J394" s="44">
        <f t="shared" si="281"/>
        <v>0</v>
      </c>
      <c r="K394" s="44">
        <f t="shared" si="281"/>
        <v>0</v>
      </c>
      <c r="L394" s="44">
        <f t="shared" si="281"/>
        <v>0</v>
      </c>
      <c r="M394" s="44">
        <f t="shared" si="281"/>
        <v>0</v>
      </c>
      <c r="N394" s="44">
        <f t="shared" si="281"/>
        <v>0</v>
      </c>
      <c r="O394" s="44">
        <f t="shared" si="281"/>
        <v>152732.44</v>
      </c>
      <c r="P394" s="44">
        <f t="shared" si="281"/>
        <v>53044498.420000002</v>
      </c>
      <c r="Q394" s="44">
        <f t="shared" si="281"/>
        <v>0</v>
      </c>
      <c r="R394" s="44">
        <f t="shared" si="281"/>
        <v>0</v>
      </c>
      <c r="S394" s="44">
        <f t="shared" si="281"/>
        <v>0</v>
      </c>
      <c r="T394" s="44">
        <f t="shared" si="281"/>
        <v>0</v>
      </c>
      <c r="U394" s="44">
        <f t="shared" si="281"/>
        <v>0</v>
      </c>
      <c r="V394" s="44">
        <f t="shared" si="281"/>
        <v>0</v>
      </c>
      <c r="W394" s="44">
        <f t="shared" si="281"/>
        <v>0</v>
      </c>
      <c r="X394" s="44">
        <f t="shared" si="281"/>
        <v>0</v>
      </c>
      <c r="Y394" s="44">
        <f t="shared" si="281"/>
        <v>0</v>
      </c>
      <c r="Z394" s="44">
        <f t="shared" si="281"/>
        <v>53197230.859999999</v>
      </c>
      <c r="AA394" s="44">
        <f t="shared" si="281"/>
        <v>367948769.13999999</v>
      </c>
      <c r="AB394" s="45">
        <f t="shared" si="277"/>
        <v>0.12631541284970058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59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[1]consoCURRENT!E9703</f>
        <v>0</v>
      </c>
      <c r="C398" s="37">
        <f>[1]consoCURRENT!F9703</f>
        <v>0</v>
      </c>
      <c r="D398" s="37">
        <f>[1]consoCURRENT!G9703</f>
        <v>0</v>
      </c>
      <c r="E398" s="37">
        <f>[1]consoCURRENT!H9703</f>
        <v>0</v>
      </c>
      <c r="F398" s="37">
        <f>[1]consoCURRENT!I9703</f>
        <v>0</v>
      </c>
      <c r="G398" s="37">
        <f>[1]consoCURRENT!J9703</f>
        <v>0</v>
      </c>
      <c r="H398" s="37">
        <f>[1]consoCURRENT!K9703</f>
        <v>0</v>
      </c>
      <c r="I398" s="37">
        <f>[1]consoCURRENT!L9703</f>
        <v>0</v>
      </c>
      <c r="J398" s="37">
        <f>[1]consoCURRENT!M9703</f>
        <v>0</v>
      </c>
      <c r="K398" s="37">
        <f>[1]consoCURRENT!N9703</f>
        <v>0</v>
      </c>
      <c r="L398" s="37">
        <f>[1]consoCURRENT!O9703</f>
        <v>0</v>
      </c>
      <c r="M398" s="37">
        <f>[1]consoCURRENT!P9703</f>
        <v>0</v>
      </c>
      <c r="N398" s="37">
        <f>[1]consoCURRENT!Q9703</f>
        <v>0</v>
      </c>
      <c r="O398" s="37">
        <f>[1]consoCURRENT!R9703</f>
        <v>0</v>
      </c>
      <c r="P398" s="37">
        <f>[1]consoCURRENT!S9703</f>
        <v>0</v>
      </c>
      <c r="Q398" s="37">
        <f>[1]consoCURRENT!T9703</f>
        <v>0</v>
      </c>
      <c r="R398" s="37">
        <f>[1]consoCURRENT!U9703</f>
        <v>0</v>
      </c>
      <c r="S398" s="37">
        <f>[1]consoCURRENT!V9703</f>
        <v>0</v>
      </c>
      <c r="T398" s="37">
        <f>[1]consoCURRENT!W9703</f>
        <v>0</v>
      </c>
      <c r="U398" s="37">
        <f>[1]consoCURRENT!X9703</f>
        <v>0</v>
      </c>
      <c r="V398" s="37">
        <f>[1]consoCURRENT!Y9703</f>
        <v>0</v>
      </c>
      <c r="W398" s="37">
        <f>[1]consoCURRENT!Z9703</f>
        <v>0</v>
      </c>
      <c r="X398" s="37">
        <f>[1]consoCURRENT!AA9703</f>
        <v>0</v>
      </c>
      <c r="Y398" s="37">
        <f>[1]consoCURRENT!AB9703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[1]consoCURRENT!E9779</f>
        <v>484995000</v>
      </c>
      <c r="C399" s="37">
        <f>[1]consoCURRENT!F9779</f>
        <v>0</v>
      </c>
      <c r="D399" s="37">
        <f>[1]consoCURRENT!G9779</f>
        <v>0</v>
      </c>
      <c r="E399" s="37">
        <f>[1]consoCURRENT!H9779</f>
        <v>8062661.2599999998</v>
      </c>
      <c r="F399" s="37">
        <f>[1]consoCURRENT!I9779</f>
        <v>0</v>
      </c>
      <c r="G399" s="37">
        <f>[1]consoCURRENT!J9779</f>
        <v>0</v>
      </c>
      <c r="H399" s="37">
        <f>[1]consoCURRENT!K9779</f>
        <v>0</v>
      </c>
      <c r="I399" s="37">
        <f>[1]consoCURRENT!L9779</f>
        <v>0</v>
      </c>
      <c r="J399" s="37">
        <f>[1]consoCURRENT!M9779</f>
        <v>0</v>
      </c>
      <c r="K399" s="37">
        <f>[1]consoCURRENT!N9779</f>
        <v>0</v>
      </c>
      <c r="L399" s="37">
        <f>[1]consoCURRENT!O9779</f>
        <v>0</v>
      </c>
      <c r="M399" s="37">
        <f>[1]consoCURRENT!P9779</f>
        <v>0</v>
      </c>
      <c r="N399" s="37">
        <f>[1]consoCURRENT!Q9779</f>
        <v>0</v>
      </c>
      <c r="O399" s="37">
        <f>[1]consoCURRENT!R9779</f>
        <v>39521.94</v>
      </c>
      <c r="P399" s="37">
        <f>[1]consoCURRENT!S9779</f>
        <v>8023139.3200000003</v>
      </c>
      <c r="Q399" s="37">
        <f>[1]consoCURRENT!T9779</f>
        <v>0</v>
      </c>
      <c r="R399" s="37">
        <f>[1]consoCURRENT!U9779</f>
        <v>0</v>
      </c>
      <c r="S399" s="37">
        <f>[1]consoCURRENT!V9779</f>
        <v>0</v>
      </c>
      <c r="T399" s="37">
        <f>[1]consoCURRENT!W9779</f>
        <v>0</v>
      </c>
      <c r="U399" s="37">
        <f>[1]consoCURRENT!X9779</f>
        <v>0</v>
      </c>
      <c r="V399" s="37">
        <f>[1]consoCURRENT!Y9779</f>
        <v>0</v>
      </c>
      <c r="W399" s="37">
        <f>[1]consoCURRENT!Z9779</f>
        <v>0</v>
      </c>
      <c r="X399" s="37">
        <f>[1]consoCURRENT!AA9779</f>
        <v>0</v>
      </c>
      <c r="Y399" s="37">
        <f>[1]consoCURRENT!AB9779</f>
        <v>0</v>
      </c>
      <c r="Z399" s="37">
        <f t="shared" ref="Z399:Z401" si="282">SUM(M399:Y399)</f>
        <v>8062661.2600000007</v>
      </c>
      <c r="AA399" s="37">
        <f t="shared" ref="AA399:AA401" si="283">B399-Z399</f>
        <v>476932338.74000001</v>
      </c>
      <c r="AB399" s="42">
        <f t="shared" ref="AB399:AB404" si="284">Z399/B399</f>
        <v>1.6624215218713597E-2</v>
      </c>
      <c r="AC399" s="38"/>
    </row>
    <row r="400" spans="1:29" s="39" customFormat="1" ht="18" customHeight="1" x14ac:dyDescent="0.25">
      <c r="A400" s="41" t="s">
        <v>38</v>
      </c>
      <c r="B400" s="37">
        <f>[1]consoCURRENT!E9785</f>
        <v>0</v>
      </c>
      <c r="C400" s="37">
        <f>[1]consoCURRENT!F9785</f>
        <v>0</v>
      </c>
      <c r="D400" s="37">
        <f>[1]consoCURRENT!G9785</f>
        <v>0</v>
      </c>
      <c r="E400" s="37">
        <f>[1]consoCURRENT!H9785</f>
        <v>0</v>
      </c>
      <c r="F400" s="37">
        <f>[1]consoCURRENT!I9785</f>
        <v>0</v>
      </c>
      <c r="G400" s="37">
        <f>[1]consoCURRENT!J9785</f>
        <v>0</v>
      </c>
      <c r="H400" s="37">
        <f>[1]consoCURRENT!K9785</f>
        <v>0</v>
      </c>
      <c r="I400" s="37">
        <f>[1]consoCURRENT!L9785</f>
        <v>0</v>
      </c>
      <c r="J400" s="37">
        <f>[1]consoCURRENT!M9785</f>
        <v>0</v>
      </c>
      <c r="K400" s="37">
        <f>[1]consoCURRENT!N9785</f>
        <v>0</v>
      </c>
      <c r="L400" s="37">
        <f>[1]consoCURRENT!O9785</f>
        <v>0</v>
      </c>
      <c r="M400" s="37">
        <f>[1]consoCURRENT!P9785</f>
        <v>0</v>
      </c>
      <c r="N400" s="37">
        <f>[1]consoCURRENT!Q9785</f>
        <v>0</v>
      </c>
      <c r="O400" s="37">
        <f>[1]consoCURRENT!R9785</f>
        <v>0</v>
      </c>
      <c r="P400" s="37">
        <f>[1]consoCURRENT!S9785</f>
        <v>0</v>
      </c>
      <c r="Q400" s="37">
        <f>[1]consoCURRENT!T9785</f>
        <v>0</v>
      </c>
      <c r="R400" s="37">
        <f>[1]consoCURRENT!U9785</f>
        <v>0</v>
      </c>
      <c r="S400" s="37">
        <f>[1]consoCURRENT!V9785</f>
        <v>0</v>
      </c>
      <c r="T400" s="37">
        <f>[1]consoCURRENT!W9785</f>
        <v>0</v>
      </c>
      <c r="U400" s="37">
        <f>[1]consoCURRENT!X9785</f>
        <v>0</v>
      </c>
      <c r="V400" s="37">
        <f>[1]consoCURRENT!Y9785</f>
        <v>0</v>
      </c>
      <c r="W400" s="37">
        <f>[1]consoCURRENT!Z9785</f>
        <v>0</v>
      </c>
      <c r="X400" s="37">
        <f>[1]consoCURRENT!AA9785</f>
        <v>0</v>
      </c>
      <c r="Y400" s="37">
        <f>[1]consoCURRENT!AB9785</f>
        <v>0</v>
      </c>
      <c r="Z400" s="37">
        <f t="shared" si="282"/>
        <v>0</v>
      </c>
      <c r="AA400" s="37">
        <f t="shared" si="283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[1]consoCURRENT!E9814</f>
        <v>0</v>
      </c>
      <c r="C401" s="37">
        <f>[1]consoCURRENT!F9814</f>
        <v>0</v>
      </c>
      <c r="D401" s="37">
        <f>[1]consoCURRENT!G9814</f>
        <v>0</v>
      </c>
      <c r="E401" s="37">
        <f>[1]consoCURRENT!H9814</f>
        <v>0</v>
      </c>
      <c r="F401" s="37">
        <f>[1]consoCURRENT!I9814</f>
        <v>0</v>
      </c>
      <c r="G401" s="37">
        <f>[1]consoCURRENT!J9814</f>
        <v>0</v>
      </c>
      <c r="H401" s="37">
        <f>[1]consoCURRENT!K9814</f>
        <v>0</v>
      </c>
      <c r="I401" s="37">
        <f>[1]consoCURRENT!L9814</f>
        <v>0</v>
      </c>
      <c r="J401" s="37">
        <f>[1]consoCURRENT!M9814</f>
        <v>0</v>
      </c>
      <c r="K401" s="37">
        <f>[1]consoCURRENT!N9814</f>
        <v>0</v>
      </c>
      <c r="L401" s="37">
        <f>[1]consoCURRENT!O9814</f>
        <v>0</v>
      </c>
      <c r="M401" s="37">
        <f>[1]consoCURRENT!P9814</f>
        <v>0</v>
      </c>
      <c r="N401" s="37">
        <f>[1]consoCURRENT!Q9814</f>
        <v>0</v>
      </c>
      <c r="O401" s="37">
        <f>[1]consoCURRENT!R9814</f>
        <v>0</v>
      </c>
      <c r="P401" s="37">
        <f>[1]consoCURRENT!S9814</f>
        <v>0</v>
      </c>
      <c r="Q401" s="37">
        <f>[1]consoCURRENT!T9814</f>
        <v>0</v>
      </c>
      <c r="R401" s="37">
        <f>[1]consoCURRENT!U9814</f>
        <v>0</v>
      </c>
      <c r="S401" s="37">
        <f>[1]consoCURRENT!V9814</f>
        <v>0</v>
      </c>
      <c r="T401" s="37">
        <f>[1]consoCURRENT!W9814</f>
        <v>0</v>
      </c>
      <c r="U401" s="37">
        <f>[1]consoCURRENT!X9814</f>
        <v>0</v>
      </c>
      <c r="V401" s="37">
        <f>[1]consoCURRENT!Y9814</f>
        <v>0</v>
      </c>
      <c r="W401" s="37">
        <f>[1]consoCURRENT!Z9814</f>
        <v>0</v>
      </c>
      <c r="X401" s="37">
        <f>[1]consoCURRENT!AA9814</f>
        <v>0</v>
      </c>
      <c r="Y401" s="37">
        <f>[1]consoCURRENT!AB9814</f>
        <v>0</v>
      </c>
      <c r="Z401" s="37">
        <f t="shared" si="282"/>
        <v>0</v>
      </c>
      <c r="AA401" s="37">
        <f t="shared" si="283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484995000</v>
      </c>
      <c r="C402" s="44">
        <f t="shared" ref="C402:AA402" si="285">SUM(C398:C401)</f>
        <v>0</v>
      </c>
      <c r="D402" s="44">
        <f t="shared" si="285"/>
        <v>0</v>
      </c>
      <c r="E402" s="44">
        <f t="shared" si="285"/>
        <v>8062661.2599999998</v>
      </c>
      <c r="F402" s="44">
        <f t="shared" si="285"/>
        <v>0</v>
      </c>
      <c r="G402" s="44">
        <f t="shared" si="285"/>
        <v>0</v>
      </c>
      <c r="H402" s="44">
        <f t="shared" si="285"/>
        <v>0</v>
      </c>
      <c r="I402" s="44">
        <f t="shared" si="285"/>
        <v>0</v>
      </c>
      <c r="J402" s="44">
        <f t="shared" si="285"/>
        <v>0</v>
      </c>
      <c r="K402" s="44">
        <f t="shared" si="285"/>
        <v>0</v>
      </c>
      <c r="L402" s="44">
        <f t="shared" si="285"/>
        <v>0</v>
      </c>
      <c r="M402" s="44">
        <f t="shared" si="285"/>
        <v>0</v>
      </c>
      <c r="N402" s="44">
        <f t="shared" si="285"/>
        <v>0</v>
      </c>
      <c r="O402" s="44">
        <f t="shared" si="285"/>
        <v>39521.94</v>
      </c>
      <c r="P402" s="44">
        <f t="shared" si="285"/>
        <v>8023139.3200000003</v>
      </c>
      <c r="Q402" s="44">
        <f t="shared" si="285"/>
        <v>0</v>
      </c>
      <c r="R402" s="44">
        <f t="shared" si="285"/>
        <v>0</v>
      </c>
      <c r="S402" s="44">
        <f t="shared" si="285"/>
        <v>0</v>
      </c>
      <c r="T402" s="44">
        <f t="shared" si="285"/>
        <v>0</v>
      </c>
      <c r="U402" s="44">
        <f t="shared" si="285"/>
        <v>0</v>
      </c>
      <c r="V402" s="44">
        <f t="shared" si="285"/>
        <v>0</v>
      </c>
      <c r="W402" s="44">
        <f t="shared" si="285"/>
        <v>0</v>
      </c>
      <c r="X402" s="44">
        <f t="shared" si="285"/>
        <v>0</v>
      </c>
      <c r="Y402" s="44">
        <f t="shared" si="285"/>
        <v>0</v>
      </c>
      <c r="Z402" s="44">
        <f t="shared" si="285"/>
        <v>8062661.2600000007</v>
      </c>
      <c r="AA402" s="44">
        <f t="shared" si="285"/>
        <v>476932338.74000001</v>
      </c>
      <c r="AB402" s="45">
        <f t="shared" si="284"/>
        <v>1.6624215218713597E-2</v>
      </c>
      <c r="AC402" s="38"/>
    </row>
    <row r="403" spans="1:29" s="39" customFormat="1" ht="18" customHeight="1" x14ac:dyDescent="0.25">
      <c r="A403" s="46" t="s">
        <v>41</v>
      </c>
      <c r="B403" s="37">
        <f>[1]consoCURRENT!E9818</f>
        <v>0</v>
      </c>
      <c r="C403" s="37">
        <f>[1]consoCURRENT!F9818</f>
        <v>0</v>
      </c>
      <c r="D403" s="37">
        <f>[1]consoCURRENT!G9818</f>
        <v>0</v>
      </c>
      <c r="E403" s="37">
        <f>[1]consoCURRENT!H9818</f>
        <v>0</v>
      </c>
      <c r="F403" s="37">
        <f>[1]consoCURRENT!I9818</f>
        <v>0</v>
      </c>
      <c r="G403" s="37">
        <f>[1]consoCURRENT!J9818</f>
        <v>0</v>
      </c>
      <c r="H403" s="37">
        <f>[1]consoCURRENT!K9818</f>
        <v>0</v>
      </c>
      <c r="I403" s="37">
        <f>[1]consoCURRENT!L9818</f>
        <v>0</v>
      </c>
      <c r="J403" s="37">
        <f>[1]consoCURRENT!M9818</f>
        <v>0</v>
      </c>
      <c r="K403" s="37">
        <f>[1]consoCURRENT!N9818</f>
        <v>0</v>
      </c>
      <c r="L403" s="37">
        <f>[1]consoCURRENT!O9818</f>
        <v>0</v>
      </c>
      <c r="M403" s="37">
        <f>[1]consoCURRENT!P9818</f>
        <v>0</v>
      </c>
      <c r="N403" s="37">
        <f>[1]consoCURRENT!Q9818</f>
        <v>0</v>
      </c>
      <c r="O403" s="37">
        <f>[1]consoCURRENT!R9818</f>
        <v>0</v>
      </c>
      <c r="P403" s="37">
        <f>[1]consoCURRENT!S9818</f>
        <v>0</v>
      </c>
      <c r="Q403" s="37">
        <f>[1]consoCURRENT!T9818</f>
        <v>0</v>
      </c>
      <c r="R403" s="37">
        <f>[1]consoCURRENT!U9818</f>
        <v>0</v>
      </c>
      <c r="S403" s="37">
        <f>[1]consoCURRENT!V9818</f>
        <v>0</v>
      </c>
      <c r="T403" s="37">
        <f>[1]consoCURRENT!W9818</f>
        <v>0</v>
      </c>
      <c r="U403" s="37">
        <f>[1]consoCURRENT!X9818</f>
        <v>0</v>
      </c>
      <c r="V403" s="37">
        <f>[1]consoCURRENT!Y9818</f>
        <v>0</v>
      </c>
      <c r="W403" s="37">
        <f>[1]consoCURRENT!Z9818</f>
        <v>0</v>
      </c>
      <c r="X403" s="37">
        <f>[1]consoCURRENT!AA9818</f>
        <v>0</v>
      </c>
      <c r="Y403" s="37">
        <f>[1]consoCURRENT!AB9818</f>
        <v>0</v>
      </c>
      <c r="Z403" s="37">
        <f t="shared" ref="Z403" si="286">SUM(M403:Y403)</f>
        <v>0</v>
      </c>
      <c r="AA403" s="37">
        <f t="shared" ref="AA403" si="287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484995000</v>
      </c>
      <c r="C404" s="44">
        <f t="shared" ref="C404:AA404" si="288">C403+C402</f>
        <v>0</v>
      </c>
      <c r="D404" s="44">
        <f t="shared" si="288"/>
        <v>0</v>
      </c>
      <c r="E404" s="44">
        <f t="shared" si="288"/>
        <v>8062661.2599999998</v>
      </c>
      <c r="F404" s="44">
        <f t="shared" si="288"/>
        <v>0</v>
      </c>
      <c r="G404" s="44">
        <f t="shared" si="288"/>
        <v>0</v>
      </c>
      <c r="H404" s="44">
        <f t="shared" si="288"/>
        <v>0</v>
      </c>
      <c r="I404" s="44">
        <f t="shared" si="288"/>
        <v>0</v>
      </c>
      <c r="J404" s="44">
        <f t="shared" si="288"/>
        <v>0</v>
      </c>
      <c r="K404" s="44">
        <f t="shared" si="288"/>
        <v>0</v>
      </c>
      <c r="L404" s="44">
        <f t="shared" si="288"/>
        <v>0</v>
      </c>
      <c r="M404" s="44">
        <f t="shared" si="288"/>
        <v>0</v>
      </c>
      <c r="N404" s="44">
        <f t="shared" si="288"/>
        <v>0</v>
      </c>
      <c r="O404" s="44">
        <f t="shared" si="288"/>
        <v>39521.94</v>
      </c>
      <c r="P404" s="44">
        <f t="shared" si="288"/>
        <v>8023139.3200000003</v>
      </c>
      <c r="Q404" s="44">
        <f t="shared" si="288"/>
        <v>0</v>
      </c>
      <c r="R404" s="44">
        <f t="shared" si="288"/>
        <v>0</v>
      </c>
      <c r="S404" s="44">
        <f t="shared" si="288"/>
        <v>0</v>
      </c>
      <c r="T404" s="44">
        <f t="shared" si="288"/>
        <v>0</v>
      </c>
      <c r="U404" s="44">
        <f t="shared" si="288"/>
        <v>0</v>
      </c>
      <c r="V404" s="44">
        <f t="shared" si="288"/>
        <v>0</v>
      </c>
      <c r="W404" s="44">
        <f t="shared" si="288"/>
        <v>0</v>
      </c>
      <c r="X404" s="44">
        <f t="shared" si="288"/>
        <v>0</v>
      </c>
      <c r="Y404" s="44">
        <f t="shared" si="288"/>
        <v>0</v>
      </c>
      <c r="Z404" s="44">
        <f t="shared" si="288"/>
        <v>8062661.2600000007</v>
      </c>
      <c r="AA404" s="44">
        <f t="shared" si="288"/>
        <v>476932338.74000001</v>
      </c>
      <c r="AB404" s="45">
        <f t="shared" si="284"/>
        <v>1.6624215218713597E-2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60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[1]consoCURRENT!E9878</f>
        <v>0</v>
      </c>
      <c r="C408" s="37">
        <f>[1]consoCURRENT!F9878</f>
        <v>0</v>
      </c>
      <c r="D408" s="37">
        <f>[1]consoCURRENT!G9878</f>
        <v>0</v>
      </c>
      <c r="E408" s="37">
        <f>[1]consoCURRENT!H9878</f>
        <v>0</v>
      </c>
      <c r="F408" s="37">
        <f>[1]consoCURRENT!I9878</f>
        <v>0</v>
      </c>
      <c r="G408" s="37">
        <f>[1]consoCURRENT!J9878</f>
        <v>0</v>
      </c>
      <c r="H408" s="37">
        <f>[1]consoCURRENT!K9878</f>
        <v>0</v>
      </c>
      <c r="I408" s="37">
        <f>[1]consoCURRENT!L9878</f>
        <v>0</v>
      </c>
      <c r="J408" s="37">
        <f>[1]consoCURRENT!M9878</f>
        <v>0</v>
      </c>
      <c r="K408" s="37">
        <f>[1]consoCURRENT!N9878</f>
        <v>0</v>
      </c>
      <c r="L408" s="37">
        <f>[1]consoCURRENT!O9878</f>
        <v>0</v>
      </c>
      <c r="M408" s="37">
        <f>[1]consoCURRENT!P9878</f>
        <v>0</v>
      </c>
      <c r="N408" s="37">
        <f>[1]consoCURRENT!Q9878</f>
        <v>0</v>
      </c>
      <c r="O408" s="37">
        <f>[1]consoCURRENT!R9878</f>
        <v>0</v>
      </c>
      <c r="P408" s="37">
        <f>[1]consoCURRENT!S9878</f>
        <v>0</v>
      </c>
      <c r="Q408" s="37">
        <f>[1]consoCURRENT!T9878</f>
        <v>0</v>
      </c>
      <c r="R408" s="37">
        <f>[1]consoCURRENT!U9878</f>
        <v>0</v>
      </c>
      <c r="S408" s="37">
        <f>[1]consoCURRENT!V9878</f>
        <v>0</v>
      </c>
      <c r="T408" s="37">
        <f>[1]consoCURRENT!W9878</f>
        <v>0</v>
      </c>
      <c r="U408" s="37">
        <f>[1]consoCURRENT!X9878</f>
        <v>0</v>
      </c>
      <c r="V408" s="37">
        <f>[1]consoCURRENT!Y9878</f>
        <v>0</v>
      </c>
      <c r="W408" s="37">
        <f>[1]consoCURRENT!Z9878</f>
        <v>0</v>
      </c>
      <c r="X408" s="37">
        <f>[1]consoCURRENT!AA9878</f>
        <v>0</v>
      </c>
      <c r="Y408" s="37">
        <f>[1]consoCURRENT!AB9878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[1]consoCURRENT!E9954</f>
        <v>234263000</v>
      </c>
      <c r="C409" s="37">
        <f>[1]consoCURRENT!F9954</f>
        <v>0</v>
      </c>
      <c r="D409" s="37">
        <f>[1]consoCURRENT!G9954</f>
        <v>0</v>
      </c>
      <c r="E409" s="37">
        <f>[1]consoCURRENT!H9954</f>
        <v>1916988.58</v>
      </c>
      <c r="F409" s="37">
        <f>[1]consoCURRENT!I9954</f>
        <v>0</v>
      </c>
      <c r="G409" s="37">
        <f>[1]consoCURRENT!J9954</f>
        <v>0</v>
      </c>
      <c r="H409" s="37">
        <f>[1]consoCURRENT!K9954</f>
        <v>0</v>
      </c>
      <c r="I409" s="37">
        <f>[1]consoCURRENT!L9954</f>
        <v>0</v>
      </c>
      <c r="J409" s="37">
        <f>[1]consoCURRENT!M9954</f>
        <v>0</v>
      </c>
      <c r="K409" s="37">
        <f>[1]consoCURRENT!N9954</f>
        <v>0</v>
      </c>
      <c r="L409" s="37">
        <f>[1]consoCURRENT!O9954</f>
        <v>0</v>
      </c>
      <c r="M409" s="37">
        <f>[1]consoCURRENT!P9954</f>
        <v>0</v>
      </c>
      <c r="N409" s="37">
        <f>[1]consoCURRENT!Q9954</f>
        <v>0</v>
      </c>
      <c r="O409" s="37">
        <f>[1]consoCURRENT!R9954</f>
        <v>1898178.08</v>
      </c>
      <c r="P409" s="37">
        <f>[1]consoCURRENT!S9954</f>
        <v>18810.5</v>
      </c>
      <c r="Q409" s="37">
        <f>[1]consoCURRENT!T9954</f>
        <v>0</v>
      </c>
      <c r="R409" s="37">
        <f>[1]consoCURRENT!U9954</f>
        <v>0</v>
      </c>
      <c r="S409" s="37">
        <f>[1]consoCURRENT!V9954</f>
        <v>0</v>
      </c>
      <c r="T409" s="37">
        <f>[1]consoCURRENT!W9954</f>
        <v>0</v>
      </c>
      <c r="U409" s="37">
        <f>[1]consoCURRENT!X9954</f>
        <v>0</v>
      </c>
      <c r="V409" s="37">
        <f>[1]consoCURRENT!Y9954</f>
        <v>0</v>
      </c>
      <c r="W409" s="37">
        <f>[1]consoCURRENT!Z9954</f>
        <v>0</v>
      </c>
      <c r="X409" s="37">
        <f>[1]consoCURRENT!AA9954</f>
        <v>0</v>
      </c>
      <c r="Y409" s="37">
        <f>[1]consoCURRENT!AB9954</f>
        <v>0</v>
      </c>
      <c r="Z409" s="37">
        <f t="shared" ref="Z409:Z411" si="289">SUM(M409:Y409)</f>
        <v>1916988.58</v>
      </c>
      <c r="AA409" s="37">
        <f t="shared" ref="AA409:AA411" si="290">B409-Z409</f>
        <v>232346011.41999999</v>
      </c>
      <c r="AB409" s="42">
        <f t="shared" ref="AB409:AB414" si="291">Z409/B409</f>
        <v>8.1830616870781983E-3</v>
      </c>
      <c r="AC409" s="38"/>
    </row>
    <row r="410" spans="1:29" s="39" customFormat="1" ht="18" customHeight="1" x14ac:dyDescent="0.25">
      <c r="A410" s="41" t="s">
        <v>38</v>
      </c>
      <c r="B410" s="37">
        <f>[1]consoCURRENT!E9960</f>
        <v>0</v>
      </c>
      <c r="C410" s="37">
        <f>[1]consoCURRENT!F9960</f>
        <v>0</v>
      </c>
      <c r="D410" s="37">
        <f>[1]consoCURRENT!G9960</f>
        <v>0</v>
      </c>
      <c r="E410" s="37">
        <f>[1]consoCURRENT!H9960</f>
        <v>0</v>
      </c>
      <c r="F410" s="37">
        <f>[1]consoCURRENT!I9960</f>
        <v>0</v>
      </c>
      <c r="G410" s="37">
        <f>[1]consoCURRENT!J9960</f>
        <v>0</v>
      </c>
      <c r="H410" s="37">
        <f>[1]consoCURRENT!K9960</f>
        <v>0</v>
      </c>
      <c r="I410" s="37">
        <f>[1]consoCURRENT!L9960</f>
        <v>0</v>
      </c>
      <c r="J410" s="37">
        <f>[1]consoCURRENT!M9960</f>
        <v>0</v>
      </c>
      <c r="K410" s="37">
        <f>[1]consoCURRENT!N9960</f>
        <v>0</v>
      </c>
      <c r="L410" s="37">
        <f>[1]consoCURRENT!O9960</f>
        <v>0</v>
      </c>
      <c r="M410" s="37">
        <f>[1]consoCURRENT!P9960</f>
        <v>0</v>
      </c>
      <c r="N410" s="37">
        <f>[1]consoCURRENT!Q9960</f>
        <v>0</v>
      </c>
      <c r="O410" s="37">
        <f>[1]consoCURRENT!R9960</f>
        <v>0</v>
      </c>
      <c r="P410" s="37">
        <f>[1]consoCURRENT!S9960</f>
        <v>0</v>
      </c>
      <c r="Q410" s="37">
        <f>[1]consoCURRENT!T9960</f>
        <v>0</v>
      </c>
      <c r="R410" s="37">
        <f>[1]consoCURRENT!U9960</f>
        <v>0</v>
      </c>
      <c r="S410" s="37">
        <f>[1]consoCURRENT!V9960</f>
        <v>0</v>
      </c>
      <c r="T410" s="37">
        <f>[1]consoCURRENT!W9960</f>
        <v>0</v>
      </c>
      <c r="U410" s="37">
        <f>[1]consoCURRENT!X9960</f>
        <v>0</v>
      </c>
      <c r="V410" s="37">
        <f>[1]consoCURRENT!Y9960</f>
        <v>0</v>
      </c>
      <c r="W410" s="37">
        <f>[1]consoCURRENT!Z9960</f>
        <v>0</v>
      </c>
      <c r="X410" s="37">
        <f>[1]consoCURRENT!AA9960</f>
        <v>0</v>
      </c>
      <c r="Y410" s="37">
        <f>[1]consoCURRENT!AB9960</f>
        <v>0</v>
      </c>
      <c r="Z410" s="37">
        <f t="shared" si="289"/>
        <v>0</v>
      </c>
      <c r="AA410" s="37">
        <f t="shared" si="290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[1]consoCURRENT!E9989</f>
        <v>0</v>
      </c>
      <c r="C411" s="37">
        <f>[1]consoCURRENT!F9989</f>
        <v>0</v>
      </c>
      <c r="D411" s="37">
        <f>[1]consoCURRENT!G9989</f>
        <v>0</v>
      </c>
      <c r="E411" s="37">
        <f>[1]consoCURRENT!H9989</f>
        <v>0</v>
      </c>
      <c r="F411" s="37">
        <f>[1]consoCURRENT!I9989</f>
        <v>0</v>
      </c>
      <c r="G411" s="37">
        <f>[1]consoCURRENT!J9989</f>
        <v>0</v>
      </c>
      <c r="H411" s="37">
        <f>[1]consoCURRENT!K9989</f>
        <v>0</v>
      </c>
      <c r="I411" s="37">
        <f>[1]consoCURRENT!L9989</f>
        <v>0</v>
      </c>
      <c r="J411" s="37">
        <f>[1]consoCURRENT!M9989</f>
        <v>0</v>
      </c>
      <c r="K411" s="37">
        <f>[1]consoCURRENT!N9989</f>
        <v>0</v>
      </c>
      <c r="L411" s="37">
        <f>[1]consoCURRENT!O9989</f>
        <v>0</v>
      </c>
      <c r="M411" s="37">
        <f>[1]consoCURRENT!P9989</f>
        <v>0</v>
      </c>
      <c r="N411" s="37">
        <f>[1]consoCURRENT!Q9989</f>
        <v>0</v>
      </c>
      <c r="O411" s="37">
        <f>[1]consoCURRENT!R9989</f>
        <v>0</v>
      </c>
      <c r="P411" s="37">
        <f>[1]consoCURRENT!S9989</f>
        <v>0</v>
      </c>
      <c r="Q411" s="37">
        <f>[1]consoCURRENT!T9989</f>
        <v>0</v>
      </c>
      <c r="R411" s="37">
        <f>[1]consoCURRENT!U9989</f>
        <v>0</v>
      </c>
      <c r="S411" s="37">
        <f>[1]consoCURRENT!V9989</f>
        <v>0</v>
      </c>
      <c r="T411" s="37">
        <f>[1]consoCURRENT!W9989</f>
        <v>0</v>
      </c>
      <c r="U411" s="37">
        <f>[1]consoCURRENT!X9989</f>
        <v>0</v>
      </c>
      <c r="V411" s="37">
        <f>[1]consoCURRENT!Y9989</f>
        <v>0</v>
      </c>
      <c r="W411" s="37">
        <f>[1]consoCURRENT!Z9989</f>
        <v>0</v>
      </c>
      <c r="X411" s="37">
        <f>[1]consoCURRENT!AA9989</f>
        <v>0</v>
      </c>
      <c r="Y411" s="37">
        <f>[1]consoCURRENT!AB9989</f>
        <v>0</v>
      </c>
      <c r="Z411" s="37">
        <f t="shared" si="289"/>
        <v>0</v>
      </c>
      <c r="AA411" s="37">
        <f t="shared" si="290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234263000</v>
      </c>
      <c r="C412" s="44">
        <f t="shared" ref="C412:AA412" si="292">SUM(C408:C411)</f>
        <v>0</v>
      </c>
      <c r="D412" s="44">
        <f t="shared" si="292"/>
        <v>0</v>
      </c>
      <c r="E412" s="44">
        <f t="shared" si="292"/>
        <v>1916988.58</v>
      </c>
      <c r="F412" s="44">
        <f t="shared" si="292"/>
        <v>0</v>
      </c>
      <c r="G412" s="44">
        <f t="shared" si="292"/>
        <v>0</v>
      </c>
      <c r="H412" s="44">
        <f t="shared" si="292"/>
        <v>0</v>
      </c>
      <c r="I412" s="44">
        <f t="shared" si="292"/>
        <v>0</v>
      </c>
      <c r="J412" s="44">
        <f t="shared" si="292"/>
        <v>0</v>
      </c>
      <c r="K412" s="44">
        <f t="shared" si="292"/>
        <v>0</v>
      </c>
      <c r="L412" s="44">
        <f t="shared" si="292"/>
        <v>0</v>
      </c>
      <c r="M412" s="44">
        <f t="shared" si="292"/>
        <v>0</v>
      </c>
      <c r="N412" s="44">
        <f t="shared" si="292"/>
        <v>0</v>
      </c>
      <c r="O412" s="44">
        <f t="shared" si="292"/>
        <v>1898178.08</v>
      </c>
      <c r="P412" s="44">
        <f t="shared" si="292"/>
        <v>18810.5</v>
      </c>
      <c r="Q412" s="44">
        <f t="shared" si="292"/>
        <v>0</v>
      </c>
      <c r="R412" s="44">
        <f t="shared" si="292"/>
        <v>0</v>
      </c>
      <c r="S412" s="44">
        <f t="shared" si="292"/>
        <v>0</v>
      </c>
      <c r="T412" s="44">
        <f t="shared" si="292"/>
        <v>0</v>
      </c>
      <c r="U412" s="44">
        <f t="shared" si="292"/>
        <v>0</v>
      </c>
      <c r="V412" s="44">
        <f t="shared" si="292"/>
        <v>0</v>
      </c>
      <c r="W412" s="44">
        <f t="shared" si="292"/>
        <v>0</v>
      </c>
      <c r="X412" s="44">
        <f t="shared" si="292"/>
        <v>0</v>
      </c>
      <c r="Y412" s="44">
        <f t="shared" si="292"/>
        <v>0</v>
      </c>
      <c r="Z412" s="44">
        <f t="shared" si="292"/>
        <v>1916988.58</v>
      </c>
      <c r="AA412" s="44">
        <f t="shared" si="292"/>
        <v>232346011.41999999</v>
      </c>
      <c r="AB412" s="45">
        <f t="shared" si="291"/>
        <v>8.1830616870781983E-3</v>
      </c>
      <c r="AC412" s="38"/>
    </row>
    <row r="413" spans="1:29" s="39" customFormat="1" ht="18" customHeight="1" x14ac:dyDescent="0.25">
      <c r="A413" s="46" t="s">
        <v>41</v>
      </c>
      <c r="B413" s="37">
        <f>[1]consoCURRENT!E9993</f>
        <v>0</v>
      </c>
      <c r="C413" s="37">
        <f>[1]consoCURRENT!F9993</f>
        <v>0</v>
      </c>
      <c r="D413" s="37">
        <f>[1]consoCURRENT!G9993</f>
        <v>0</v>
      </c>
      <c r="E413" s="37">
        <f>[1]consoCURRENT!H9993</f>
        <v>0</v>
      </c>
      <c r="F413" s="37">
        <f>[1]consoCURRENT!I9993</f>
        <v>0</v>
      </c>
      <c r="G413" s="37">
        <f>[1]consoCURRENT!J9993</f>
        <v>0</v>
      </c>
      <c r="H413" s="37">
        <f>[1]consoCURRENT!K9993</f>
        <v>0</v>
      </c>
      <c r="I413" s="37">
        <f>[1]consoCURRENT!L9993</f>
        <v>0</v>
      </c>
      <c r="J413" s="37">
        <f>[1]consoCURRENT!M9993</f>
        <v>0</v>
      </c>
      <c r="K413" s="37">
        <f>[1]consoCURRENT!N9993</f>
        <v>0</v>
      </c>
      <c r="L413" s="37">
        <f>[1]consoCURRENT!O9993</f>
        <v>0</v>
      </c>
      <c r="M413" s="37">
        <f>[1]consoCURRENT!P9993</f>
        <v>0</v>
      </c>
      <c r="N413" s="37">
        <f>[1]consoCURRENT!Q9993</f>
        <v>0</v>
      </c>
      <c r="O413" s="37">
        <f>[1]consoCURRENT!R9993</f>
        <v>0</v>
      </c>
      <c r="P413" s="37">
        <f>[1]consoCURRENT!S9993</f>
        <v>0</v>
      </c>
      <c r="Q413" s="37">
        <f>[1]consoCURRENT!T9993</f>
        <v>0</v>
      </c>
      <c r="R413" s="37">
        <f>[1]consoCURRENT!U9993</f>
        <v>0</v>
      </c>
      <c r="S413" s="37">
        <f>[1]consoCURRENT!V9993</f>
        <v>0</v>
      </c>
      <c r="T413" s="37">
        <f>[1]consoCURRENT!W9993</f>
        <v>0</v>
      </c>
      <c r="U413" s="37">
        <f>[1]consoCURRENT!X9993</f>
        <v>0</v>
      </c>
      <c r="V413" s="37">
        <f>[1]consoCURRENT!Y9993</f>
        <v>0</v>
      </c>
      <c r="W413" s="37">
        <f>[1]consoCURRENT!Z9993</f>
        <v>0</v>
      </c>
      <c r="X413" s="37">
        <f>[1]consoCURRENT!AA9993</f>
        <v>0</v>
      </c>
      <c r="Y413" s="37">
        <f>[1]consoCURRENT!AB9993</f>
        <v>0</v>
      </c>
      <c r="Z413" s="37">
        <f t="shared" ref="Z413" si="293">SUM(M413:Y413)</f>
        <v>0</v>
      </c>
      <c r="AA413" s="37">
        <f t="shared" ref="AA413" si="294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234263000</v>
      </c>
      <c r="C414" s="44">
        <f t="shared" ref="C414:AA414" si="295">C413+C412</f>
        <v>0</v>
      </c>
      <c r="D414" s="44">
        <f t="shared" si="295"/>
        <v>0</v>
      </c>
      <c r="E414" s="44">
        <f t="shared" si="295"/>
        <v>1916988.58</v>
      </c>
      <c r="F414" s="44">
        <f t="shared" si="295"/>
        <v>0</v>
      </c>
      <c r="G414" s="44">
        <f t="shared" si="295"/>
        <v>0</v>
      </c>
      <c r="H414" s="44">
        <f t="shared" si="295"/>
        <v>0</v>
      </c>
      <c r="I414" s="44">
        <f t="shared" si="295"/>
        <v>0</v>
      </c>
      <c r="J414" s="44">
        <f t="shared" si="295"/>
        <v>0</v>
      </c>
      <c r="K414" s="44">
        <f t="shared" si="295"/>
        <v>0</v>
      </c>
      <c r="L414" s="44">
        <f t="shared" si="295"/>
        <v>0</v>
      </c>
      <c r="M414" s="44">
        <f t="shared" si="295"/>
        <v>0</v>
      </c>
      <c r="N414" s="44">
        <f t="shared" si="295"/>
        <v>0</v>
      </c>
      <c r="O414" s="44">
        <f t="shared" si="295"/>
        <v>1898178.08</v>
      </c>
      <c r="P414" s="44">
        <f t="shared" si="295"/>
        <v>18810.5</v>
      </c>
      <c r="Q414" s="44">
        <f t="shared" si="295"/>
        <v>0</v>
      </c>
      <c r="R414" s="44">
        <f t="shared" si="295"/>
        <v>0</v>
      </c>
      <c r="S414" s="44">
        <f t="shared" si="295"/>
        <v>0</v>
      </c>
      <c r="T414" s="44">
        <f t="shared" si="295"/>
        <v>0</v>
      </c>
      <c r="U414" s="44">
        <f t="shared" si="295"/>
        <v>0</v>
      </c>
      <c r="V414" s="44">
        <f t="shared" si="295"/>
        <v>0</v>
      </c>
      <c r="W414" s="44">
        <f t="shared" si="295"/>
        <v>0</v>
      </c>
      <c r="X414" s="44">
        <f t="shared" si="295"/>
        <v>0</v>
      </c>
      <c r="Y414" s="44">
        <f t="shared" si="295"/>
        <v>0</v>
      </c>
      <c r="Z414" s="44">
        <f t="shared" si="295"/>
        <v>1916988.58</v>
      </c>
      <c r="AA414" s="44">
        <f t="shared" si="295"/>
        <v>232346011.41999999</v>
      </c>
      <c r="AB414" s="45">
        <f t="shared" si="291"/>
        <v>8.1830616870781983E-3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61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[1]consoCURRENT!E10053</f>
        <v>0</v>
      </c>
      <c r="C418" s="37">
        <f>[1]consoCURRENT!F10053</f>
        <v>0</v>
      </c>
      <c r="D418" s="37">
        <f>[1]consoCURRENT!G10053</f>
        <v>0</v>
      </c>
      <c r="E418" s="37">
        <f>[1]consoCURRENT!H10053</f>
        <v>0</v>
      </c>
      <c r="F418" s="37">
        <f>[1]consoCURRENT!I10053</f>
        <v>0</v>
      </c>
      <c r="G418" s="37">
        <f>[1]consoCURRENT!J10053</f>
        <v>0</v>
      </c>
      <c r="H418" s="37">
        <f>[1]consoCURRENT!K10053</f>
        <v>0</v>
      </c>
      <c r="I418" s="37">
        <f>[1]consoCURRENT!L10053</f>
        <v>0</v>
      </c>
      <c r="J418" s="37">
        <f>[1]consoCURRENT!M10053</f>
        <v>0</v>
      </c>
      <c r="K418" s="37">
        <f>[1]consoCURRENT!N10053</f>
        <v>0</v>
      </c>
      <c r="L418" s="37">
        <f>[1]consoCURRENT!O10053</f>
        <v>0</v>
      </c>
      <c r="M418" s="37">
        <f>[1]consoCURRENT!P10053</f>
        <v>0</v>
      </c>
      <c r="N418" s="37">
        <f>[1]consoCURRENT!Q10053</f>
        <v>0</v>
      </c>
      <c r="O418" s="37">
        <f>[1]consoCURRENT!R10053</f>
        <v>0</v>
      </c>
      <c r="P418" s="37">
        <f>[1]consoCURRENT!S10053</f>
        <v>0</v>
      </c>
      <c r="Q418" s="37">
        <f>[1]consoCURRENT!T10053</f>
        <v>0</v>
      </c>
      <c r="R418" s="37">
        <f>[1]consoCURRENT!U10053</f>
        <v>0</v>
      </c>
      <c r="S418" s="37">
        <f>[1]consoCURRENT!V10053</f>
        <v>0</v>
      </c>
      <c r="T418" s="37">
        <f>[1]consoCURRENT!W10053</f>
        <v>0</v>
      </c>
      <c r="U418" s="37">
        <f>[1]consoCURRENT!X10053</f>
        <v>0</v>
      </c>
      <c r="V418" s="37">
        <f>[1]consoCURRENT!Y10053</f>
        <v>0</v>
      </c>
      <c r="W418" s="37">
        <f>[1]consoCURRENT!Z10053</f>
        <v>0</v>
      </c>
      <c r="X418" s="37">
        <f>[1]consoCURRENT!AA10053</f>
        <v>0</v>
      </c>
      <c r="Y418" s="37">
        <f>[1]consoCURRENT!AB10053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[1]consoCURRENT!E10129</f>
        <v>328857000</v>
      </c>
      <c r="C419" s="37">
        <f>[1]consoCURRENT!F10129</f>
        <v>0</v>
      </c>
      <c r="D419" s="37">
        <f>[1]consoCURRENT!G10129</f>
        <v>0</v>
      </c>
      <c r="E419" s="37">
        <f>[1]consoCURRENT!H10129</f>
        <v>224186.87</v>
      </c>
      <c r="F419" s="37">
        <f>[1]consoCURRENT!I10129</f>
        <v>0</v>
      </c>
      <c r="G419" s="37">
        <f>[1]consoCURRENT!J10129</f>
        <v>0</v>
      </c>
      <c r="H419" s="37">
        <f>[1]consoCURRENT!K10129</f>
        <v>0</v>
      </c>
      <c r="I419" s="37">
        <f>[1]consoCURRENT!L10129</f>
        <v>0</v>
      </c>
      <c r="J419" s="37">
        <f>[1]consoCURRENT!M10129</f>
        <v>0</v>
      </c>
      <c r="K419" s="37">
        <f>[1]consoCURRENT!N10129</f>
        <v>0</v>
      </c>
      <c r="L419" s="37">
        <f>[1]consoCURRENT!O10129</f>
        <v>0</v>
      </c>
      <c r="M419" s="37">
        <f>[1]consoCURRENT!P10129</f>
        <v>0</v>
      </c>
      <c r="N419" s="37">
        <f>[1]consoCURRENT!Q10129</f>
        <v>0</v>
      </c>
      <c r="O419" s="37">
        <f>[1]consoCURRENT!R10129</f>
        <v>86904.84</v>
      </c>
      <c r="P419" s="37">
        <f>[1]consoCURRENT!S10129</f>
        <v>137282.03</v>
      </c>
      <c r="Q419" s="37">
        <f>[1]consoCURRENT!T10129</f>
        <v>0</v>
      </c>
      <c r="R419" s="37">
        <f>[1]consoCURRENT!U10129</f>
        <v>0</v>
      </c>
      <c r="S419" s="37">
        <f>[1]consoCURRENT!V10129</f>
        <v>0</v>
      </c>
      <c r="T419" s="37">
        <f>[1]consoCURRENT!W10129</f>
        <v>0</v>
      </c>
      <c r="U419" s="37">
        <f>[1]consoCURRENT!X10129</f>
        <v>0</v>
      </c>
      <c r="V419" s="37">
        <f>[1]consoCURRENT!Y10129</f>
        <v>0</v>
      </c>
      <c r="W419" s="37">
        <f>[1]consoCURRENT!Z10129</f>
        <v>0</v>
      </c>
      <c r="X419" s="37">
        <f>[1]consoCURRENT!AA10129</f>
        <v>0</v>
      </c>
      <c r="Y419" s="37">
        <f>[1]consoCURRENT!AB10129</f>
        <v>0</v>
      </c>
      <c r="Z419" s="37">
        <f t="shared" ref="Z419:Z421" si="296">SUM(M419:Y419)</f>
        <v>224186.87</v>
      </c>
      <c r="AA419" s="37">
        <f t="shared" ref="AA419:AA421" si="297">B419-Z419</f>
        <v>328632813.13</v>
      </c>
      <c r="AB419" s="42">
        <f t="shared" ref="AB419:AB424" si="298">Z419/B419</f>
        <v>6.8171536564525003E-4</v>
      </c>
      <c r="AC419" s="38"/>
    </row>
    <row r="420" spans="1:29" s="39" customFormat="1" ht="18" customHeight="1" x14ac:dyDescent="0.25">
      <c r="A420" s="41" t="s">
        <v>38</v>
      </c>
      <c r="B420" s="37">
        <f>[1]consoCURRENT!E10135</f>
        <v>0</v>
      </c>
      <c r="C420" s="37">
        <f>[1]consoCURRENT!F10135</f>
        <v>0</v>
      </c>
      <c r="D420" s="37">
        <f>[1]consoCURRENT!G10135</f>
        <v>0</v>
      </c>
      <c r="E420" s="37">
        <f>[1]consoCURRENT!H10135</f>
        <v>0</v>
      </c>
      <c r="F420" s="37">
        <f>[1]consoCURRENT!I10135</f>
        <v>0</v>
      </c>
      <c r="G420" s="37">
        <f>[1]consoCURRENT!J10135</f>
        <v>0</v>
      </c>
      <c r="H420" s="37">
        <f>[1]consoCURRENT!K10135</f>
        <v>0</v>
      </c>
      <c r="I420" s="37">
        <f>[1]consoCURRENT!L10135</f>
        <v>0</v>
      </c>
      <c r="J420" s="37">
        <f>[1]consoCURRENT!M10135</f>
        <v>0</v>
      </c>
      <c r="K420" s="37">
        <f>[1]consoCURRENT!N10135</f>
        <v>0</v>
      </c>
      <c r="L420" s="37">
        <f>[1]consoCURRENT!O10135</f>
        <v>0</v>
      </c>
      <c r="M420" s="37">
        <f>[1]consoCURRENT!P10135</f>
        <v>0</v>
      </c>
      <c r="N420" s="37">
        <f>[1]consoCURRENT!Q10135</f>
        <v>0</v>
      </c>
      <c r="O420" s="37">
        <f>[1]consoCURRENT!R10135</f>
        <v>0</v>
      </c>
      <c r="P420" s="37">
        <f>[1]consoCURRENT!S10135</f>
        <v>0</v>
      </c>
      <c r="Q420" s="37">
        <f>[1]consoCURRENT!T10135</f>
        <v>0</v>
      </c>
      <c r="R420" s="37">
        <f>[1]consoCURRENT!U10135</f>
        <v>0</v>
      </c>
      <c r="S420" s="37">
        <f>[1]consoCURRENT!V10135</f>
        <v>0</v>
      </c>
      <c r="T420" s="37">
        <f>[1]consoCURRENT!W10135</f>
        <v>0</v>
      </c>
      <c r="U420" s="37">
        <f>[1]consoCURRENT!X10135</f>
        <v>0</v>
      </c>
      <c r="V420" s="37">
        <f>[1]consoCURRENT!Y10135</f>
        <v>0</v>
      </c>
      <c r="W420" s="37">
        <f>[1]consoCURRENT!Z10135</f>
        <v>0</v>
      </c>
      <c r="X420" s="37">
        <f>[1]consoCURRENT!AA10135</f>
        <v>0</v>
      </c>
      <c r="Y420" s="37">
        <f>[1]consoCURRENT!AB10135</f>
        <v>0</v>
      </c>
      <c r="Z420" s="37">
        <f t="shared" si="296"/>
        <v>0</v>
      </c>
      <c r="AA420" s="37">
        <f t="shared" si="297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[1]consoCURRENT!E10164</f>
        <v>0</v>
      </c>
      <c r="C421" s="37">
        <f>[1]consoCURRENT!F10164</f>
        <v>0</v>
      </c>
      <c r="D421" s="37">
        <f>[1]consoCURRENT!G10164</f>
        <v>0</v>
      </c>
      <c r="E421" s="37">
        <f>[1]consoCURRENT!H10164</f>
        <v>0</v>
      </c>
      <c r="F421" s="37">
        <f>[1]consoCURRENT!I10164</f>
        <v>0</v>
      </c>
      <c r="G421" s="37">
        <f>[1]consoCURRENT!J10164</f>
        <v>0</v>
      </c>
      <c r="H421" s="37">
        <f>[1]consoCURRENT!K10164</f>
        <v>0</v>
      </c>
      <c r="I421" s="37">
        <f>[1]consoCURRENT!L10164</f>
        <v>0</v>
      </c>
      <c r="J421" s="37">
        <f>[1]consoCURRENT!M10164</f>
        <v>0</v>
      </c>
      <c r="K421" s="37">
        <f>[1]consoCURRENT!N10164</f>
        <v>0</v>
      </c>
      <c r="L421" s="37">
        <f>[1]consoCURRENT!O10164</f>
        <v>0</v>
      </c>
      <c r="M421" s="37">
        <f>[1]consoCURRENT!P10164</f>
        <v>0</v>
      </c>
      <c r="N421" s="37">
        <f>[1]consoCURRENT!Q10164</f>
        <v>0</v>
      </c>
      <c r="O421" s="37">
        <f>[1]consoCURRENT!R10164</f>
        <v>0</v>
      </c>
      <c r="P421" s="37">
        <f>[1]consoCURRENT!S10164</f>
        <v>0</v>
      </c>
      <c r="Q421" s="37">
        <f>[1]consoCURRENT!T10164</f>
        <v>0</v>
      </c>
      <c r="R421" s="37">
        <f>[1]consoCURRENT!U10164</f>
        <v>0</v>
      </c>
      <c r="S421" s="37">
        <f>[1]consoCURRENT!V10164</f>
        <v>0</v>
      </c>
      <c r="T421" s="37">
        <f>[1]consoCURRENT!W10164</f>
        <v>0</v>
      </c>
      <c r="U421" s="37">
        <f>[1]consoCURRENT!X10164</f>
        <v>0</v>
      </c>
      <c r="V421" s="37">
        <f>[1]consoCURRENT!Y10164</f>
        <v>0</v>
      </c>
      <c r="W421" s="37">
        <f>[1]consoCURRENT!Z10164</f>
        <v>0</v>
      </c>
      <c r="X421" s="37">
        <f>[1]consoCURRENT!AA10164</f>
        <v>0</v>
      </c>
      <c r="Y421" s="37">
        <f>[1]consoCURRENT!AB10164</f>
        <v>0</v>
      </c>
      <c r="Z421" s="37">
        <f t="shared" si="296"/>
        <v>0</v>
      </c>
      <c r="AA421" s="37">
        <f t="shared" si="297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328857000</v>
      </c>
      <c r="C422" s="44">
        <f t="shared" ref="C422:AA422" si="299">SUM(C418:C421)</f>
        <v>0</v>
      </c>
      <c r="D422" s="44">
        <f t="shared" si="299"/>
        <v>0</v>
      </c>
      <c r="E422" s="44">
        <f t="shared" si="299"/>
        <v>224186.87</v>
      </c>
      <c r="F422" s="44">
        <f t="shared" si="299"/>
        <v>0</v>
      </c>
      <c r="G422" s="44">
        <f t="shared" si="299"/>
        <v>0</v>
      </c>
      <c r="H422" s="44">
        <f t="shared" si="299"/>
        <v>0</v>
      </c>
      <c r="I422" s="44">
        <f t="shared" si="299"/>
        <v>0</v>
      </c>
      <c r="J422" s="44">
        <f t="shared" si="299"/>
        <v>0</v>
      </c>
      <c r="K422" s="44">
        <f t="shared" si="299"/>
        <v>0</v>
      </c>
      <c r="L422" s="44">
        <f t="shared" si="299"/>
        <v>0</v>
      </c>
      <c r="M422" s="44">
        <f t="shared" si="299"/>
        <v>0</v>
      </c>
      <c r="N422" s="44">
        <f t="shared" si="299"/>
        <v>0</v>
      </c>
      <c r="O422" s="44">
        <f t="shared" si="299"/>
        <v>86904.84</v>
      </c>
      <c r="P422" s="44">
        <f t="shared" si="299"/>
        <v>137282.03</v>
      </c>
      <c r="Q422" s="44">
        <f t="shared" si="299"/>
        <v>0</v>
      </c>
      <c r="R422" s="44">
        <f t="shared" si="299"/>
        <v>0</v>
      </c>
      <c r="S422" s="44">
        <f t="shared" si="299"/>
        <v>0</v>
      </c>
      <c r="T422" s="44">
        <f t="shared" si="299"/>
        <v>0</v>
      </c>
      <c r="U422" s="44">
        <f t="shared" si="299"/>
        <v>0</v>
      </c>
      <c r="V422" s="44">
        <f t="shared" si="299"/>
        <v>0</v>
      </c>
      <c r="W422" s="44">
        <f t="shared" si="299"/>
        <v>0</v>
      </c>
      <c r="X422" s="44">
        <f t="shared" si="299"/>
        <v>0</v>
      </c>
      <c r="Y422" s="44">
        <f t="shared" si="299"/>
        <v>0</v>
      </c>
      <c r="Z422" s="44">
        <f t="shared" si="299"/>
        <v>224186.87</v>
      </c>
      <c r="AA422" s="44">
        <f t="shared" si="299"/>
        <v>328632813.13</v>
      </c>
      <c r="AB422" s="45">
        <f t="shared" si="298"/>
        <v>6.8171536564525003E-4</v>
      </c>
      <c r="AC422" s="38"/>
    </row>
    <row r="423" spans="1:29" s="39" customFormat="1" ht="18" customHeight="1" x14ac:dyDescent="0.25">
      <c r="A423" s="46" t="s">
        <v>41</v>
      </c>
      <c r="B423" s="37">
        <f>[1]consoCURRENT!E10168</f>
        <v>0</v>
      </c>
      <c r="C423" s="37">
        <f>[1]consoCURRENT!F10168</f>
        <v>0</v>
      </c>
      <c r="D423" s="37">
        <f>[1]consoCURRENT!G10168</f>
        <v>0</v>
      </c>
      <c r="E423" s="37">
        <f>[1]consoCURRENT!H10168</f>
        <v>0</v>
      </c>
      <c r="F423" s="37">
        <f>[1]consoCURRENT!I10168</f>
        <v>0</v>
      </c>
      <c r="G423" s="37">
        <f>[1]consoCURRENT!J10168</f>
        <v>0</v>
      </c>
      <c r="H423" s="37">
        <f>[1]consoCURRENT!K10168</f>
        <v>0</v>
      </c>
      <c r="I423" s="37">
        <f>[1]consoCURRENT!L10168</f>
        <v>0</v>
      </c>
      <c r="J423" s="37">
        <f>[1]consoCURRENT!M10168</f>
        <v>0</v>
      </c>
      <c r="K423" s="37">
        <f>[1]consoCURRENT!N10168</f>
        <v>0</v>
      </c>
      <c r="L423" s="37">
        <f>[1]consoCURRENT!O10168</f>
        <v>0</v>
      </c>
      <c r="M423" s="37">
        <f>[1]consoCURRENT!P10168</f>
        <v>0</v>
      </c>
      <c r="N423" s="37">
        <f>[1]consoCURRENT!Q10168</f>
        <v>0</v>
      </c>
      <c r="O423" s="37">
        <f>[1]consoCURRENT!R10168</f>
        <v>0</v>
      </c>
      <c r="P423" s="37">
        <f>[1]consoCURRENT!S10168</f>
        <v>0</v>
      </c>
      <c r="Q423" s="37">
        <f>[1]consoCURRENT!T10168</f>
        <v>0</v>
      </c>
      <c r="R423" s="37">
        <f>[1]consoCURRENT!U10168</f>
        <v>0</v>
      </c>
      <c r="S423" s="37">
        <f>[1]consoCURRENT!V10168</f>
        <v>0</v>
      </c>
      <c r="T423" s="37">
        <f>[1]consoCURRENT!W10168</f>
        <v>0</v>
      </c>
      <c r="U423" s="37">
        <f>[1]consoCURRENT!X10168</f>
        <v>0</v>
      </c>
      <c r="V423" s="37">
        <f>[1]consoCURRENT!Y10168</f>
        <v>0</v>
      </c>
      <c r="W423" s="37">
        <f>[1]consoCURRENT!Z10168</f>
        <v>0</v>
      </c>
      <c r="X423" s="37">
        <f>[1]consoCURRENT!AA10168</f>
        <v>0</v>
      </c>
      <c r="Y423" s="37">
        <f>[1]consoCURRENT!AB10168</f>
        <v>0</v>
      </c>
      <c r="Z423" s="37">
        <f t="shared" ref="Z423" si="300">SUM(M423:Y423)</f>
        <v>0</v>
      </c>
      <c r="AA423" s="37">
        <f t="shared" ref="AA423" si="301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328857000</v>
      </c>
      <c r="C424" s="44">
        <f t="shared" ref="C424:AA424" si="302">C423+C422</f>
        <v>0</v>
      </c>
      <c r="D424" s="44">
        <f t="shared" si="302"/>
        <v>0</v>
      </c>
      <c r="E424" s="44">
        <f t="shared" si="302"/>
        <v>224186.87</v>
      </c>
      <c r="F424" s="44">
        <f t="shared" si="302"/>
        <v>0</v>
      </c>
      <c r="G424" s="44">
        <f t="shared" si="302"/>
        <v>0</v>
      </c>
      <c r="H424" s="44">
        <f t="shared" si="302"/>
        <v>0</v>
      </c>
      <c r="I424" s="44">
        <f t="shared" si="302"/>
        <v>0</v>
      </c>
      <c r="J424" s="44">
        <f t="shared" si="302"/>
        <v>0</v>
      </c>
      <c r="K424" s="44">
        <f t="shared" si="302"/>
        <v>0</v>
      </c>
      <c r="L424" s="44">
        <f t="shared" si="302"/>
        <v>0</v>
      </c>
      <c r="M424" s="44">
        <f t="shared" si="302"/>
        <v>0</v>
      </c>
      <c r="N424" s="44">
        <f t="shared" si="302"/>
        <v>0</v>
      </c>
      <c r="O424" s="44">
        <f t="shared" si="302"/>
        <v>86904.84</v>
      </c>
      <c r="P424" s="44">
        <f t="shared" si="302"/>
        <v>137282.03</v>
      </c>
      <c r="Q424" s="44">
        <f t="shared" si="302"/>
        <v>0</v>
      </c>
      <c r="R424" s="44">
        <f t="shared" si="302"/>
        <v>0</v>
      </c>
      <c r="S424" s="44">
        <f t="shared" si="302"/>
        <v>0</v>
      </c>
      <c r="T424" s="44">
        <f t="shared" si="302"/>
        <v>0</v>
      </c>
      <c r="U424" s="44">
        <f t="shared" si="302"/>
        <v>0</v>
      </c>
      <c r="V424" s="44">
        <f t="shared" si="302"/>
        <v>0</v>
      </c>
      <c r="W424" s="44">
        <f t="shared" si="302"/>
        <v>0</v>
      </c>
      <c r="X424" s="44">
        <f t="shared" si="302"/>
        <v>0</v>
      </c>
      <c r="Y424" s="44">
        <f t="shared" si="302"/>
        <v>0</v>
      </c>
      <c r="Z424" s="44">
        <f t="shared" si="302"/>
        <v>224186.87</v>
      </c>
      <c r="AA424" s="44">
        <f t="shared" si="302"/>
        <v>328632813.13</v>
      </c>
      <c r="AB424" s="45">
        <f t="shared" si="298"/>
        <v>6.8171536564525003E-4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62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[1]consoCURRENT!E10228</f>
        <v>0</v>
      </c>
      <c r="C428" s="37">
        <f>[1]consoCURRENT!F10228</f>
        <v>0</v>
      </c>
      <c r="D428" s="37">
        <f>[1]consoCURRENT!G10228</f>
        <v>0</v>
      </c>
      <c r="E428" s="37">
        <f>[1]consoCURRENT!H10228</f>
        <v>0</v>
      </c>
      <c r="F428" s="37">
        <f>[1]consoCURRENT!I10228</f>
        <v>0</v>
      </c>
      <c r="G428" s="37">
        <f>[1]consoCURRENT!J10228</f>
        <v>0</v>
      </c>
      <c r="H428" s="37">
        <f>[1]consoCURRENT!K10228</f>
        <v>0</v>
      </c>
      <c r="I428" s="37">
        <f>[1]consoCURRENT!L10228</f>
        <v>0</v>
      </c>
      <c r="J428" s="37">
        <f>[1]consoCURRENT!M10228</f>
        <v>0</v>
      </c>
      <c r="K428" s="37">
        <f>[1]consoCURRENT!N10228</f>
        <v>0</v>
      </c>
      <c r="L428" s="37">
        <f>[1]consoCURRENT!O10228</f>
        <v>0</v>
      </c>
      <c r="M428" s="37">
        <f>[1]consoCURRENT!P10228</f>
        <v>0</v>
      </c>
      <c r="N428" s="37">
        <f>[1]consoCURRENT!Q10228</f>
        <v>0</v>
      </c>
      <c r="O428" s="37">
        <f>[1]consoCURRENT!R10228</f>
        <v>0</v>
      </c>
      <c r="P428" s="37">
        <f>[1]consoCURRENT!S10228</f>
        <v>0</v>
      </c>
      <c r="Q428" s="37">
        <f>[1]consoCURRENT!T10228</f>
        <v>0</v>
      </c>
      <c r="R428" s="37">
        <f>[1]consoCURRENT!U10228</f>
        <v>0</v>
      </c>
      <c r="S428" s="37">
        <f>[1]consoCURRENT!V10228</f>
        <v>0</v>
      </c>
      <c r="T428" s="37">
        <f>[1]consoCURRENT!W10228</f>
        <v>0</v>
      </c>
      <c r="U428" s="37">
        <f>[1]consoCURRENT!X10228</f>
        <v>0</v>
      </c>
      <c r="V428" s="37">
        <f>[1]consoCURRENT!Y10228</f>
        <v>0</v>
      </c>
      <c r="W428" s="37">
        <f>[1]consoCURRENT!Z10228</f>
        <v>0</v>
      </c>
      <c r="X428" s="37">
        <f>[1]consoCURRENT!AA10228</f>
        <v>0</v>
      </c>
      <c r="Y428" s="37">
        <f>[1]consoCURRENT!AB10228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[1]consoCURRENT!E10304</f>
        <v>396040000</v>
      </c>
      <c r="C429" s="37">
        <f>[1]consoCURRENT!F10304</f>
        <v>0</v>
      </c>
      <c r="D429" s="37">
        <f>[1]consoCURRENT!G10304</f>
        <v>0</v>
      </c>
      <c r="E429" s="37">
        <f>[1]consoCURRENT!H10304</f>
        <v>232157455.19</v>
      </c>
      <c r="F429" s="37">
        <f>[1]consoCURRENT!I10304</f>
        <v>0</v>
      </c>
      <c r="G429" s="37">
        <f>[1]consoCURRENT!J10304</f>
        <v>0</v>
      </c>
      <c r="H429" s="37">
        <f>[1]consoCURRENT!K10304</f>
        <v>0</v>
      </c>
      <c r="I429" s="37">
        <f>[1]consoCURRENT!L10304</f>
        <v>0</v>
      </c>
      <c r="J429" s="37">
        <f>[1]consoCURRENT!M10304</f>
        <v>0</v>
      </c>
      <c r="K429" s="37">
        <f>[1]consoCURRENT!N10304</f>
        <v>0</v>
      </c>
      <c r="L429" s="37">
        <f>[1]consoCURRENT!O10304</f>
        <v>0</v>
      </c>
      <c r="M429" s="37">
        <f>[1]consoCURRENT!P10304</f>
        <v>0</v>
      </c>
      <c r="N429" s="37">
        <f>[1]consoCURRENT!Q10304</f>
        <v>0</v>
      </c>
      <c r="O429" s="37">
        <f>[1]consoCURRENT!R10304</f>
        <v>98971.69</v>
      </c>
      <c r="P429" s="37">
        <f>[1]consoCURRENT!S10304</f>
        <v>232058483.5</v>
      </c>
      <c r="Q429" s="37">
        <f>[1]consoCURRENT!T10304</f>
        <v>0</v>
      </c>
      <c r="R429" s="37">
        <f>[1]consoCURRENT!U10304</f>
        <v>0</v>
      </c>
      <c r="S429" s="37">
        <f>[1]consoCURRENT!V10304</f>
        <v>0</v>
      </c>
      <c r="T429" s="37">
        <f>[1]consoCURRENT!W10304</f>
        <v>0</v>
      </c>
      <c r="U429" s="37">
        <f>[1]consoCURRENT!X10304</f>
        <v>0</v>
      </c>
      <c r="V429" s="37">
        <f>[1]consoCURRENT!Y10304</f>
        <v>0</v>
      </c>
      <c r="W429" s="37">
        <f>[1]consoCURRENT!Z10304</f>
        <v>0</v>
      </c>
      <c r="X429" s="37">
        <f>[1]consoCURRENT!AA10304</f>
        <v>0</v>
      </c>
      <c r="Y429" s="37">
        <f>[1]consoCURRENT!AB10304</f>
        <v>0</v>
      </c>
      <c r="Z429" s="37">
        <f t="shared" ref="Z429:Z431" si="303">SUM(M429:Y429)</f>
        <v>232157455.19</v>
      </c>
      <c r="AA429" s="37">
        <f t="shared" ref="AA429:AA431" si="304">B429-Z429</f>
        <v>163882544.81</v>
      </c>
      <c r="AB429" s="42">
        <f t="shared" ref="AB429:AB434" si="305">Z429/B429</f>
        <v>0.58619698815776189</v>
      </c>
      <c r="AC429" s="38"/>
    </row>
    <row r="430" spans="1:29" s="39" customFormat="1" ht="18" customHeight="1" x14ac:dyDescent="0.25">
      <c r="A430" s="41" t="s">
        <v>38</v>
      </c>
      <c r="B430" s="37">
        <f>[1]consoCURRENT!E10310</f>
        <v>0</v>
      </c>
      <c r="C430" s="37">
        <f>[1]consoCURRENT!F10310</f>
        <v>0</v>
      </c>
      <c r="D430" s="37">
        <f>[1]consoCURRENT!G10310</f>
        <v>0</v>
      </c>
      <c r="E430" s="37">
        <f>[1]consoCURRENT!H10310</f>
        <v>0</v>
      </c>
      <c r="F430" s="37">
        <f>[1]consoCURRENT!I10310</f>
        <v>0</v>
      </c>
      <c r="G430" s="37">
        <f>[1]consoCURRENT!J10310</f>
        <v>0</v>
      </c>
      <c r="H430" s="37">
        <f>[1]consoCURRENT!K10310</f>
        <v>0</v>
      </c>
      <c r="I430" s="37">
        <f>[1]consoCURRENT!L10310</f>
        <v>0</v>
      </c>
      <c r="J430" s="37">
        <f>[1]consoCURRENT!M10310</f>
        <v>0</v>
      </c>
      <c r="K430" s="37">
        <f>[1]consoCURRENT!N10310</f>
        <v>0</v>
      </c>
      <c r="L430" s="37">
        <f>[1]consoCURRENT!O10310</f>
        <v>0</v>
      </c>
      <c r="M430" s="37">
        <f>[1]consoCURRENT!P10310</f>
        <v>0</v>
      </c>
      <c r="N430" s="37">
        <f>[1]consoCURRENT!Q10310</f>
        <v>0</v>
      </c>
      <c r="O430" s="37">
        <f>[1]consoCURRENT!R10310</f>
        <v>0</v>
      </c>
      <c r="P430" s="37">
        <f>[1]consoCURRENT!S10310</f>
        <v>0</v>
      </c>
      <c r="Q430" s="37">
        <f>[1]consoCURRENT!T10310</f>
        <v>0</v>
      </c>
      <c r="R430" s="37">
        <f>[1]consoCURRENT!U10310</f>
        <v>0</v>
      </c>
      <c r="S430" s="37">
        <f>[1]consoCURRENT!V10310</f>
        <v>0</v>
      </c>
      <c r="T430" s="37">
        <f>[1]consoCURRENT!W10310</f>
        <v>0</v>
      </c>
      <c r="U430" s="37">
        <f>[1]consoCURRENT!X10310</f>
        <v>0</v>
      </c>
      <c r="V430" s="37">
        <f>[1]consoCURRENT!Y10310</f>
        <v>0</v>
      </c>
      <c r="W430" s="37">
        <f>[1]consoCURRENT!Z10310</f>
        <v>0</v>
      </c>
      <c r="X430" s="37">
        <f>[1]consoCURRENT!AA10310</f>
        <v>0</v>
      </c>
      <c r="Y430" s="37">
        <f>[1]consoCURRENT!AB10310</f>
        <v>0</v>
      </c>
      <c r="Z430" s="37">
        <f t="shared" si="303"/>
        <v>0</v>
      </c>
      <c r="AA430" s="37">
        <f t="shared" si="304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[1]consoCURRENT!E10339</f>
        <v>0</v>
      </c>
      <c r="C431" s="37">
        <f>[1]consoCURRENT!F10339</f>
        <v>0</v>
      </c>
      <c r="D431" s="37">
        <f>[1]consoCURRENT!G10339</f>
        <v>0</v>
      </c>
      <c r="E431" s="37">
        <f>[1]consoCURRENT!H10339</f>
        <v>0</v>
      </c>
      <c r="F431" s="37">
        <f>[1]consoCURRENT!I10339</f>
        <v>0</v>
      </c>
      <c r="G431" s="37">
        <f>[1]consoCURRENT!J10339</f>
        <v>0</v>
      </c>
      <c r="H431" s="37">
        <f>[1]consoCURRENT!K10339</f>
        <v>0</v>
      </c>
      <c r="I431" s="37">
        <f>[1]consoCURRENT!L10339</f>
        <v>0</v>
      </c>
      <c r="J431" s="37">
        <f>[1]consoCURRENT!M10339</f>
        <v>0</v>
      </c>
      <c r="K431" s="37">
        <f>[1]consoCURRENT!N10339</f>
        <v>0</v>
      </c>
      <c r="L431" s="37">
        <f>[1]consoCURRENT!O10339</f>
        <v>0</v>
      </c>
      <c r="M431" s="37">
        <f>[1]consoCURRENT!P10339</f>
        <v>0</v>
      </c>
      <c r="N431" s="37">
        <f>[1]consoCURRENT!Q10339</f>
        <v>0</v>
      </c>
      <c r="O431" s="37">
        <f>[1]consoCURRENT!R10339</f>
        <v>0</v>
      </c>
      <c r="P431" s="37">
        <f>[1]consoCURRENT!S10339</f>
        <v>0</v>
      </c>
      <c r="Q431" s="37">
        <f>[1]consoCURRENT!T10339</f>
        <v>0</v>
      </c>
      <c r="R431" s="37">
        <f>[1]consoCURRENT!U10339</f>
        <v>0</v>
      </c>
      <c r="S431" s="37">
        <f>[1]consoCURRENT!V10339</f>
        <v>0</v>
      </c>
      <c r="T431" s="37">
        <f>[1]consoCURRENT!W10339</f>
        <v>0</v>
      </c>
      <c r="U431" s="37">
        <f>[1]consoCURRENT!X10339</f>
        <v>0</v>
      </c>
      <c r="V431" s="37">
        <f>[1]consoCURRENT!Y10339</f>
        <v>0</v>
      </c>
      <c r="W431" s="37">
        <f>[1]consoCURRENT!Z10339</f>
        <v>0</v>
      </c>
      <c r="X431" s="37">
        <f>[1]consoCURRENT!AA10339</f>
        <v>0</v>
      </c>
      <c r="Y431" s="37">
        <f>[1]consoCURRENT!AB10339</f>
        <v>0</v>
      </c>
      <c r="Z431" s="37">
        <f t="shared" si="303"/>
        <v>0</v>
      </c>
      <c r="AA431" s="37">
        <f t="shared" si="304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396040000</v>
      </c>
      <c r="C432" s="44">
        <f t="shared" ref="C432:AA432" si="306">SUM(C428:C431)</f>
        <v>0</v>
      </c>
      <c r="D432" s="44">
        <f t="shared" si="306"/>
        <v>0</v>
      </c>
      <c r="E432" s="44">
        <f t="shared" si="306"/>
        <v>232157455.19</v>
      </c>
      <c r="F432" s="44">
        <f t="shared" si="306"/>
        <v>0</v>
      </c>
      <c r="G432" s="44">
        <f t="shared" si="306"/>
        <v>0</v>
      </c>
      <c r="H432" s="44">
        <f t="shared" si="306"/>
        <v>0</v>
      </c>
      <c r="I432" s="44">
        <f t="shared" si="306"/>
        <v>0</v>
      </c>
      <c r="J432" s="44">
        <f t="shared" si="306"/>
        <v>0</v>
      </c>
      <c r="K432" s="44">
        <f t="shared" si="306"/>
        <v>0</v>
      </c>
      <c r="L432" s="44">
        <f t="shared" si="306"/>
        <v>0</v>
      </c>
      <c r="M432" s="44">
        <f t="shared" si="306"/>
        <v>0</v>
      </c>
      <c r="N432" s="44">
        <f t="shared" si="306"/>
        <v>0</v>
      </c>
      <c r="O432" s="44">
        <f t="shared" si="306"/>
        <v>98971.69</v>
      </c>
      <c r="P432" s="44">
        <f t="shared" si="306"/>
        <v>232058483.5</v>
      </c>
      <c r="Q432" s="44">
        <f t="shared" si="306"/>
        <v>0</v>
      </c>
      <c r="R432" s="44">
        <f t="shared" si="306"/>
        <v>0</v>
      </c>
      <c r="S432" s="44">
        <f t="shared" si="306"/>
        <v>0</v>
      </c>
      <c r="T432" s="44">
        <f t="shared" si="306"/>
        <v>0</v>
      </c>
      <c r="U432" s="44">
        <f t="shared" si="306"/>
        <v>0</v>
      </c>
      <c r="V432" s="44">
        <f t="shared" si="306"/>
        <v>0</v>
      </c>
      <c r="W432" s="44">
        <f t="shared" si="306"/>
        <v>0</v>
      </c>
      <c r="X432" s="44">
        <f t="shared" si="306"/>
        <v>0</v>
      </c>
      <c r="Y432" s="44">
        <f t="shared" si="306"/>
        <v>0</v>
      </c>
      <c r="Z432" s="44">
        <f t="shared" si="306"/>
        <v>232157455.19</v>
      </c>
      <c r="AA432" s="44">
        <f t="shared" si="306"/>
        <v>163882544.81</v>
      </c>
      <c r="AB432" s="45">
        <f t="shared" si="305"/>
        <v>0.58619698815776189</v>
      </c>
      <c r="AC432" s="38"/>
    </row>
    <row r="433" spans="1:29" s="39" customFormat="1" ht="18" customHeight="1" x14ac:dyDescent="0.25">
      <c r="A433" s="46" t="s">
        <v>41</v>
      </c>
      <c r="B433" s="37">
        <f>[1]consoCURRENT!E10343</f>
        <v>0</v>
      </c>
      <c r="C433" s="37">
        <f>[1]consoCURRENT!F10343</f>
        <v>0</v>
      </c>
      <c r="D433" s="37">
        <f>[1]consoCURRENT!G10343</f>
        <v>0</v>
      </c>
      <c r="E433" s="37">
        <f>[1]consoCURRENT!H10343</f>
        <v>0</v>
      </c>
      <c r="F433" s="37">
        <f>[1]consoCURRENT!I10343</f>
        <v>0</v>
      </c>
      <c r="G433" s="37">
        <f>[1]consoCURRENT!J10343</f>
        <v>0</v>
      </c>
      <c r="H433" s="37">
        <f>[1]consoCURRENT!K10343</f>
        <v>0</v>
      </c>
      <c r="I433" s="37">
        <f>[1]consoCURRENT!L10343</f>
        <v>0</v>
      </c>
      <c r="J433" s="37">
        <f>[1]consoCURRENT!M10343</f>
        <v>0</v>
      </c>
      <c r="K433" s="37">
        <f>[1]consoCURRENT!N10343</f>
        <v>0</v>
      </c>
      <c r="L433" s="37">
        <f>[1]consoCURRENT!O10343</f>
        <v>0</v>
      </c>
      <c r="M433" s="37">
        <f>[1]consoCURRENT!P10343</f>
        <v>0</v>
      </c>
      <c r="N433" s="37">
        <f>[1]consoCURRENT!Q10343</f>
        <v>0</v>
      </c>
      <c r="O433" s="37">
        <f>[1]consoCURRENT!R10343</f>
        <v>0</v>
      </c>
      <c r="P433" s="37">
        <f>[1]consoCURRENT!S10343</f>
        <v>0</v>
      </c>
      <c r="Q433" s="37">
        <f>[1]consoCURRENT!T10343</f>
        <v>0</v>
      </c>
      <c r="R433" s="37">
        <f>[1]consoCURRENT!U10343</f>
        <v>0</v>
      </c>
      <c r="S433" s="37">
        <f>[1]consoCURRENT!V10343</f>
        <v>0</v>
      </c>
      <c r="T433" s="37">
        <f>[1]consoCURRENT!W10343</f>
        <v>0</v>
      </c>
      <c r="U433" s="37">
        <f>[1]consoCURRENT!X10343</f>
        <v>0</v>
      </c>
      <c r="V433" s="37">
        <f>[1]consoCURRENT!Y10343</f>
        <v>0</v>
      </c>
      <c r="W433" s="37">
        <f>[1]consoCURRENT!Z10343</f>
        <v>0</v>
      </c>
      <c r="X433" s="37">
        <f>[1]consoCURRENT!AA10343</f>
        <v>0</v>
      </c>
      <c r="Y433" s="37">
        <f>[1]consoCURRENT!AB10343</f>
        <v>0</v>
      </c>
      <c r="Z433" s="37">
        <f t="shared" ref="Z433" si="307">SUM(M433:Y433)</f>
        <v>0</v>
      </c>
      <c r="AA433" s="37">
        <f t="shared" ref="AA433" si="308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396040000</v>
      </c>
      <c r="C434" s="44">
        <f t="shared" ref="C434:AA434" si="309">C433+C432</f>
        <v>0</v>
      </c>
      <c r="D434" s="44">
        <f t="shared" si="309"/>
        <v>0</v>
      </c>
      <c r="E434" s="44">
        <f t="shared" si="309"/>
        <v>232157455.19</v>
      </c>
      <c r="F434" s="44">
        <f t="shared" si="309"/>
        <v>0</v>
      </c>
      <c r="G434" s="44">
        <f t="shared" si="309"/>
        <v>0</v>
      </c>
      <c r="H434" s="44">
        <f t="shared" si="309"/>
        <v>0</v>
      </c>
      <c r="I434" s="44">
        <f t="shared" si="309"/>
        <v>0</v>
      </c>
      <c r="J434" s="44">
        <f t="shared" si="309"/>
        <v>0</v>
      </c>
      <c r="K434" s="44">
        <f t="shared" si="309"/>
        <v>0</v>
      </c>
      <c r="L434" s="44">
        <f t="shared" si="309"/>
        <v>0</v>
      </c>
      <c r="M434" s="44">
        <f t="shared" si="309"/>
        <v>0</v>
      </c>
      <c r="N434" s="44">
        <f t="shared" si="309"/>
        <v>0</v>
      </c>
      <c r="O434" s="44">
        <f t="shared" si="309"/>
        <v>98971.69</v>
      </c>
      <c r="P434" s="44">
        <f t="shared" si="309"/>
        <v>232058483.5</v>
      </c>
      <c r="Q434" s="44">
        <f t="shared" si="309"/>
        <v>0</v>
      </c>
      <c r="R434" s="44">
        <f t="shared" si="309"/>
        <v>0</v>
      </c>
      <c r="S434" s="44">
        <f t="shared" si="309"/>
        <v>0</v>
      </c>
      <c r="T434" s="44">
        <f t="shared" si="309"/>
        <v>0</v>
      </c>
      <c r="U434" s="44">
        <f t="shared" si="309"/>
        <v>0</v>
      </c>
      <c r="V434" s="44">
        <f t="shared" si="309"/>
        <v>0</v>
      </c>
      <c r="W434" s="44">
        <f t="shared" si="309"/>
        <v>0</v>
      </c>
      <c r="X434" s="44">
        <f t="shared" si="309"/>
        <v>0</v>
      </c>
      <c r="Y434" s="44">
        <f t="shared" si="309"/>
        <v>0</v>
      </c>
      <c r="Z434" s="44">
        <f t="shared" si="309"/>
        <v>232157455.19</v>
      </c>
      <c r="AA434" s="44">
        <f t="shared" si="309"/>
        <v>163882544.81</v>
      </c>
      <c r="AB434" s="45">
        <f t="shared" si="305"/>
        <v>0.58619698815776189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63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[1]consoCURRENT!E10403</f>
        <v>0</v>
      </c>
      <c r="C438" s="37">
        <f>[1]consoCURRENT!F10403</f>
        <v>0</v>
      </c>
      <c r="D438" s="37">
        <f>[1]consoCURRENT!G10403</f>
        <v>0</v>
      </c>
      <c r="E438" s="37">
        <f>[1]consoCURRENT!H10403</f>
        <v>0</v>
      </c>
      <c r="F438" s="37">
        <f>[1]consoCURRENT!I10403</f>
        <v>0</v>
      </c>
      <c r="G438" s="37">
        <f>[1]consoCURRENT!J10403</f>
        <v>0</v>
      </c>
      <c r="H438" s="37">
        <f>[1]consoCURRENT!K10403</f>
        <v>0</v>
      </c>
      <c r="I438" s="37">
        <f>[1]consoCURRENT!L10403</f>
        <v>0</v>
      </c>
      <c r="J438" s="37">
        <f>[1]consoCURRENT!M10403</f>
        <v>0</v>
      </c>
      <c r="K438" s="37">
        <f>[1]consoCURRENT!N10403</f>
        <v>0</v>
      </c>
      <c r="L438" s="37">
        <f>[1]consoCURRENT!O10403</f>
        <v>0</v>
      </c>
      <c r="M438" s="37">
        <f>[1]consoCURRENT!P10403</f>
        <v>0</v>
      </c>
      <c r="N438" s="37">
        <f>[1]consoCURRENT!Q10403</f>
        <v>0</v>
      </c>
      <c r="O438" s="37">
        <f>[1]consoCURRENT!R10403</f>
        <v>0</v>
      </c>
      <c r="P438" s="37">
        <f>[1]consoCURRENT!S10403</f>
        <v>0</v>
      </c>
      <c r="Q438" s="37">
        <f>[1]consoCURRENT!T10403</f>
        <v>0</v>
      </c>
      <c r="R438" s="37">
        <f>[1]consoCURRENT!U10403</f>
        <v>0</v>
      </c>
      <c r="S438" s="37">
        <f>[1]consoCURRENT!V10403</f>
        <v>0</v>
      </c>
      <c r="T438" s="37">
        <f>[1]consoCURRENT!W10403</f>
        <v>0</v>
      </c>
      <c r="U438" s="37">
        <f>[1]consoCURRENT!X10403</f>
        <v>0</v>
      </c>
      <c r="V438" s="37">
        <f>[1]consoCURRENT!Y10403</f>
        <v>0</v>
      </c>
      <c r="W438" s="37">
        <f>[1]consoCURRENT!Z10403</f>
        <v>0</v>
      </c>
      <c r="X438" s="37">
        <f>[1]consoCURRENT!AA10403</f>
        <v>0</v>
      </c>
      <c r="Y438" s="37">
        <f>[1]consoCURRENT!AB10403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[1]consoCURRENT!E10479</f>
        <v>316005000</v>
      </c>
      <c r="C439" s="37">
        <f>[1]consoCURRENT!F10479</f>
        <v>0</v>
      </c>
      <c r="D439" s="37">
        <f>[1]consoCURRENT!G10479</f>
        <v>0</v>
      </c>
      <c r="E439" s="37">
        <f>[1]consoCURRENT!H10479</f>
        <v>316712.14</v>
      </c>
      <c r="F439" s="37">
        <f>[1]consoCURRENT!I10479</f>
        <v>0</v>
      </c>
      <c r="G439" s="37">
        <f>[1]consoCURRENT!J10479</f>
        <v>0</v>
      </c>
      <c r="H439" s="37">
        <f>[1]consoCURRENT!K10479</f>
        <v>0</v>
      </c>
      <c r="I439" s="37">
        <f>[1]consoCURRENT!L10479</f>
        <v>0</v>
      </c>
      <c r="J439" s="37">
        <f>[1]consoCURRENT!M10479</f>
        <v>0</v>
      </c>
      <c r="K439" s="37">
        <f>[1]consoCURRENT!N10479</f>
        <v>0</v>
      </c>
      <c r="L439" s="37">
        <f>[1]consoCURRENT!O10479</f>
        <v>0</v>
      </c>
      <c r="M439" s="37">
        <f>[1]consoCURRENT!P10479</f>
        <v>0</v>
      </c>
      <c r="N439" s="37">
        <f>[1]consoCURRENT!Q10479</f>
        <v>0</v>
      </c>
      <c r="O439" s="37">
        <f>[1]consoCURRENT!R10479</f>
        <v>67552.5</v>
      </c>
      <c r="P439" s="37">
        <f>[1]consoCURRENT!S10479</f>
        <v>249159.64</v>
      </c>
      <c r="Q439" s="37">
        <f>[1]consoCURRENT!T10479</f>
        <v>0</v>
      </c>
      <c r="R439" s="37">
        <f>[1]consoCURRENT!U10479</f>
        <v>0</v>
      </c>
      <c r="S439" s="37">
        <f>[1]consoCURRENT!V10479</f>
        <v>0</v>
      </c>
      <c r="T439" s="37">
        <f>[1]consoCURRENT!W10479</f>
        <v>0</v>
      </c>
      <c r="U439" s="37">
        <f>[1]consoCURRENT!X10479</f>
        <v>0</v>
      </c>
      <c r="V439" s="37">
        <f>[1]consoCURRENT!Y10479</f>
        <v>0</v>
      </c>
      <c r="W439" s="37">
        <f>[1]consoCURRENT!Z10479</f>
        <v>0</v>
      </c>
      <c r="X439" s="37">
        <f>[1]consoCURRENT!AA10479</f>
        <v>0</v>
      </c>
      <c r="Y439" s="37">
        <f>[1]consoCURRENT!AB10479</f>
        <v>0</v>
      </c>
      <c r="Z439" s="37">
        <f t="shared" ref="Z439:Z441" si="310">SUM(M439:Y439)</f>
        <v>316712.14</v>
      </c>
      <c r="AA439" s="37">
        <f t="shared" ref="AA439:AA441" si="311">B439-Z439</f>
        <v>315688287.86000001</v>
      </c>
      <c r="AB439" s="42">
        <f t="shared" ref="AB439:AB444" si="312">Z439/B439</f>
        <v>1.0022377494026994E-3</v>
      </c>
      <c r="AC439" s="38"/>
    </row>
    <row r="440" spans="1:29" s="39" customFormat="1" ht="18" customHeight="1" x14ac:dyDescent="0.25">
      <c r="A440" s="41" t="s">
        <v>38</v>
      </c>
      <c r="B440" s="37">
        <f>[1]consoCURRENT!E10485</f>
        <v>0</v>
      </c>
      <c r="C440" s="37">
        <f>[1]consoCURRENT!F10485</f>
        <v>0</v>
      </c>
      <c r="D440" s="37">
        <f>[1]consoCURRENT!G10485</f>
        <v>0</v>
      </c>
      <c r="E440" s="37">
        <f>[1]consoCURRENT!H10485</f>
        <v>0</v>
      </c>
      <c r="F440" s="37">
        <f>[1]consoCURRENT!I10485</f>
        <v>0</v>
      </c>
      <c r="G440" s="37">
        <f>[1]consoCURRENT!J10485</f>
        <v>0</v>
      </c>
      <c r="H440" s="37">
        <f>[1]consoCURRENT!K10485</f>
        <v>0</v>
      </c>
      <c r="I440" s="37">
        <f>[1]consoCURRENT!L10485</f>
        <v>0</v>
      </c>
      <c r="J440" s="37">
        <f>[1]consoCURRENT!M10485</f>
        <v>0</v>
      </c>
      <c r="K440" s="37">
        <f>[1]consoCURRENT!N10485</f>
        <v>0</v>
      </c>
      <c r="L440" s="37">
        <f>[1]consoCURRENT!O10485</f>
        <v>0</v>
      </c>
      <c r="M440" s="37">
        <f>[1]consoCURRENT!P10485</f>
        <v>0</v>
      </c>
      <c r="N440" s="37">
        <f>[1]consoCURRENT!Q10485</f>
        <v>0</v>
      </c>
      <c r="O440" s="37">
        <f>[1]consoCURRENT!R10485</f>
        <v>0</v>
      </c>
      <c r="P440" s="37">
        <f>[1]consoCURRENT!S10485</f>
        <v>0</v>
      </c>
      <c r="Q440" s="37">
        <f>[1]consoCURRENT!T10485</f>
        <v>0</v>
      </c>
      <c r="R440" s="37">
        <f>[1]consoCURRENT!U10485</f>
        <v>0</v>
      </c>
      <c r="S440" s="37">
        <f>[1]consoCURRENT!V10485</f>
        <v>0</v>
      </c>
      <c r="T440" s="37">
        <f>[1]consoCURRENT!W10485</f>
        <v>0</v>
      </c>
      <c r="U440" s="37">
        <f>[1]consoCURRENT!X10485</f>
        <v>0</v>
      </c>
      <c r="V440" s="37">
        <f>[1]consoCURRENT!Y10485</f>
        <v>0</v>
      </c>
      <c r="W440" s="37">
        <f>[1]consoCURRENT!Z10485</f>
        <v>0</v>
      </c>
      <c r="X440" s="37">
        <f>[1]consoCURRENT!AA10485</f>
        <v>0</v>
      </c>
      <c r="Y440" s="37">
        <f>[1]consoCURRENT!AB10485</f>
        <v>0</v>
      </c>
      <c r="Z440" s="37">
        <f t="shared" si="310"/>
        <v>0</v>
      </c>
      <c r="AA440" s="37">
        <f t="shared" si="311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[1]consoCURRENT!E10514</f>
        <v>0</v>
      </c>
      <c r="C441" s="37">
        <f>[1]consoCURRENT!F10514</f>
        <v>0</v>
      </c>
      <c r="D441" s="37">
        <f>[1]consoCURRENT!G10514</f>
        <v>0</v>
      </c>
      <c r="E441" s="37">
        <f>[1]consoCURRENT!H10514</f>
        <v>0</v>
      </c>
      <c r="F441" s="37">
        <f>[1]consoCURRENT!I10514</f>
        <v>0</v>
      </c>
      <c r="G441" s="37">
        <f>[1]consoCURRENT!J10514</f>
        <v>0</v>
      </c>
      <c r="H441" s="37">
        <f>[1]consoCURRENT!K10514</f>
        <v>0</v>
      </c>
      <c r="I441" s="37">
        <f>[1]consoCURRENT!L10514</f>
        <v>0</v>
      </c>
      <c r="J441" s="37">
        <f>[1]consoCURRENT!M10514</f>
        <v>0</v>
      </c>
      <c r="K441" s="37">
        <f>[1]consoCURRENT!N10514</f>
        <v>0</v>
      </c>
      <c r="L441" s="37">
        <f>[1]consoCURRENT!O10514</f>
        <v>0</v>
      </c>
      <c r="M441" s="37">
        <f>[1]consoCURRENT!P10514</f>
        <v>0</v>
      </c>
      <c r="N441" s="37">
        <f>[1]consoCURRENT!Q10514</f>
        <v>0</v>
      </c>
      <c r="O441" s="37">
        <f>[1]consoCURRENT!R10514</f>
        <v>0</v>
      </c>
      <c r="P441" s="37">
        <f>[1]consoCURRENT!S10514</f>
        <v>0</v>
      </c>
      <c r="Q441" s="37">
        <f>[1]consoCURRENT!T10514</f>
        <v>0</v>
      </c>
      <c r="R441" s="37">
        <f>[1]consoCURRENT!U10514</f>
        <v>0</v>
      </c>
      <c r="S441" s="37">
        <f>[1]consoCURRENT!V10514</f>
        <v>0</v>
      </c>
      <c r="T441" s="37">
        <f>[1]consoCURRENT!W10514</f>
        <v>0</v>
      </c>
      <c r="U441" s="37">
        <f>[1]consoCURRENT!X10514</f>
        <v>0</v>
      </c>
      <c r="V441" s="37">
        <f>[1]consoCURRENT!Y10514</f>
        <v>0</v>
      </c>
      <c r="W441" s="37">
        <f>[1]consoCURRENT!Z10514</f>
        <v>0</v>
      </c>
      <c r="X441" s="37">
        <f>[1]consoCURRENT!AA10514</f>
        <v>0</v>
      </c>
      <c r="Y441" s="37">
        <f>[1]consoCURRENT!AB10514</f>
        <v>0</v>
      </c>
      <c r="Z441" s="37">
        <f t="shared" si="310"/>
        <v>0</v>
      </c>
      <c r="AA441" s="37">
        <f t="shared" si="311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316005000</v>
      </c>
      <c r="C442" s="44">
        <f t="shared" ref="C442:AA442" si="313">SUM(C438:C441)</f>
        <v>0</v>
      </c>
      <c r="D442" s="44">
        <f t="shared" si="313"/>
        <v>0</v>
      </c>
      <c r="E442" s="44">
        <f t="shared" si="313"/>
        <v>316712.14</v>
      </c>
      <c r="F442" s="44">
        <f t="shared" si="313"/>
        <v>0</v>
      </c>
      <c r="G442" s="44">
        <f t="shared" si="313"/>
        <v>0</v>
      </c>
      <c r="H442" s="44">
        <f t="shared" si="313"/>
        <v>0</v>
      </c>
      <c r="I442" s="44">
        <f t="shared" si="313"/>
        <v>0</v>
      </c>
      <c r="J442" s="44">
        <f t="shared" si="313"/>
        <v>0</v>
      </c>
      <c r="K442" s="44">
        <f t="shared" si="313"/>
        <v>0</v>
      </c>
      <c r="L442" s="44">
        <f t="shared" si="313"/>
        <v>0</v>
      </c>
      <c r="M442" s="44">
        <f t="shared" si="313"/>
        <v>0</v>
      </c>
      <c r="N442" s="44">
        <f t="shared" si="313"/>
        <v>0</v>
      </c>
      <c r="O442" s="44">
        <f t="shared" si="313"/>
        <v>67552.5</v>
      </c>
      <c r="P442" s="44">
        <f t="shared" si="313"/>
        <v>249159.64</v>
      </c>
      <c r="Q442" s="44">
        <f t="shared" si="313"/>
        <v>0</v>
      </c>
      <c r="R442" s="44">
        <f t="shared" si="313"/>
        <v>0</v>
      </c>
      <c r="S442" s="44">
        <f t="shared" si="313"/>
        <v>0</v>
      </c>
      <c r="T442" s="44">
        <f t="shared" si="313"/>
        <v>0</v>
      </c>
      <c r="U442" s="44">
        <f t="shared" si="313"/>
        <v>0</v>
      </c>
      <c r="V442" s="44">
        <f t="shared" si="313"/>
        <v>0</v>
      </c>
      <c r="W442" s="44">
        <f t="shared" si="313"/>
        <v>0</v>
      </c>
      <c r="X442" s="44">
        <f t="shared" si="313"/>
        <v>0</v>
      </c>
      <c r="Y442" s="44">
        <f t="shared" si="313"/>
        <v>0</v>
      </c>
      <c r="Z442" s="44">
        <f t="shared" si="313"/>
        <v>316712.14</v>
      </c>
      <c r="AA442" s="44">
        <f t="shared" si="313"/>
        <v>315688287.86000001</v>
      </c>
      <c r="AB442" s="45">
        <f t="shared" si="312"/>
        <v>1.0022377494026994E-3</v>
      </c>
      <c r="AC442" s="38"/>
    </row>
    <row r="443" spans="1:29" s="39" customFormat="1" ht="18" customHeight="1" x14ac:dyDescent="0.25">
      <c r="A443" s="46" t="s">
        <v>41</v>
      </c>
      <c r="B443" s="37">
        <f>[1]consoCURRENT!E10518</f>
        <v>0</v>
      </c>
      <c r="C443" s="37">
        <f>[1]consoCURRENT!F10518</f>
        <v>0</v>
      </c>
      <c r="D443" s="37">
        <f>[1]consoCURRENT!G10518</f>
        <v>0</v>
      </c>
      <c r="E443" s="37">
        <f>[1]consoCURRENT!H10518</f>
        <v>0</v>
      </c>
      <c r="F443" s="37">
        <f>[1]consoCURRENT!I10518</f>
        <v>0</v>
      </c>
      <c r="G443" s="37">
        <f>[1]consoCURRENT!J10518</f>
        <v>0</v>
      </c>
      <c r="H443" s="37">
        <f>[1]consoCURRENT!K10518</f>
        <v>0</v>
      </c>
      <c r="I443" s="37">
        <f>[1]consoCURRENT!L10518</f>
        <v>0</v>
      </c>
      <c r="J443" s="37">
        <f>[1]consoCURRENT!M10518</f>
        <v>0</v>
      </c>
      <c r="K443" s="37">
        <f>[1]consoCURRENT!N10518</f>
        <v>0</v>
      </c>
      <c r="L443" s="37">
        <f>[1]consoCURRENT!O10518</f>
        <v>0</v>
      </c>
      <c r="M443" s="37">
        <f>[1]consoCURRENT!P10518</f>
        <v>0</v>
      </c>
      <c r="N443" s="37">
        <f>[1]consoCURRENT!Q10518</f>
        <v>0</v>
      </c>
      <c r="O443" s="37">
        <f>[1]consoCURRENT!R10518</f>
        <v>0</v>
      </c>
      <c r="P443" s="37">
        <f>[1]consoCURRENT!S10518</f>
        <v>0</v>
      </c>
      <c r="Q443" s="37">
        <f>[1]consoCURRENT!T10518</f>
        <v>0</v>
      </c>
      <c r="R443" s="37">
        <f>[1]consoCURRENT!U10518</f>
        <v>0</v>
      </c>
      <c r="S443" s="37">
        <f>[1]consoCURRENT!V10518</f>
        <v>0</v>
      </c>
      <c r="T443" s="37">
        <f>[1]consoCURRENT!W10518</f>
        <v>0</v>
      </c>
      <c r="U443" s="37">
        <f>[1]consoCURRENT!X10518</f>
        <v>0</v>
      </c>
      <c r="V443" s="37">
        <f>[1]consoCURRENT!Y10518</f>
        <v>0</v>
      </c>
      <c r="W443" s="37">
        <f>[1]consoCURRENT!Z10518</f>
        <v>0</v>
      </c>
      <c r="X443" s="37">
        <f>[1]consoCURRENT!AA10518</f>
        <v>0</v>
      </c>
      <c r="Y443" s="37">
        <f>[1]consoCURRENT!AB10518</f>
        <v>0</v>
      </c>
      <c r="Z443" s="37">
        <f t="shared" ref="Z443" si="314">SUM(M443:Y443)</f>
        <v>0</v>
      </c>
      <c r="AA443" s="37">
        <f t="shared" ref="AA443" si="315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316005000</v>
      </c>
      <c r="C444" s="44">
        <f t="shared" ref="C444:AA444" si="316">C443+C442</f>
        <v>0</v>
      </c>
      <c r="D444" s="44">
        <f t="shared" si="316"/>
        <v>0</v>
      </c>
      <c r="E444" s="44">
        <f t="shared" si="316"/>
        <v>316712.14</v>
      </c>
      <c r="F444" s="44">
        <f t="shared" si="316"/>
        <v>0</v>
      </c>
      <c r="G444" s="44">
        <f t="shared" si="316"/>
        <v>0</v>
      </c>
      <c r="H444" s="44">
        <f t="shared" si="316"/>
        <v>0</v>
      </c>
      <c r="I444" s="44">
        <f t="shared" si="316"/>
        <v>0</v>
      </c>
      <c r="J444" s="44">
        <f t="shared" si="316"/>
        <v>0</v>
      </c>
      <c r="K444" s="44">
        <f t="shared" si="316"/>
        <v>0</v>
      </c>
      <c r="L444" s="44">
        <f t="shared" si="316"/>
        <v>0</v>
      </c>
      <c r="M444" s="44">
        <f t="shared" si="316"/>
        <v>0</v>
      </c>
      <c r="N444" s="44">
        <f t="shared" si="316"/>
        <v>0</v>
      </c>
      <c r="O444" s="44">
        <f t="shared" si="316"/>
        <v>67552.5</v>
      </c>
      <c r="P444" s="44">
        <f t="shared" si="316"/>
        <v>249159.64</v>
      </c>
      <c r="Q444" s="44">
        <f t="shared" si="316"/>
        <v>0</v>
      </c>
      <c r="R444" s="44">
        <f t="shared" si="316"/>
        <v>0</v>
      </c>
      <c r="S444" s="44">
        <f t="shared" si="316"/>
        <v>0</v>
      </c>
      <c r="T444" s="44">
        <f t="shared" si="316"/>
        <v>0</v>
      </c>
      <c r="U444" s="44">
        <f t="shared" si="316"/>
        <v>0</v>
      </c>
      <c r="V444" s="44">
        <f t="shared" si="316"/>
        <v>0</v>
      </c>
      <c r="W444" s="44">
        <f t="shared" si="316"/>
        <v>0</v>
      </c>
      <c r="X444" s="44">
        <f t="shared" si="316"/>
        <v>0</v>
      </c>
      <c r="Y444" s="44">
        <f t="shared" si="316"/>
        <v>0</v>
      </c>
      <c r="Z444" s="44">
        <f t="shared" si="316"/>
        <v>316712.14</v>
      </c>
      <c r="AA444" s="44">
        <f t="shared" si="316"/>
        <v>315688287.86000001</v>
      </c>
      <c r="AB444" s="45">
        <f t="shared" si="312"/>
        <v>1.0022377494026994E-3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64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[1]consoCURRENT!E10578</f>
        <v>0</v>
      </c>
      <c r="C448" s="37">
        <f>[1]consoCURRENT!F10578</f>
        <v>0</v>
      </c>
      <c r="D448" s="37">
        <f>[1]consoCURRENT!G10578</f>
        <v>0</v>
      </c>
      <c r="E448" s="37">
        <f>[1]consoCURRENT!H10578</f>
        <v>0</v>
      </c>
      <c r="F448" s="37">
        <f>[1]consoCURRENT!I10578</f>
        <v>0</v>
      </c>
      <c r="G448" s="37">
        <f>[1]consoCURRENT!J10578</f>
        <v>0</v>
      </c>
      <c r="H448" s="37">
        <f>[1]consoCURRENT!K10578</f>
        <v>0</v>
      </c>
      <c r="I448" s="37">
        <f>[1]consoCURRENT!L10578</f>
        <v>0</v>
      </c>
      <c r="J448" s="37">
        <f>[1]consoCURRENT!M10578</f>
        <v>0</v>
      </c>
      <c r="K448" s="37">
        <f>[1]consoCURRENT!N10578</f>
        <v>0</v>
      </c>
      <c r="L448" s="37">
        <f>[1]consoCURRENT!O10578</f>
        <v>0</v>
      </c>
      <c r="M448" s="37">
        <f>[1]consoCURRENT!P10578</f>
        <v>0</v>
      </c>
      <c r="N448" s="37">
        <f>[1]consoCURRENT!Q10578</f>
        <v>0</v>
      </c>
      <c r="O448" s="37">
        <f>[1]consoCURRENT!R10578</f>
        <v>0</v>
      </c>
      <c r="P448" s="37">
        <f>[1]consoCURRENT!S10578</f>
        <v>0</v>
      </c>
      <c r="Q448" s="37">
        <f>[1]consoCURRENT!T10578</f>
        <v>0</v>
      </c>
      <c r="R448" s="37">
        <f>[1]consoCURRENT!U10578</f>
        <v>0</v>
      </c>
      <c r="S448" s="37">
        <f>[1]consoCURRENT!V10578</f>
        <v>0</v>
      </c>
      <c r="T448" s="37">
        <f>[1]consoCURRENT!W10578</f>
        <v>0</v>
      </c>
      <c r="U448" s="37">
        <f>[1]consoCURRENT!X10578</f>
        <v>0</v>
      </c>
      <c r="V448" s="37">
        <f>[1]consoCURRENT!Y10578</f>
        <v>0</v>
      </c>
      <c r="W448" s="37">
        <f>[1]consoCURRENT!Z10578</f>
        <v>0</v>
      </c>
      <c r="X448" s="37">
        <f>[1]consoCURRENT!AA10578</f>
        <v>0</v>
      </c>
      <c r="Y448" s="37">
        <f>[1]consoCURRENT!AB10578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[1]consoCURRENT!E10654</f>
        <v>182817000</v>
      </c>
      <c r="C449" s="37">
        <f>[1]consoCURRENT!F10654</f>
        <v>0</v>
      </c>
      <c r="D449" s="37">
        <f>[1]consoCURRENT!G10654</f>
        <v>0</v>
      </c>
      <c r="E449" s="37">
        <f>[1]consoCURRENT!H10654</f>
        <v>79733.45</v>
      </c>
      <c r="F449" s="37">
        <f>[1]consoCURRENT!I10654</f>
        <v>0</v>
      </c>
      <c r="G449" s="37">
        <f>[1]consoCURRENT!J10654</f>
        <v>0</v>
      </c>
      <c r="H449" s="37">
        <f>[1]consoCURRENT!K10654</f>
        <v>0</v>
      </c>
      <c r="I449" s="37">
        <f>[1]consoCURRENT!L10654</f>
        <v>0</v>
      </c>
      <c r="J449" s="37">
        <f>[1]consoCURRENT!M10654</f>
        <v>0</v>
      </c>
      <c r="K449" s="37">
        <f>[1]consoCURRENT!N10654</f>
        <v>0</v>
      </c>
      <c r="L449" s="37">
        <f>[1]consoCURRENT!O10654</f>
        <v>0</v>
      </c>
      <c r="M449" s="37">
        <f>[1]consoCURRENT!P10654</f>
        <v>0</v>
      </c>
      <c r="N449" s="37">
        <f>[1]consoCURRENT!Q10654</f>
        <v>0</v>
      </c>
      <c r="O449" s="37">
        <f>[1]consoCURRENT!R10654</f>
        <v>0</v>
      </c>
      <c r="P449" s="37">
        <f>[1]consoCURRENT!S10654</f>
        <v>79733.45</v>
      </c>
      <c r="Q449" s="37">
        <f>[1]consoCURRENT!T10654</f>
        <v>0</v>
      </c>
      <c r="R449" s="37">
        <f>[1]consoCURRENT!U10654</f>
        <v>0</v>
      </c>
      <c r="S449" s="37">
        <f>[1]consoCURRENT!V10654</f>
        <v>0</v>
      </c>
      <c r="T449" s="37">
        <f>[1]consoCURRENT!W10654</f>
        <v>0</v>
      </c>
      <c r="U449" s="37">
        <f>[1]consoCURRENT!X10654</f>
        <v>0</v>
      </c>
      <c r="V449" s="37">
        <f>[1]consoCURRENT!Y10654</f>
        <v>0</v>
      </c>
      <c r="W449" s="37">
        <f>[1]consoCURRENT!Z10654</f>
        <v>0</v>
      </c>
      <c r="X449" s="37">
        <f>[1]consoCURRENT!AA10654</f>
        <v>0</v>
      </c>
      <c r="Y449" s="37">
        <f>[1]consoCURRENT!AB10654</f>
        <v>0</v>
      </c>
      <c r="Z449" s="37">
        <f t="shared" ref="Z449:Z451" si="317">SUM(M449:Y449)</f>
        <v>79733.45</v>
      </c>
      <c r="AA449" s="37">
        <f t="shared" ref="AA449:AA451" si="318">B449-Z449</f>
        <v>182737266.55000001</v>
      </c>
      <c r="AB449" s="42">
        <f t="shared" ref="AB449:AB454" si="319">Z449/B449</f>
        <v>4.3613805061892494E-4</v>
      </c>
      <c r="AC449" s="38"/>
    </row>
    <row r="450" spans="1:29" s="39" customFormat="1" ht="18" customHeight="1" x14ac:dyDescent="0.25">
      <c r="A450" s="41" t="s">
        <v>38</v>
      </c>
      <c r="B450" s="37">
        <f>[1]consoCURRENT!E10660</f>
        <v>0</v>
      </c>
      <c r="C450" s="37">
        <f>[1]consoCURRENT!F10660</f>
        <v>0</v>
      </c>
      <c r="D450" s="37">
        <f>[1]consoCURRENT!G10660</f>
        <v>0</v>
      </c>
      <c r="E450" s="37">
        <f>[1]consoCURRENT!H10660</f>
        <v>0</v>
      </c>
      <c r="F450" s="37">
        <f>[1]consoCURRENT!I10660</f>
        <v>0</v>
      </c>
      <c r="G450" s="37">
        <f>[1]consoCURRENT!J10660</f>
        <v>0</v>
      </c>
      <c r="H450" s="37">
        <f>[1]consoCURRENT!K10660</f>
        <v>0</v>
      </c>
      <c r="I450" s="37">
        <f>[1]consoCURRENT!L10660</f>
        <v>0</v>
      </c>
      <c r="J450" s="37">
        <f>[1]consoCURRENT!M10660</f>
        <v>0</v>
      </c>
      <c r="K450" s="37">
        <f>[1]consoCURRENT!N10660</f>
        <v>0</v>
      </c>
      <c r="L450" s="37">
        <f>[1]consoCURRENT!O10660</f>
        <v>0</v>
      </c>
      <c r="M450" s="37">
        <f>[1]consoCURRENT!P10660</f>
        <v>0</v>
      </c>
      <c r="N450" s="37">
        <f>[1]consoCURRENT!Q10660</f>
        <v>0</v>
      </c>
      <c r="O450" s="37">
        <f>[1]consoCURRENT!R10660</f>
        <v>0</v>
      </c>
      <c r="P450" s="37">
        <f>[1]consoCURRENT!S10660</f>
        <v>0</v>
      </c>
      <c r="Q450" s="37">
        <f>[1]consoCURRENT!T10660</f>
        <v>0</v>
      </c>
      <c r="R450" s="37">
        <f>[1]consoCURRENT!U10660</f>
        <v>0</v>
      </c>
      <c r="S450" s="37">
        <f>[1]consoCURRENT!V10660</f>
        <v>0</v>
      </c>
      <c r="T450" s="37">
        <f>[1]consoCURRENT!W10660</f>
        <v>0</v>
      </c>
      <c r="U450" s="37">
        <f>[1]consoCURRENT!X10660</f>
        <v>0</v>
      </c>
      <c r="V450" s="37">
        <f>[1]consoCURRENT!Y10660</f>
        <v>0</v>
      </c>
      <c r="W450" s="37">
        <f>[1]consoCURRENT!Z10660</f>
        <v>0</v>
      </c>
      <c r="X450" s="37">
        <f>[1]consoCURRENT!AA10660</f>
        <v>0</v>
      </c>
      <c r="Y450" s="37">
        <f>[1]consoCURRENT!AB10660</f>
        <v>0</v>
      </c>
      <c r="Z450" s="37">
        <f t="shared" si="317"/>
        <v>0</v>
      </c>
      <c r="AA450" s="37">
        <f t="shared" si="318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[1]consoCURRENT!E10689</f>
        <v>0</v>
      </c>
      <c r="C451" s="37">
        <f>[1]consoCURRENT!F10689</f>
        <v>0</v>
      </c>
      <c r="D451" s="37">
        <f>[1]consoCURRENT!G10689</f>
        <v>0</v>
      </c>
      <c r="E451" s="37">
        <f>[1]consoCURRENT!H10689</f>
        <v>0</v>
      </c>
      <c r="F451" s="37">
        <f>[1]consoCURRENT!I10689</f>
        <v>0</v>
      </c>
      <c r="G451" s="37">
        <f>[1]consoCURRENT!J10689</f>
        <v>0</v>
      </c>
      <c r="H451" s="37">
        <f>[1]consoCURRENT!K10689</f>
        <v>0</v>
      </c>
      <c r="I451" s="37">
        <f>[1]consoCURRENT!L10689</f>
        <v>0</v>
      </c>
      <c r="J451" s="37">
        <f>[1]consoCURRENT!M10689</f>
        <v>0</v>
      </c>
      <c r="K451" s="37">
        <f>[1]consoCURRENT!N10689</f>
        <v>0</v>
      </c>
      <c r="L451" s="37">
        <f>[1]consoCURRENT!O10689</f>
        <v>0</v>
      </c>
      <c r="M451" s="37">
        <f>[1]consoCURRENT!P10689</f>
        <v>0</v>
      </c>
      <c r="N451" s="37">
        <f>[1]consoCURRENT!Q10689</f>
        <v>0</v>
      </c>
      <c r="O451" s="37">
        <f>[1]consoCURRENT!R10689</f>
        <v>0</v>
      </c>
      <c r="P451" s="37">
        <f>[1]consoCURRENT!S10689</f>
        <v>0</v>
      </c>
      <c r="Q451" s="37">
        <f>[1]consoCURRENT!T10689</f>
        <v>0</v>
      </c>
      <c r="R451" s="37">
        <f>[1]consoCURRENT!U10689</f>
        <v>0</v>
      </c>
      <c r="S451" s="37">
        <f>[1]consoCURRENT!V10689</f>
        <v>0</v>
      </c>
      <c r="T451" s="37">
        <f>[1]consoCURRENT!W10689</f>
        <v>0</v>
      </c>
      <c r="U451" s="37">
        <f>[1]consoCURRENT!X10689</f>
        <v>0</v>
      </c>
      <c r="V451" s="37">
        <f>[1]consoCURRENT!Y10689</f>
        <v>0</v>
      </c>
      <c r="W451" s="37">
        <f>[1]consoCURRENT!Z10689</f>
        <v>0</v>
      </c>
      <c r="X451" s="37">
        <f>[1]consoCURRENT!AA10689</f>
        <v>0</v>
      </c>
      <c r="Y451" s="37">
        <f>[1]consoCURRENT!AB10689</f>
        <v>0</v>
      </c>
      <c r="Z451" s="37">
        <f t="shared" si="317"/>
        <v>0</v>
      </c>
      <c r="AA451" s="37">
        <f t="shared" si="318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182817000</v>
      </c>
      <c r="C452" s="44">
        <f t="shared" ref="C452:AA452" si="320">SUM(C448:C451)</f>
        <v>0</v>
      </c>
      <c r="D452" s="44">
        <f t="shared" si="320"/>
        <v>0</v>
      </c>
      <c r="E452" s="44">
        <f t="shared" si="320"/>
        <v>79733.45</v>
      </c>
      <c r="F452" s="44">
        <f t="shared" si="320"/>
        <v>0</v>
      </c>
      <c r="G452" s="44">
        <f t="shared" si="320"/>
        <v>0</v>
      </c>
      <c r="H452" s="44">
        <f t="shared" si="320"/>
        <v>0</v>
      </c>
      <c r="I452" s="44">
        <f t="shared" si="320"/>
        <v>0</v>
      </c>
      <c r="J452" s="44">
        <f t="shared" si="320"/>
        <v>0</v>
      </c>
      <c r="K452" s="44">
        <f t="shared" si="320"/>
        <v>0</v>
      </c>
      <c r="L452" s="44">
        <f t="shared" si="320"/>
        <v>0</v>
      </c>
      <c r="M452" s="44">
        <f t="shared" si="320"/>
        <v>0</v>
      </c>
      <c r="N452" s="44">
        <f t="shared" si="320"/>
        <v>0</v>
      </c>
      <c r="O452" s="44">
        <f t="shared" si="320"/>
        <v>0</v>
      </c>
      <c r="P452" s="44">
        <f t="shared" si="320"/>
        <v>79733.45</v>
      </c>
      <c r="Q452" s="44">
        <f t="shared" si="320"/>
        <v>0</v>
      </c>
      <c r="R452" s="44">
        <f t="shared" si="320"/>
        <v>0</v>
      </c>
      <c r="S452" s="44">
        <f t="shared" si="320"/>
        <v>0</v>
      </c>
      <c r="T452" s="44">
        <f t="shared" si="320"/>
        <v>0</v>
      </c>
      <c r="U452" s="44">
        <f t="shared" si="320"/>
        <v>0</v>
      </c>
      <c r="V452" s="44">
        <f t="shared" si="320"/>
        <v>0</v>
      </c>
      <c r="W452" s="44">
        <f t="shared" si="320"/>
        <v>0</v>
      </c>
      <c r="X452" s="44">
        <f t="shared" si="320"/>
        <v>0</v>
      </c>
      <c r="Y452" s="44">
        <f t="shared" si="320"/>
        <v>0</v>
      </c>
      <c r="Z452" s="44">
        <f t="shared" si="320"/>
        <v>79733.45</v>
      </c>
      <c r="AA452" s="44">
        <f t="shared" si="320"/>
        <v>182737266.55000001</v>
      </c>
      <c r="AB452" s="45">
        <f t="shared" si="319"/>
        <v>4.3613805061892494E-4</v>
      </c>
      <c r="AC452" s="38"/>
    </row>
    <row r="453" spans="1:29" s="39" customFormat="1" ht="18" customHeight="1" x14ac:dyDescent="0.25">
      <c r="A453" s="46" t="s">
        <v>41</v>
      </c>
      <c r="B453" s="37">
        <f>[1]consoCURRENT!E10693</f>
        <v>0</v>
      </c>
      <c r="C453" s="37">
        <f>[1]consoCURRENT!F10693</f>
        <v>0</v>
      </c>
      <c r="D453" s="37">
        <f>[1]consoCURRENT!G10693</f>
        <v>0</v>
      </c>
      <c r="E453" s="37">
        <f>[1]consoCURRENT!H10693</f>
        <v>0</v>
      </c>
      <c r="F453" s="37">
        <f>[1]consoCURRENT!I10693</f>
        <v>0</v>
      </c>
      <c r="G453" s="37">
        <f>[1]consoCURRENT!J10693</f>
        <v>0</v>
      </c>
      <c r="H453" s="37">
        <f>[1]consoCURRENT!K10693</f>
        <v>0</v>
      </c>
      <c r="I453" s="37">
        <f>[1]consoCURRENT!L10693</f>
        <v>0</v>
      </c>
      <c r="J453" s="37">
        <f>[1]consoCURRENT!M10693</f>
        <v>0</v>
      </c>
      <c r="K453" s="37">
        <f>[1]consoCURRENT!N10693</f>
        <v>0</v>
      </c>
      <c r="L453" s="37">
        <f>[1]consoCURRENT!O10693</f>
        <v>0</v>
      </c>
      <c r="M453" s="37">
        <f>[1]consoCURRENT!P10693</f>
        <v>0</v>
      </c>
      <c r="N453" s="37">
        <f>[1]consoCURRENT!Q10693</f>
        <v>0</v>
      </c>
      <c r="O453" s="37">
        <f>[1]consoCURRENT!R10693</f>
        <v>0</v>
      </c>
      <c r="P453" s="37">
        <f>[1]consoCURRENT!S10693</f>
        <v>0</v>
      </c>
      <c r="Q453" s="37">
        <f>[1]consoCURRENT!T10693</f>
        <v>0</v>
      </c>
      <c r="R453" s="37">
        <f>[1]consoCURRENT!U10693</f>
        <v>0</v>
      </c>
      <c r="S453" s="37">
        <f>[1]consoCURRENT!V10693</f>
        <v>0</v>
      </c>
      <c r="T453" s="37">
        <f>[1]consoCURRENT!W10693</f>
        <v>0</v>
      </c>
      <c r="U453" s="37">
        <f>[1]consoCURRENT!X10693</f>
        <v>0</v>
      </c>
      <c r="V453" s="37">
        <f>[1]consoCURRENT!Y10693</f>
        <v>0</v>
      </c>
      <c r="W453" s="37">
        <f>[1]consoCURRENT!Z10693</f>
        <v>0</v>
      </c>
      <c r="X453" s="37">
        <f>[1]consoCURRENT!AA10693</f>
        <v>0</v>
      </c>
      <c r="Y453" s="37">
        <f>[1]consoCURRENT!AB10693</f>
        <v>0</v>
      </c>
      <c r="Z453" s="37">
        <f t="shared" ref="Z453" si="321">SUM(M453:Y453)</f>
        <v>0</v>
      </c>
      <c r="AA453" s="37">
        <f t="shared" ref="AA453" si="322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182817000</v>
      </c>
      <c r="C454" s="44">
        <f t="shared" ref="C454:AA454" si="323">C453+C452</f>
        <v>0</v>
      </c>
      <c r="D454" s="44">
        <f t="shared" si="323"/>
        <v>0</v>
      </c>
      <c r="E454" s="44">
        <f t="shared" si="323"/>
        <v>79733.45</v>
      </c>
      <c r="F454" s="44">
        <f t="shared" si="323"/>
        <v>0</v>
      </c>
      <c r="G454" s="44">
        <f t="shared" si="323"/>
        <v>0</v>
      </c>
      <c r="H454" s="44">
        <f t="shared" si="323"/>
        <v>0</v>
      </c>
      <c r="I454" s="44">
        <f t="shared" si="323"/>
        <v>0</v>
      </c>
      <c r="J454" s="44">
        <f t="shared" si="323"/>
        <v>0</v>
      </c>
      <c r="K454" s="44">
        <f t="shared" si="323"/>
        <v>0</v>
      </c>
      <c r="L454" s="44">
        <f t="shared" si="323"/>
        <v>0</v>
      </c>
      <c r="M454" s="44">
        <f t="shared" si="323"/>
        <v>0</v>
      </c>
      <c r="N454" s="44">
        <f t="shared" si="323"/>
        <v>0</v>
      </c>
      <c r="O454" s="44">
        <f t="shared" si="323"/>
        <v>0</v>
      </c>
      <c r="P454" s="44">
        <f t="shared" si="323"/>
        <v>79733.45</v>
      </c>
      <c r="Q454" s="44">
        <f t="shared" si="323"/>
        <v>0</v>
      </c>
      <c r="R454" s="44">
        <f t="shared" si="323"/>
        <v>0</v>
      </c>
      <c r="S454" s="44">
        <f t="shared" si="323"/>
        <v>0</v>
      </c>
      <c r="T454" s="44">
        <f t="shared" si="323"/>
        <v>0</v>
      </c>
      <c r="U454" s="44">
        <f t="shared" si="323"/>
        <v>0</v>
      </c>
      <c r="V454" s="44">
        <f t="shared" si="323"/>
        <v>0</v>
      </c>
      <c r="W454" s="44">
        <f t="shared" si="323"/>
        <v>0</v>
      </c>
      <c r="X454" s="44">
        <f t="shared" si="323"/>
        <v>0</v>
      </c>
      <c r="Y454" s="44">
        <f t="shared" si="323"/>
        <v>0</v>
      </c>
      <c r="Z454" s="44">
        <f t="shared" si="323"/>
        <v>79733.45</v>
      </c>
      <c r="AA454" s="44">
        <f t="shared" si="323"/>
        <v>182737266.55000001</v>
      </c>
      <c r="AB454" s="45">
        <f t="shared" si="319"/>
        <v>4.3613805061892494E-4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65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[1]consoCURRENT!E10753</f>
        <v>0</v>
      </c>
      <c r="C458" s="37">
        <f>[1]consoCURRENT!F10753</f>
        <v>0</v>
      </c>
      <c r="D458" s="37">
        <f>[1]consoCURRENT!G10753</f>
        <v>0</v>
      </c>
      <c r="E458" s="37">
        <f>[1]consoCURRENT!H10753</f>
        <v>0</v>
      </c>
      <c r="F458" s="37">
        <f>[1]consoCURRENT!I10753</f>
        <v>0</v>
      </c>
      <c r="G458" s="37">
        <f>[1]consoCURRENT!J10753</f>
        <v>0</v>
      </c>
      <c r="H458" s="37">
        <f>[1]consoCURRENT!K10753</f>
        <v>0</v>
      </c>
      <c r="I458" s="37">
        <f>[1]consoCURRENT!L10753</f>
        <v>0</v>
      </c>
      <c r="J458" s="37">
        <f>[1]consoCURRENT!M10753</f>
        <v>0</v>
      </c>
      <c r="K458" s="37">
        <f>[1]consoCURRENT!N10753</f>
        <v>0</v>
      </c>
      <c r="L458" s="37">
        <f>[1]consoCURRENT!O10753</f>
        <v>0</v>
      </c>
      <c r="M458" s="37">
        <f>[1]consoCURRENT!P10753</f>
        <v>0</v>
      </c>
      <c r="N458" s="37">
        <f>[1]consoCURRENT!Q10753</f>
        <v>0</v>
      </c>
      <c r="O458" s="37">
        <f>[1]consoCURRENT!R10753</f>
        <v>0</v>
      </c>
      <c r="P458" s="37">
        <f>[1]consoCURRENT!S10753</f>
        <v>0</v>
      </c>
      <c r="Q458" s="37">
        <f>[1]consoCURRENT!T10753</f>
        <v>0</v>
      </c>
      <c r="R458" s="37">
        <f>[1]consoCURRENT!U10753</f>
        <v>0</v>
      </c>
      <c r="S458" s="37">
        <f>[1]consoCURRENT!V10753</f>
        <v>0</v>
      </c>
      <c r="T458" s="37">
        <f>[1]consoCURRENT!W10753</f>
        <v>0</v>
      </c>
      <c r="U458" s="37">
        <f>[1]consoCURRENT!X10753</f>
        <v>0</v>
      </c>
      <c r="V458" s="37">
        <f>[1]consoCURRENT!Y10753</f>
        <v>0</v>
      </c>
      <c r="W458" s="37">
        <f>[1]consoCURRENT!Z10753</f>
        <v>0</v>
      </c>
      <c r="X458" s="37">
        <f>[1]consoCURRENT!AA10753</f>
        <v>0</v>
      </c>
      <c r="Y458" s="37">
        <f>[1]consoCURRENT!AB10753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[1]consoCURRENT!E10829</f>
        <v>209118000</v>
      </c>
      <c r="C459" s="37">
        <f>[1]consoCURRENT!F10829</f>
        <v>0</v>
      </c>
      <c r="D459" s="37">
        <f>[1]consoCURRENT!G10829</f>
        <v>0</v>
      </c>
      <c r="E459" s="37">
        <f>[1]consoCURRENT!H10829</f>
        <v>91880740.049999997</v>
      </c>
      <c r="F459" s="37">
        <f>[1]consoCURRENT!I10829</f>
        <v>0</v>
      </c>
      <c r="G459" s="37">
        <f>[1]consoCURRENT!J10829</f>
        <v>0</v>
      </c>
      <c r="H459" s="37">
        <f>[1]consoCURRENT!K10829</f>
        <v>0</v>
      </c>
      <c r="I459" s="37">
        <f>[1]consoCURRENT!L10829</f>
        <v>0</v>
      </c>
      <c r="J459" s="37">
        <f>[1]consoCURRENT!M10829</f>
        <v>0</v>
      </c>
      <c r="K459" s="37">
        <f>[1]consoCURRENT!N10829</f>
        <v>0</v>
      </c>
      <c r="L459" s="37">
        <f>[1]consoCURRENT!O10829</f>
        <v>0</v>
      </c>
      <c r="M459" s="37">
        <f>[1]consoCURRENT!P10829</f>
        <v>0</v>
      </c>
      <c r="N459" s="37">
        <f>[1]consoCURRENT!Q10829</f>
        <v>0</v>
      </c>
      <c r="O459" s="37">
        <f>[1]consoCURRENT!R10829</f>
        <v>68175.05</v>
      </c>
      <c r="P459" s="37">
        <f>[1]consoCURRENT!S10829</f>
        <v>91812565</v>
      </c>
      <c r="Q459" s="37">
        <f>[1]consoCURRENT!T10829</f>
        <v>0</v>
      </c>
      <c r="R459" s="37">
        <f>[1]consoCURRENT!U10829</f>
        <v>0</v>
      </c>
      <c r="S459" s="37">
        <f>[1]consoCURRENT!V10829</f>
        <v>0</v>
      </c>
      <c r="T459" s="37">
        <f>[1]consoCURRENT!W10829</f>
        <v>0</v>
      </c>
      <c r="U459" s="37">
        <f>[1]consoCURRENT!X10829</f>
        <v>0</v>
      </c>
      <c r="V459" s="37">
        <f>[1]consoCURRENT!Y10829</f>
        <v>0</v>
      </c>
      <c r="W459" s="37">
        <f>[1]consoCURRENT!Z10829</f>
        <v>0</v>
      </c>
      <c r="X459" s="37">
        <f>[1]consoCURRENT!AA10829</f>
        <v>0</v>
      </c>
      <c r="Y459" s="37">
        <f>[1]consoCURRENT!AB10829</f>
        <v>0</v>
      </c>
      <c r="Z459" s="37">
        <f t="shared" ref="Z459:Z461" si="324">SUM(M459:Y459)</f>
        <v>91880740.049999997</v>
      </c>
      <c r="AA459" s="37">
        <f t="shared" ref="AA459:AA461" si="325">B459-Z459</f>
        <v>117237259.95</v>
      </c>
      <c r="AB459" s="42">
        <f t="shared" ref="AB459:AB464" si="326">Z459/B459</f>
        <v>0.43937269890683728</v>
      </c>
      <c r="AC459" s="38"/>
    </row>
    <row r="460" spans="1:29" s="39" customFormat="1" ht="18" customHeight="1" x14ac:dyDescent="0.25">
      <c r="A460" s="41" t="s">
        <v>38</v>
      </c>
      <c r="B460" s="37">
        <f>[1]consoCURRENT!E10835</f>
        <v>0</v>
      </c>
      <c r="C460" s="37">
        <f>[1]consoCURRENT!F10835</f>
        <v>0</v>
      </c>
      <c r="D460" s="37">
        <f>[1]consoCURRENT!G10835</f>
        <v>0</v>
      </c>
      <c r="E460" s="37">
        <f>[1]consoCURRENT!H10835</f>
        <v>0</v>
      </c>
      <c r="F460" s="37">
        <f>[1]consoCURRENT!I10835</f>
        <v>0</v>
      </c>
      <c r="G460" s="37">
        <f>[1]consoCURRENT!J10835</f>
        <v>0</v>
      </c>
      <c r="H460" s="37">
        <f>[1]consoCURRENT!K10835</f>
        <v>0</v>
      </c>
      <c r="I460" s="37">
        <f>[1]consoCURRENT!L10835</f>
        <v>0</v>
      </c>
      <c r="J460" s="37">
        <f>[1]consoCURRENT!M10835</f>
        <v>0</v>
      </c>
      <c r="K460" s="37">
        <f>[1]consoCURRENT!N10835</f>
        <v>0</v>
      </c>
      <c r="L460" s="37">
        <f>[1]consoCURRENT!O10835</f>
        <v>0</v>
      </c>
      <c r="M460" s="37">
        <f>[1]consoCURRENT!P10835</f>
        <v>0</v>
      </c>
      <c r="N460" s="37">
        <f>[1]consoCURRENT!Q10835</f>
        <v>0</v>
      </c>
      <c r="O460" s="37">
        <f>[1]consoCURRENT!R10835</f>
        <v>0</v>
      </c>
      <c r="P460" s="37">
        <f>[1]consoCURRENT!S10835</f>
        <v>0</v>
      </c>
      <c r="Q460" s="37">
        <f>[1]consoCURRENT!T10835</f>
        <v>0</v>
      </c>
      <c r="R460" s="37">
        <f>[1]consoCURRENT!U10835</f>
        <v>0</v>
      </c>
      <c r="S460" s="37">
        <f>[1]consoCURRENT!V10835</f>
        <v>0</v>
      </c>
      <c r="T460" s="37">
        <f>[1]consoCURRENT!W10835</f>
        <v>0</v>
      </c>
      <c r="U460" s="37">
        <f>[1]consoCURRENT!X10835</f>
        <v>0</v>
      </c>
      <c r="V460" s="37">
        <f>[1]consoCURRENT!Y10835</f>
        <v>0</v>
      </c>
      <c r="W460" s="37">
        <f>[1]consoCURRENT!Z10835</f>
        <v>0</v>
      </c>
      <c r="X460" s="37">
        <f>[1]consoCURRENT!AA10835</f>
        <v>0</v>
      </c>
      <c r="Y460" s="37">
        <f>[1]consoCURRENT!AB10835</f>
        <v>0</v>
      </c>
      <c r="Z460" s="37">
        <f t="shared" si="324"/>
        <v>0</v>
      </c>
      <c r="AA460" s="37">
        <f t="shared" si="325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[1]consoCURRENT!E10864</f>
        <v>0</v>
      </c>
      <c r="C461" s="37">
        <f>[1]consoCURRENT!F10864</f>
        <v>0</v>
      </c>
      <c r="D461" s="37">
        <f>[1]consoCURRENT!G10864</f>
        <v>0</v>
      </c>
      <c r="E461" s="37">
        <f>[1]consoCURRENT!H10864</f>
        <v>0</v>
      </c>
      <c r="F461" s="37">
        <f>[1]consoCURRENT!I10864</f>
        <v>0</v>
      </c>
      <c r="G461" s="37">
        <f>[1]consoCURRENT!J10864</f>
        <v>0</v>
      </c>
      <c r="H461" s="37">
        <f>[1]consoCURRENT!K10864</f>
        <v>0</v>
      </c>
      <c r="I461" s="37">
        <f>[1]consoCURRENT!L10864</f>
        <v>0</v>
      </c>
      <c r="J461" s="37">
        <f>[1]consoCURRENT!M10864</f>
        <v>0</v>
      </c>
      <c r="K461" s="37">
        <f>[1]consoCURRENT!N10864</f>
        <v>0</v>
      </c>
      <c r="L461" s="37">
        <f>[1]consoCURRENT!O10864</f>
        <v>0</v>
      </c>
      <c r="M461" s="37">
        <f>[1]consoCURRENT!P10864</f>
        <v>0</v>
      </c>
      <c r="N461" s="37">
        <f>[1]consoCURRENT!Q10864</f>
        <v>0</v>
      </c>
      <c r="O461" s="37">
        <f>[1]consoCURRENT!R10864</f>
        <v>0</v>
      </c>
      <c r="P461" s="37">
        <f>[1]consoCURRENT!S10864</f>
        <v>0</v>
      </c>
      <c r="Q461" s="37">
        <f>[1]consoCURRENT!T10864</f>
        <v>0</v>
      </c>
      <c r="R461" s="37">
        <f>[1]consoCURRENT!U10864</f>
        <v>0</v>
      </c>
      <c r="S461" s="37">
        <f>[1]consoCURRENT!V10864</f>
        <v>0</v>
      </c>
      <c r="T461" s="37">
        <f>[1]consoCURRENT!W10864</f>
        <v>0</v>
      </c>
      <c r="U461" s="37">
        <f>[1]consoCURRENT!X10864</f>
        <v>0</v>
      </c>
      <c r="V461" s="37">
        <f>[1]consoCURRENT!Y10864</f>
        <v>0</v>
      </c>
      <c r="W461" s="37">
        <f>[1]consoCURRENT!Z10864</f>
        <v>0</v>
      </c>
      <c r="X461" s="37">
        <f>[1]consoCURRENT!AA10864</f>
        <v>0</v>
      </c>
      <c r="Y461" s="37">
        <f>[1]consoCURRENT!AB10864</f>
        <v>0</v>
      </c>
      <c r="Z461" s="37">
        <f t="shared" si="324"/>
        <v>0</v>
      </c>
      <c r="AA461" s="37">
        <f t="shared" si="325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209118000</v>
      </c>
      <c r="C462" s="44">
        <f t="shared" ref="C462:AA462" si="327">SUM(C458:C461)</f>
        <v>0</v>
      </c>
      <c r="D462" s="44">
        <f t="shared" si="327"/>
        <v>0</v>
      </c>
      <c r="E462" s="44">
        <f t="shared" si="327"/>
        <v>91880740.049999997</v>
      </c>
      <c r="F462" s="44">
        <f t="shared" si="327"/>
        <v>0</v>
      </c>
      <c r="G462" s="44">
        <f t="shared" si="327"/>
        <v>0</v>
      </c>
      <c r="H462" s="44">
        <f t="shared" si="327"/>
        <v>0</v>
      </c>
      <c r="I462" s="44">
        <f t="shared" si="327"/>
        <v>0</v>
      </c>
      <c r="J462" s="44">
        <f t="shared" si="327"/>
        <v>0</v>
      </c>
      <c r="K462" s="44">
        <f t="shared" si="327"/>
        <v>0</v>
      </c>
      <c r="L462" s="44">
        <f t="shared" si="327"/>
        <v>0</v>
      </c>
      <c r="M462" s="44">
        <f t="shared" si="327"/>
        <v>0</v>
      </c>
      <c r="N462" s="44">
        <f t="shared" si="327"/>
        <v>0</v>
      </c>
      <c r="O462" s="44">
        <f t="shared" si="327"/>
        <v>68175.05</v>
      </c>
      <c r="P462" s="44">
        <f t="shared" si="327"/>
        <v>91812565</v>
      </c>
      <c r="Q462" s="44">
        <f t="shared" si="327"/>
        <v>0</v>
      </c>
      <c r="R462" s="44">
        <f t="shared" si="327"/>
        <v>0</v>
      </c>
      <c r="S462" s="44">
        <f t="shared" si="327"/>
        <v>0</v>
      </c>
      <c r="T462" s="44">
        <f t="shared" si="327"/>
        <v>0</v>
      </c>
      <c r="U462" s="44">
        <f t="shared" si="327"/>
        <v>0</v>
      </c>
      <c r="V462" s="44">
        <f t="shared" si="327"/>
        <v>0</v>
      </c>
      <c r="W462" s="44">
        <f t="shared" si="327"/>
        <v>0</v>
      </c>
      <c r="X462" s="44">
        <f t="shared" si="327"/>
        <v>0</v>
      </c>
      <c r="Y462" s="44">
        <f t="shared" si="327"/>
        <v>0</v>
      </c>
      <c r="Z462" s="44">
        <f t="shared" si="327"/>
        <v>91880740.049999997</v>
      </c>
      <c r="AA462" s="44">
        <f t="shared" si="327"/>
        <v>117237259.95</v>
      </c>
      <c r="AB462" s="45">
        <f t="shared" si="326"/>
        <v>0.43937269890683728</v>
      </c>
      <c r="AC462" s="38"/>
    </row>
    <row r="463" spans="1:29" s="39" customFormat="1" ht="18" customHeight="1" x14ac:dyDescent="0.25">
      <c r="A463" s="46" t="s">
        <v>41</v>
      </c>
      <c r="B463" s="37">
        <f>[1]consoCURRENT!E10868</f>
        <v>0</v>
      </c>
      <c r="C463" s="37">
        <f>[1]consoCURRENT!F10868</f>
        <v>0</v>
      </c>
      <c r="D463" s="37">
        <f>[1]consoCURRENT!G10868</f>
        <v>0</v>
      </c>
      <c r="E463" s="37">
        <f>[1]consoCURRENT!H10868</f>
        <v>0</v>
      </c>
      <c r="F463" s="37">
        <f>[1]consoCURRENT!I10868</f>
        <v>0</v>
      </c>
      <c r="G463" s="37">
        <f>[1]consoCURRENT!J10868</f>
        <v>0</v>
      </c>
      <c r="H463" s="37">
        <f>[1]consoCURRENT!K10868</f>
        <v>0</v>
      </c>
      <c r="I463" s="37">
        <f>[1]consoCURRENT!L10868</f>
        <v>0</v>
      </c>
      <c r="J463" s="37">
        <f>[1]consoCURRENT!M10868</f>
        <v>0</v>
      </c>
      <c r="K463" s="37">
        <f>[1]consoCURRENT!N10868</f>
        <v>0</v>
      </c>
      <c r="L463" s="37">
        <f>[1]consoCURRENT!O10868</f>
        <v>0</v>
      </c>
      <c r="M463" s="37">
        <f>[1]consoCURRENT!P10868</f>
        <v>0</v>
      </c>
      <c r="N463" s="37">
        <f>[1]consoCURRENT!Q10868</f>
        <v>0</v>
      </c>
      <c r="O463" s="37">
        <f>[1]consoCURRENT!R10868</f>
        <v>0</v>
      </c>
      <c r="P463" s="37">
        <f>[1]consoCURRENT!S10868</f>
        <v>0</v>
      </c>
      <c r="Q463" s="37">
        <f>[1]consoCURRENT!T10868</f>
        <v>0</v>
      </c>
      <c r="R463" s="37">
        <f>[1]consoCURRENT!U10868</f>
        <v>0</v>
      </c>
      <c r="S463" s="37">
        <f>[1]consoCURRENT!V10868</f>
        <v>0</v>
      </c>
      <c r="T463" s="37">
        <f>[1]consoCURRENT!W10868</f>
        <v>0</v>
      </c>
      <c r="U463" s="37">
        <f>[1]consoCURRENT!X10868</f>
        <v>0</v>
      </c>
      <c r="V463" s="37">
        <f>[1]consoCURRENT!Y10868</f>
        <v>0</v>
      </c>
      <c r="W463" s="37">
        <f>[1]consoCURRENT!Z10868</f>
        <v>0</v>
      </c>
      <c r="X463" s="37">
        <f>[1]consoCURRENT!AA10868</f>
        <v>0</v>
      </c>
      <c r="Y463" s="37">
        <f>[1]consoCURRENT!AB10868</f>
        <v>0</v>
      </c>
      <c r="Z463" s="37">
        <f t="shared" ref="Z463" si="328">SUM(M463:Y463)</f>
        <v>0</v>
      </c>
      <c r="AA463" s="37">
        <f t="shared" ref="AA463" si="329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209118000</v>
      </c>
      <c r="C464" s="44">
        <f t="shared" ref="C464:AA464" si="330">C463+C462</f>
        <v>0</v>
      </c>
      <c r="D464" s="44">
        <f t="shared" si="330"/>
        <v>0</v>
      </c>
      <c r="E464" s="44">
        <f t="shared" si="330"/>
        <v>91880740.049999997</v>
      </c>
      <c r="F464" s="44">
        <f t="shared" si="330"/>
        <v>0</v>
      </c>
      <c r="G464" s="44">
        <f t="shared" si="330"/>
        <v>0</v>
      </c>
      <c r="H464" s="44">
        <f t="shared" si="330"/>
        <v>0</v>
      </c>
      <c r="I464" s="44">
        <f t="shared" si="330"/>
        <v>0</v>
      </c>
      <c r="J464" s="44">
        <f t="shared" si="330"/>
        <v>0</v>
      </c>
      <c r="K464" s="44">
        <f t="shared" si="330"/>
        <v>0</v>
      </c>
      <c r="L464" s="44">
        <f t="shared" si="330"/>
        <v>0</v>
      </c>
      <c r="M464" s="44">
        <f t="shared" si="330"/>
        <v>0</v>
      </c>
      <c r="N464" s="44">
        <f t="shared" si="330"/>
        <v>0</v>
      </c>
      <c r="O464" s="44">
        <f t="shared" si="330"/>
        <v>68175.05</v>
      </c>
      <c r="P464" s="44">
        <f t="shared" si="330"/>
        <v>91812565</v>
      </c>
      <c r="Q464" s="44">
        <f t="shared" si="330"/>
        <v>0</v>
      </c>
      <c r="R464" s="44">
        <f t="shared" si="330"/>
        <v>0</v>
      </c>
      <c r="S464" s="44">
        <f t="shared" si="330"/>
        <v>0</v>
      </c>
      <c r="T464" s="44">
        <f t="shared" si="330"/>
        <v>0</v>
      </c>
      <c r="U464" s="44">
        <f t="shared" si="330"/>
        <v>0</v>
      </c>
      <c r="V464" s="44">
        <f t="shared" si="330"/>
        <v>0</v>
      </c>
      <c r="W464" s="44">
        <f t="shared" si="330"/>
        <v>0</v>
      </c>
      <c r="X464" s="44">
        <f t="shared" si="330"/>
        <v>0</v>
      </c>
      <c r="Y464" s="44">
        <f t="shared" si="330"/>
        <v>0</v>
      </c>
      <c r="Z464" s="44">
        <f t="shared" si="330"/>
        <v>91880740.049999997</v>
      </c>
      <c r="AA464" s="44">
        <f t="shared" si="330"/>
        <v>117237259.95</v>
      </c>
      <c r="AB464" s="45">
        <f t="shared" si="326"/>
        <v>0.43937269890683728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66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[1]consoCURRENT!E10928</f>
        <v>0</v>
      </c>
      <c r="C468" s="37">
        <f>[1]consoCURRENT!F10928</f>
        <v>0</v>
      </c>
      <c r="D468" s="37">
        <f>[1]consoCURRENT!G10928</f>
        <v>0</v>
      </c>
      <c r="E468" s="37">
        <f>[1]consoCURRENT!H10928</f>
        <v>0</v>
      </c>
      <c r="F468" s="37">
        <f>[1]consoCURRENT!I10928</f>
        <v>0</v>
      </c>
      <c r="G468" s="37">
        <f>[1]consoCURRENT!J10928</f>
        <v>0</v>
      </c>
      <c r="H468" s="37">
        <f>[1]consoCURRENT!K10928</f>
        <v>0</v>
      </c>
      <c r="I468" s="37">
        <f>[1]consoCURRENT!L10928</f>
        <v>0</v>
      </c>
      <c r="J468" s="37">
        <f>[1]consoCURRENT!M10928</f>
        <v>0</v>
      </c>
      <c r="K468" s="37">
        <f>[1]consoCURRENT!N10928</f>
        <v>0</v>
      </c>
      <c r="L468" s="37">
        <f>[1]consoCURRENT!O10928</f>
        <v>0</v>
      </c>
      <c r="M468" s="37">
        <f>[1]consoCURRENT!P10928</f>
        <v>0</v>
      </c>
      <c r="N468" s="37">
        <f>[1]consoCURRENT!Q10928</f>
        <v>0</v>
      </c>
      <c r="O468" s="37">
        <f>[1]consoCURRENT!R10928</f>
        <v>0</v>
      </c>
      <c r="P468" s="37">
        <f>[1]consoCURRENT!S10928</f>
        <v>0</v>
      </c>
      <c r="Q468" s="37">
        <f>[1]consoCURRENT!T10928</f>
        <v>0</v>
      </c>
      <c r="R468" s="37">
        <f>[1]consoCURRENT!U10928</f>
        <v>0</v>
      </c>
      <c r="S468" s="37">
        <f>[1]consoCURRENT!V10928</f>
        <v>0</v>
      </c>
      <c r="T468" s="37">
        <f>[1]consoCURRENT!W10928</f>
        <v>0</v>
      </c>
      <c r="U468" s="37">
        <f>[1]consoCURRENT!X10928</f>
        <v>0</v>
      </c>
      <c r="V468" s="37">
        <f>[1]consoCURRENT!Y10928</f>
        <v>0</v>
      </c>
      <c r="W468" s="37">
        <f>[1]consoCURRENT!Z10928</f>
        <v>0</v>
      </c>
      <c r="X468" s="37">
        <f>[1]consoCURRENT!AA10928</f>
        <v>0</v>
      </c>
      <c r="Y468" s="37">
        <f>[1]consoCURRENT!AB10928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[1]consoCURRENT!E11004</f>
        <v>213301000</v>
      </c>
      <c r="C469" s="37">
        <f>[1]consoCURRENT!F11004</f>
        <v>0</v>
      </c>
      <c r="D469" s="37">
        <f>[1]consoCURRENT!G11004</f>
        <v>0</v>
      </c>
      <c r="E469" s="37">
        <f>[1]consoCURRENT!H11004</f>
        <v>45654146.259999998</v>
      </c>
      <c r="F469" s="37">
        <f>[1]consoCURRENT!I11004</f>
        <v>0</v>
      </c>
      <c r="G469" s="37">
        <f>[1]consoCURRENT!J11004</f>
        <v>0</v>
      </c>
      <c r="H469" s="37">
        <f>[1]consoCURRENT!K11004</f>
        <v>0</v>
      </c>
      <c r="I469" s="37">
        <f>[1]consoCURRENT!L11004</f>
        <v>0</v>
      </c>
      <c r="J469" s="37">
        <f>[1]consoCURRENT!M11004</f>
        <v>0</v>
      </c>
      <c r="K469" s="37">
        <f>[1]consoCURRENT!N11004</f>
        <v>0</v>
      </c>
      <c r="L469" s="37">
        <f>[1]consoCURRENT!O11004</f>
        <v>0</v>
      </c>
      <c r="M469" s="37">
        <f>[1]consoCURRENT!P11004</f>
        <v>0</v>
      </c>
      <c r="N469" s="37">
        <f>[1]consoCURRENT!Q11004</f>
        <v>0</v>
      </c>
      <c r="O469" s="37">
        <f>[1]consoCURRENT!R11004</f>
        <v>34294460.049999997</v>
      </c>
      <c r="P469" s="37">
        <f>[1]consoCURRENT!S11004</f>
        <v>11359686.210000001</v>
      </c>
      <c r="Q469" s="37">
        <f>[1]consoCURRENT!T11004</f>
        <v>0</v>
      </c>
      <c r="R469" s="37">
        <f>[1]consoCURRENT!U11004</f>
        <v>0</v>
      </c>
      <c r="S469" s="37">
        <f>[1]consoCURRENT!V11004</f>
        <v>0</v>
      </c>
      <c r="T469" s="37">
        <f>[1]consoCURRENT!W11004</f>
        <v>0</v>
      </c>
      <c r="U469" s="37">
        <f>[1]consoCURRENT!X11004</f>
        <v>0</v>
      </c>
      <c r="V469" s="37">
        <f>[1]consoCURRENT!Y11004</f>
        <v>0</v>
      </c>
      <c r="W469" s="37">
        <f>[1]consoCURRENT!Z11004</f>
        <v>0</v>
      </c>
      <c r="X469" s="37">
        <f>[1]consoCURRENT!AA11004</f>
        <v>0</v>
      </c>
      <c r="Y469" s="37">
        <f>[1]consoCURRENT!AB11004</f>
        <v>0</v>
      </c>
      <c r="Z469" s="37">
        <f t="shared" ref="Z469:Z471" si="331">SUM(M469:Y469)</f>
        <v>45654146.259999998</v>
      </c>
      <c r="AA469" s="37">
        <f t="shared" ref="AA469:AA471" si="332">B469-Z469</f>
        <v>167646853.74000001</v>
      </c>
      <c r="AB469" s="42">
        <f t="shared" ref="AB469:AB474" si="333">Z469/B469</f>
        <v>0.21403625046296079</v>
      </c>
      <c r="AC469" s="38"/>
    </row>
    <row r="470" spans="1:29" s="39" customFormat="1" ht="18" customHeight="1" x14ac:dyDescent="0.25">
      <c r="A470" s="41" t="s">
        <v>38</v>
      </c>
      <c r="B470" s="37">
        <f>[1]consoCURRENT!E11010</f>
        <v>0</v>
      </c>
      <c r="C470" s="37">
        <f>[1]consoCURRENT!F11010</f>
        <v>0</v>
      </c>
      <c r="D470" s="37">
        <f>[1]consoCURRENT!G11010</f>
        <v>0</v>
      </c>
      <c r="E470" s="37">
        <f>[1]consoCURRENT!H11010</f>
        <v>0</v>
      </c>
      <c r="F470" s="37">
        <f>[1]consoCURRENT!I11010</f>
        <v>0</v>
      </c>
      <c r="G470" s="37">
        <f>[1]consoCURRENT!J11010</f>
        <v>0</v>
      </c>
      <c r="H470" s="37">
        <f>[1]consoCURRENT!K11010</f>
        <v>0</v>
      </c>
      <c r="I470" s="37">
        <f>[1]consoCURRENT!L11010</f>
        <v>0</v>
      </c>
      <c r="J470" s="37">
        <f>[1]consoCURRENT!M11010</f>
        <v>0</v>
      </c>
      <c r="K470" s="37">
        <f>[1]consoCURRENT!N11010</f>
        <v>0</v>
      </c>
      <c r="L470" s="37">
        <f>[1]consoCURRENT!O11010</f>
        <v>0</v>
      </c>
      <c r="M470" s="37">
        <f>[1]consoCURRENT!P11010</f>
        <v>0</v>
      </c>
      <c r="N470" s="37">
        <f>[1]consoCURRENT!Q11010</f>
        <v>0</v>
      </c>
      <c r="O470" s="37">
        <f>[1]consoCURRENT!R11010</f>
        <v>0</v>
      </c>
      <c r="P470" s="37">
        <f>[1]consoCURRENT!S11010</f>
        <v>0</v>
      </c>
      <c r="Q470" s="37">
        <f>[1]consoCURRENT!T11010</f>
        <v>0</v>
      </c>
      <c r="R470" s="37">
        <f>[1]consoCURRENT!U11010</f>
        <v>0</v>
      </c>
      <c r="S470" s="37">
        <f>[1]consoCURRENT!V11010</f>
        <v>0</v>
      </c>
      <c r="T470" s="37">
        <f>[1]consoCURRENT!W11010</f>
        <v>0</v>
      </c>
      <c r="U470" s="37">
        <f>[1]consoCURRENT!X11010</f>
        <v>0</v>
      </c>
      <c r="V470" s="37">
        <f>[1]consoCURRENT!Y11010</f>
        <v>0</v>
      </c>
      <c r="W470" s="37">
        <f>[1]consoCURRENT!Z11010</f>
        <v>0</v>
      </c>
      <c r="X470" s="37">
        <f>[1]consoCURRENT!AA11010</f>
        <v>0</v>
      </c>
      <c r="Y470" s="37">
        <f>[1]consoCURRENT!AB11010</f>
        <v>0</v>
      </c>
      <c r="Z470" s="37">
        <f t="shared" si="331"/>
        <v>0</v>
      </c>
      <c r="AA470" s="37">
        <f t="shared" si="332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[1]consoCURRENT!E11039</f>
        <v>0</v>
      </c>
      <c r="C471" s="37">
        <f>[1]consoCURRENT!F11039</f>
        <v>0</v>
      </c>
      <c r="D471" s="37">
        <f>[1]consoCURRENT!G11039</f>
        <v>0</v>
      </c>
      <c r="E471" s="37">
        <f>[1]consoCURRENT!H11039</f>
        <v>0</v>
      </c>
      <c r="F471" s="37">
        <f>[1]consoCURRENT!I11039</f>
        <v>0</v>
      </c>
      <c r="G471" s="37">
        <f>[1]consoCURRENT!J11039</f>
        <v>0</v>
      </c>
      <c r="H471" s="37">
        <f>[1]consoCURRENT!K11039</f>
        <v>0</v>
      </c>
      <c r="I471" s="37">
        <f>[1]consoCURRENT!L11039</f>
        <v>0</v>
      </c>
      <c r="J471" s="37">
        <f>[1]consoCURRENT!M11039</f>
        <v>0</v>
      </c>
      <c r="K471" s="37">
        <f>[1]consoCURRENT!N11039</f>
        <v>0</v>
      </c>
      <c r="L471" s="37">
        <f>[1]consoCURRENT!O11039</f>
        <v>0</v>
      </c>
      <c r="M471" s="37">
        <f>[1]consoCURRENT!P11039</f>
        <v>0</v>
      </c>
      <c r="N471" s="37">
        <f>[1]consoCURRENT!Q11039</f>
        <v>0</v>
      </c>
      <c r="O471" s="37">
        <f>[1]consoCURRENT!R11039</f>
        <v>0</v>
      </c>
      <c r="P471" s="37">
        <f>[1]consoCURRENT!S11039</f>
        <v>0</v>
      </c>
      <c r="Q471" s="37">
        <f>[1]consoCURRENT!T11039</f>
        <v>0</v>
      </c>
      <c r="R471" s="37">
        <f>[1]consoCURRENT!U11039</f>
        <v>0</v>
      </c>
      <c r="S471" s="37">
        <f>[1]consoCURRENT!V11039</f>
        <v>0</v>
      </c>
      <c r="T471" s="37">
        <f>[1]consoCURRENT!W11039</f>
        <v>0</v>
      </c>
      <c r="U471" s="37">
        <f>[1]consoCURRENT!X11039</f>
        <v>0</v>
      </c>
      <c r="V471" s="37">
        <f>[1]consoCURRENT!Y11039</f>
        <v>0</v>
      </c>
      <c r="W471" s="37">
        <f>[1]consoCURRENT!Z11039</f>
        <v>0</v>
      </c>
      <c r="X471" s="37">
        <f>[1]consoCURRENT!AA11039</f>
        <v>0</v>
      </c>
      <c r="Y471" s="37">
        <f>[1]consoCURRENT!AB11039</f>
        <v>0</v>
      </c>
      <c r="Z471" s="37">
        <f t="shared" si="331"/>
        <v>0</v>
      </c>
      <c r="AA471" s="37">
        <f t="shared" si="332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213301000</v>
      </c>
      <c r="C472" s="44">
        <f t="shared" ref="C472:AA472" si="334">SUM(C468:C471)</f>
        <v>0</v>
      </c>
      <c r="D472" s="44">
        <f t="shared" si="334"/>
        <v>0</v>
      </c>
      <c r="E472" s="44">
        <f t="shared" si="334"/>
        <v>45654146.259999998</v>
      </c>
      <c r="F472" s="44">
        <f t="shared" si="334"/>
        <v>0</v>
      </c>
      <c r="G472" s="44">
        <f t="shared" si="334"/>
        <v>0</v>
      </c>
      <c r="H472" s="44">
        <f t="shared" si="334"/>
        <v>0</v>
      </c>
      <c r="I472" s="44">
        <f t="shared" si="334"/>
        <v>0</v>
      </c>
      <c r="J472" s="44">
        <f t="shared" si="334"/>
        <v>0</v>
      </c>
      <c r="K472" s="44">
        <f t="shared" si="334"/>
        <v>0</v>
      </c>
      <c r="L472" s="44">
        <f t="shared" si="334"/>
        <v>0</v>
      </c>
      <c r="M472" s="44">
        <f t="shared" si="334"/>
        <v>0</v>
      </c>
      <c r="N472" s="44">
        <f t="shared" si="334"/>
        <v>0</v>
      </c>
      <c r="O472" s="44">
        <f t="shared" si="334"/>
        <v>34294460.049999997</v>
      </c>
      <c r="P472" s="44">
        <f t="shared" si="334"/>
        <v>11359686.210000001</v>
      </c>
      <c r="Q472" s="44">
        <f t="shared" si="334"/>
        <v>0</v>
      </c>
      <c r="R472" s="44">
        <f t="shared" si="334"/>
        <v>0</v>
      </c>
      <c r="S472" s="44">
        <f t="shared" si="334"/>
        <v>0</v>
      </c>
      <c r="T472" s="44">
        <f t="shared" si="334"/>
        <v>0</v>
      </c>
      <c r="U472" s="44">
        <f t="shared" si="334"/>
        <v>0</v>
      </c>
      <c r="V472" s="44">
        <f t="shared" si="334"/>
        <v>0</v>
      </c>
      <c r="W472" s="44">
        <f t="shared" si="334"/>
        <v>0</v>
      </c>
      <c r="X472" s="44">
        <f t="shared" si="334"/>
        <v>0</v>
      </c>
      <c r="Y472" s="44">
        <f t="shared" si="334"/>
        <v>0</v>
      </c>
      <c r="Z472" s="44">
        <f t="shared" si="334"/>
        <v>45654146.259999998</v>
      </c>
      <c r="AA472" s="44">
        <f t="shared" si="334"/>
        <v>167646853.74000001</v>
      </c>
      <c r="AB472" s="45">
        <f t="shared" si="333"/>
        <v>0.21403625046296079</v>
      </c>
      <c r="AC472" s="38"/>
    </row>
    <row r="473" spans="1:29" s="39" customFormat="1" ht="18" customHeight="1" x14ac:dyDescent="0.25">
      <c r="A473" s="46" t="s">
        <v>41</v>
      </c>
      <c r="B473" s="37">
        <f>[1]consoCURRENT!E11043</f>
        <v>0</v>
      </c>
      <c r="C473" s="37">
        <f>[1]consoCURRENT!F11043</f>
        <v>0</v>
      </c>
      <c r="D473" s="37">
        <f>[1]consoCURRENT!G11043</f>
        <v>0</v>
      </c>
      <c r="E473" s="37">
        <f>[1]consoCURRENT!H11043</f>
        <v>0</v>
      </c>
      <c r="F473" s="37">
        <f>[1]consoCURRENT!I11043</f>
        <v>0</v>
      </c>
      <c r="G473" s="37">
        <f>[1]consoCURRENT!J11043</f>
        <v>0</v>
      </c>
      <c r="H473" s="37">
        <f>[1]consoCURRENT!K11043</f>
        <v>0</v>
      </c>
      <c r="I473" s="37">
        <f>[1]consoCURRENT!L11043</f>
        <v>0</v>
      </c>
      <c r="J473" s="37">
        <f>[1]consoCURRENT!M11043</f>
        <v>0</v>
      </c>
      <c r="K473" s="37">
        <f>[1]consoCURRENT!N11043</f>
        <v>0</v>
      </c>
      <c r="L473" s="37">
        <f>[1]consoCURRENT!O11043</f>
        <v>0</v>
      </c>
      <c r="M473" s="37">
        <f>[1]consoCURRENT!P11043</f>
        <v>0</v>
      </c>
      <c r="N473" s="37">
        <f>[1]consoCURRENT!Q11043</f>
        <v>0</v>
      </c>
      <c r="O473" s="37">
        <f>[1]consoCURRENT!R11043</f>
        <v>0</v>
      </c>
      <c r="P473" s="37">
        <f>[1]consoCURRENT!S11043</f>
        <v>0</v>
      </c>
      <c r="Q473" s="37">
        <f>[1]consoCURRENT!T11043</f>
        <v>0</v>
      </c>
      <c r="R473" s="37">
        <f>[1]consoCURRENT!U11043</f>
        <v>0</v>
      </c>
      <c r="S473" s="37">
        <f>[1]consoCURRENT!V11043</f>
        <v>0</v>
      </c>
      <c r="T473" s="37">
        <f>[1]consoCURRENT!W11043</f>
        <v>0</v>
      </c>
      <c r="U473" s="37">
        <f>[1]consoCURRENT!X11043</f>
        <v>0</v>
      </c>
      <c r="V473" s="37">
        <f>[1]consoCURRENT!Y11043</f>
        <v>0</v>
      </c>
      <c r="W473" s="37">
        <f>[1]consoCURRENT!Z11043</f>
        <v>0</v>
      </c>
      <c r="X473" s="37">
        <f>[1]consoCURRENT!AA11043</f>
        <v>0</v>
      </c>
      <c r="Y473" s="37">
        <f>[1]consoCURRENT!AB11043</f>
        <v>0</v>
      </c>
      <c r="Z473" s="37">
        <f t="shared" ref="Z473" si="335">SUM(M473:Y473)</f>
        <v>0</v>
      </c>
      <c r="AA473" s="37">
        <f t="shared" ref="AA473" si="336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213301000</v>
      </c>
      <c r="C474" s="44">
        <f t="shared" ref="C474:AA474" si="337">C473+C472</f>
        <v>0</v>
      </c>
      <c r="D474" s="44">
        <f t="shared" si="337"/>
        <v>0</v>
      </c>
      <c r="E474" s="44">
        <f t="shared" si="337"/>
        <v>45654146.259999998</v>
      </c>
      <c r="F474" s="44">
        <f t="shared" si="337"/>
        <v>0</v>
      </c>
      <c r="G474" s="44">
        <f t="shared" si="337"/>
        <v>0</v>
      </c>
      <c r="H474" s="44">
        <f t="shared" si="337"/>
        <v>0</v>
      </c>
      <c r="I474" s="44">
        <f t="shared" si="337"/>
        <v>0</v>
      </c>
      <c r="J474" s="44">
        <f t="shared" si="337"/>
        <v>0</v>
      </c>
      <c r="K474" s="44">
        <f t="shared" si="337"/>
        <v>0</v>
      </c>
      <c r="L474" s="44">
        <f t="shared" si="337"/>
        <v>0</v>
      </c>
      <c r="M474" s="44">
        <f t="shared" si="337"/>
        <v>0</v>
      </c>
      <c r="N474" s="44">
        <f t="shared" si="337"/>
        <v>0</v>
      </c>
      <c r="O474" s="44">
        <f t="shared" si="337"/>
        <v>34294460.049999997</v>
      </c>
      <c r="P474" s="44">
        <f t="shared" si="337"/>
        <v>11359686.210000001</v>
      </c>
      <c r="Q474" s="44">
        <f t="shared" si="337"/>
        <v>0</v>
      </c>
      <c r="R474" s="44">
        <f t="shared" si="337"/>
        <v>0</v>
      </c>
      <c r="S474" s="44">
        <f t="shared" si="337"/>
        <v>0</v>
      </c>
      <c r="T474" s="44">
        <f t="shared" si="337"/>
        <v>0</v>
      </c>
      <c r="U474" s="44">
        <f t="shared" si="337"/>
        <v>0</v>
      </c>
      <c r="V474" s="44">
        <f t="shared" si="337"/>
        <v>0</v>
      </c>
      <c r="W474" s="44">
        <f t="shared" si="337"/>
        <v>0</v>
      </c>
      <c r="X474" s="44">
        <f t="shared" si="337"/>
        <v>0</v>
      </c>
      <c r="Y474" s="44">
        <f t="shared" si="337"/>
        <v>0</v>
      </c>
      <c r="Z474" s="44">
        <f t="shared" si="337"/>
        <v>45654146.259999998</v>
      </c>
      <c r="AA474" s="44">
        <f t="shared" si="337"/>
        <v>167646853.74000001</v>
      </c>
      <c r="AB474" s="45">
        <f t="shared" si="333"/>
        <v>0.21403625046296079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67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[1]consoCURRENT!E11103</f>
        <v>0</v>
      </c>
      <c r="C478" s="37">
        <f>[1]consoCURRENT!F11103</f>
        <v>0</v>
      </c>
      <c r="D478" s="37">
        <f>[1]consoCURRENT!G11103</f>
        <v>0</v>
      </c>
      <c r="E478" s="37">
        <f>[1]consoCURRENT!H11103</f>
        <v>0</v>
      </c>
      <c r="F478" s="37">
        <f>[1]consoCURRENT!I11103</f>
        <v>0</v>
      </c>
      <c r="G478" s="37">
        <f>[1]consoCURRENT!J11103</f>
        <v>0</v>
      </c>
      <c r="H478" s="37">
        <f>[1]consoCURRENT!K11103</f>
        <v>0</v>
      </c>
      <c r="I478" s="37">
        <f>[1]consoCURRENT!L11103</f>
        <v>0</v>
      </c>
      <c r="J478" s="37">
        <f>[1]consoCURRENT!M11103</f>
        <v>0</v>
      </c>
      <c r="K478" s="37">
        <f>[1]consoCURRENT!N11103</f>
        <v>0</v>
      </c>
      <c r="L478" s="37">
        <f>[1]consoCURRENT!O11103</f>
        <v>0</v>
      </c>
      <c r="M478" s="37">
        <f>[1]consoCURRENT!P11103</f>
        <v>0</v>
      </c>
      <c r="N478" s="37">
        <f>[1]consoCURRENT!Q11103</f>
        <v>0</v>
      </c>
      <c r="O478" s="37">
        <f>[1]consoCURRENT!R11103</f>
        <v>0</v>
      </c>
      <c r="P478" s="37">
        <f>[1]consoCURRENT!S11103</f>
        <v>0</v>
      </c>
      <c r="Q478" s="37">
        <f>[1]consoCURRENT!T11103</f>
        <v>0</v>
      </c>
      <c r="R478" s="37">
        <f>[1]consoCURRENT!U11103</f>
        <v>0</v>
      </c>
      <c r="S478" s="37">
        <f>[1]consoCURRENT!V11103</f>
        <v>0</v>
      </c>
      <c r="T478" s="37">
        <f>[1]consoCURRENT!W11103</f>
        <v>0</v>
      </c>
      <c r="U478" s="37">
        <f>[1]consoCURRENT!X11103</f>
        <v>0</v>
      </c>
      <c r="V478" s="37">
        <f>[1]consoCURRENT!Y11103</f>
        <v>0</v>
      </c>
      <c r="W478" s="37">
        <f>[1]consoCURRENT!Z11103</f>
        <v>0</v>
      </c>
      <c r="X478" s="37">
        <f>[1]consoCURRENT!AA11103</f>
        <v>0</v>
      </c>
      <c r="Y478" s="37">
        <f>[1]consoCURRENT!AB11103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[1]consoCURRENT!E11179</f>
        <v>177655000</v>
      </c>
      <c r="C479" s="37">
        <f>[1]consoCURRENT!F11179</f>
        <v>0</v>
      </c>
      <c r="D479" s="37">
        <f>[1]consoCURRENT!G11179</f>
        <v>0</v>
      </c>
      <c r="E479" s="37">
        <f>[1]consoCURRENT!H11179</f>
        <v>27412920.399999999</v>
      </c>
      <c r="F479" s="37">
        <f>[1]consoCURRENT!I11179</f>
        <v>0</v>
      </c>
      <c r="G479" s="37">
        <f>[1]consoCURRENT!J11179</f>
        <v>0</v>
      </c>
      <c r="H479" s="37">
        <f>[1]consoCURRENT!K11179</f>
        <v>0</v>
      </c>
      <c r="I479" s="37">
        <f>[1]consoCURRENT!L11179</f>
        <v>0</v>
      </c>
      <c r="J479" s="37">
        <f>[1]consoCURRENT!M11179</f>
        <v>0</v>
      </c>
      <c r="K479" s="37">
        <f>[1]consoCURRENT!N11179</f>
        <v>0</v>
      </c>
      <c r="L479" s="37">
        <f>[1]consoCURRENT!O11179</f>
        <v>0</v>
      </c>
      <c r="M479" s="37">
        <f>[1]consoCURRENT!P11179</f>
        <v>0</v>
      </c>
      <c r="N479" s="37">
        <f>[1]consoCURRENT!Q11179</f>
        <v>0</v>
      </c>
      <c r="O479" s="37">
        <f>[1]consoCURRENT!R11179</f>
        <v>377670</v>
      </c>
      <c r="P479" s="37">
        <f>[1]consoCURRENT!S11179</f>
        <v>27035250.399999999</v>
      </c>
      <c r="Q479" s="37">
        <f>[1]consoCURRENT!T11179</f>
        <v>0</v>
      </c>
      <c r="R479" s="37">
        <f>[1]consoCURRENT!U11179</f>
        <v>0</v>
      </c>
      <c r="S479" s="37">
        <f>[1]consoCURRENT!V11179</f>
        <v>0</v>
      </c>
      <c r="T479" s="37">
        <f>[1]consoCURRENT!W11179</f>
        <v>0</v>
      </c>
      <c r="U479" s="37">
        <f>[1]consoCURRENT!X11179</f>
        <v>0</v>
      </c>
      <c r="V479" s="37">
        <f>[1]consoCURRENT!Y11179</f>
        <v>0</v>
      </c>
      <c r="W479" s="37">
        <f>[1]consoCURRENT!Z11179</f>
        <v>0</v>
      </c>
      <c r="X479" s="37">
        <f>[1]consoCURRENT!AA11179</f>
        <v>0</v>
      </c>
      <c r="Y479" s="37">
        <f>[1]consoCURRENT!AB11179</f>
        <v>0</v>
      </c>
      <c r="Z479" s="37">
        <f t="shared" ref="Z479:Z481" si="338">SUM(M479:Y479)</f>
        <v>27412920.399999999</v>
      </c>
      <c r="AA479" s="37">
        <f t="shared" ref="AA479:AA481" si="339">B479-Z479</f>
        <v>150242079.59999999</v>
      </c>
      <c r="AB479" s="42">
        <f t="shared" ref="AB479:AB484" si="340">Z479/B479</f>
        <v>0.15430424361824885</v>
      </c>
      <c r="AC479" s="38"/>
    </row>
    <row r="480" spans="1:29" s="39" customFormat="1" ht="18" customHeight="1" x14ac:dyDescent="0.25">
      <c r="A480" s="41" t="s">
        <v>38</v>
      </c>
      <c r="B480" s="37">
        <f>[1]consoCURRENT!E11185</f>
        <v>0</v>
      </c>
      <c r="C480" s="37">
        <f>[1]consoCURRENT!F11185</f>
        <v>0</v>
      </c>
      <c r="D480" s="37">
        <f>[1]consoCURRENT!G11185</f>
        <v>0</v>
      </c>
      <c r="E480" s="37">
        <f>[1]consoCURRENT!H11185</f>
        <v>0</v>
      </c>
      <c r="F480" s="37">
        <f>[1]consoCURRENT!I11185</f>
        <v>0</v>
      </c>
      <c r="G480" s="37">
        <f>[1]consoCURRENT!J11185</f>
        <v>0</v>
      </c>
      <c r="H480" s="37">
        <f>[1]consoCURRENT!K11185</f>
        <v>0</v>
      </c>
      <c r="I480" s="37">
        <f>[1]consoCURRENT!L11185</f>
        <v>0</v>
      </c>
      <c r="J480" s="37">
        <f>[1]consoCURRENT!M11185</f>
        <v>0</v>
      </c>
      <c r="K480" s="37">
        <f>[1]consoCURRENT!N11185</f>
        <v>0</v>
      </c>
      <c r="L480" s="37">
        <f>[1]consoCURRENT!O11185</f>
        <v>0</v>
      </c>
      <c r="M480" s="37">
        <f>[1]consoCURRENT!P11185</f>
        <v>0</v>
      </c>
      <c r="N480" s="37">
        <f>[1]consoCURRENT!Q11185</f>
        <v>0</v>
      </c>
      <c r="O480" s="37">
        <f>[1]consoCURRENT!R11185</f>
        <v>0</v>
      </c>
      <c r="P480" s="37">
        <f>[1]consoCURRENT!S11185</f>
        <v>0</v>
      </c>
      <c r="Q480" s="37">
        <f>[1]consoCURRENT!T11185</f>
        <v>0</v>
      </c>
      <c r="R480" s="37">
        <f>[1]consoCURRENT!U11185</f>
        <v>0</v>
      </c>
      <c r="S480" s="37">
        <f>[1]consoCURRENT!V11185</f>
        <v>0</v>
      </c>
      <c r="T480" s="37">
        <f>[1]consoCURRENT!W11185</f>
        <v>0</v>
      </c>
      <c r="U480" s="37">
        <f>[1]consoCURRENT!X11185</f>
        <v>0</v>
      </c>
      <c r="V480" s="37">
        <f>[1]consoCURRENT!Y11185</f>
        <v>0</v>
      </c>
      <c r="W480" s="37">
        <f>[1]consoCURRENT!Z11185</f>
        <v>0</v>
      </c>
      <c r="X480" s="37">
        <f>[1]consoCURRENT!AA11185</f>
        <v>0</v>
      </c>
      <c r="Y480" s="37">
        <f>[1]consoCURRENT!AB11185</f>
        <v>0</v>
      </c>
      <c r="Z480" s="37">
        <f t="shared" si="338"/>
        <v>0</v>
      </c>
      <c r="AA480" s="37">
        <f t="shared" si="339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[1]consoCURRENT!E11214</f>
        <v>0</v>
      </c>
      <c r="C481" s="37">
        <f>[1]consoCURRENT!F11214</f>
        <v>0</v>
      </c>
      <c r="D481" s="37">
        <f>[1]consoCURRENT!G11214</f>
        <v>0</v>
      </c>
      <c r="E481" s="37">
        <f>[1]consoCURRENT!H11214</f>
        <v>0</v>
      </c>
      <c r="F481" s="37">
        <f>[1]consoCURRENT!I11214</f>
        <v>0</v>
      </c>
      <c r="G481" s="37">
        <f>[1]consoCURRENT!J11214</f>
        <v>0</v>
      </c>
      <c r="H481" s="37">
        <f>[1]consoCURRENT!K11214</f>
        <v>0</v>
      </c>
      <c r="I481" s="37">
        <f>[1]consoCURRENT!L11214</f>
        <v>0</v>
      </c>
      <c r="J481" s="37">
        <f>[1]consoCURRENT!M11214</f>
        <v>0</v>
      </c>
      <c r="K481" s="37">
        <f>[1]consoCURRENT!N11214</f>
        <v>0</v>
      </c>
      <c r="L481" s="37">
        <f>[1]consoCURRENT!O11214</f>
        <v>0</v>
      </c>
      <c r="M481" s="37">
        <f>[1]consoCURRENT!P11214</f>
        <v>0</v>
      </c>
      <c r="N481" s="37">
        <f>[1]consoCURRENT!Q11214</f>
        <v>0</v>
      </c>
      <c r="O481" s="37">
        <f>[1]consoCURRENT!R11214</f>
        <v>0</v>
      </c>
      <c r="P481" s="37">
        <f>[1]consoCURRENT!S11214</f>
        <v>0</v>
      </c>
      <c r="Q481" s="37">
        <f>[1]consoCURRENT!T11214</f>
        <v>0</v>
      </c>
      <c r="R481" s="37">
        <f>[1]consoCURRENT!U11214</f>
        <v>0</v>
      </c>
      <c r="S481" s="37">
        <f>[1]consoCURRENT!V11214</f>
        <v>0</v>
      </c>
      <c r="T481" s="37">
        <f>[1]consoCURRENT!W11214</f>
        <v>0</v>
      </c>
      <c r="U481" s="37">
        <f>[1]consoCURRENT!X11214</f>
        <v>0</v>
      </c>
      <c r="V481" s="37">
        <f>[1]consoCURRENT!Y11214</f>
        <v>0</v>
      </c>
      <c r="W481" s="37">
        <f>[1]consoCURRENT!Z11214</f>
        <v>0</v>
      </c>
      <c r="X481" s="37">
        <f>[1]consoCURRENT!AA11214</f>
        <v>0</v>
      </c>
      <c r="Y481" s="37">
        <f>[1]consoCURRENT!AB11214</f>
        <v>0</v>
      </c>
      <c r="Z481" s="37">
        <f t="shared" si="338"/>
        <v>0</v>
      </c>
      <c r="AA481" s="37">
        <f t="shared" si="339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177655000</v>
      </c>
      <c r="C482" s="44">
        <f t="shared" ref="C482:AA482" si="341">SUM(C478:C481)</f>
        <v>0</v>
      </c>
      <c r="D482" s="44">
        <f t="shared" si="341"/>
        <v>0</v>
      </c>
      <c r="E482" s="44">
        <f t="shared" si="341"/>
        <v>27412920.399999999</v>
      </c>
      <c r="F482" s="44">
        <f t="shared" si="341"/>
        <v>0</v>
      </c>
      <c r="G482" s="44">
        <f t="shared" si="341"/>
        <v>0</v>
      </c>
      <c r="H482" s="44">
        <f t="shared" si="341"/>
        <v>0</v>
      </c>
      <c r="I482" s="44">
        <f t="shared" si="341"/>
        <v>0</v>
      </c>
      <c r="J482" s="44">
        <f t="shared" si="341"/>
        <v>0</v>
      </c>
      <c r="K482" s="44">
        <f t="shared" si="341"/>
        <v>0</v>
      </c>
      <c r="L482" s="44">
        <f t="shared" si="341"/>
        <v>0</v>
      </c>
      <c r="M482" s="44">
        <f t="shared" si="341"/>
        <v>0</v>
      </c>
      <c r="N482" s="44">
        <f t="shared" si="341"/>
        <v>0</v>
      </c>
      <c r="O482" s="44">
        <f t="shared" si="341"/>
        <v>377670</v>
      </c>
      <c r="P482" s="44">
        <f t="shared" si="341"/>
        <v>27035250.399999999</v>
      </c>
      <c r="Q482" s="44">
        <f t="shared" si="341"/>
        <v>0</v>
      </c>
      <c r="R482" s="44">
        <f t="shared" si="341"/>
        <v>0</v>
      </c>
      <c r="S482" s="44">
        <f t="shared" si="341"/>
        <v>0</v>
      </c>
      <c r="T482" s="44">
        <f t="shared" si="341"/>
        <v>0</v>
      </c>
      <c r="U482" s="44">
        <f t="shared" si="341"/>
        <v>0</v>
      </c>
      <c r="V482" s="44">
        <f t="shared" si="341"/>
        <v>0</v>
      </c>
      <c r="W482" s="44">
        <f t="shared" si="341"/>
        <v>0</v>
      </c>
      <c r="X482" s="44">
        <f t="shared" si="341"/>
        <v>0</v>
      </c>
      <c r="Y482" s="44">
        <f t="shared" si="341"/>
        <v>0</v>
      </c>
      <c r="Z482" s="44">
        <f t="shared" si="341"/>
        <v>27412920.399999999</v>
      </c>
      <c r="AA482" s="44">
        <f t="shared" si="341"/>
        <v>150242079.59999999</v>
      </c>
      <c r="AB482" s="45">
        <f t="shared" si="340"/>
        <v>0.15430424361824885</v>
      </c>
      <c r="AC482" s="38"/>
    </row>
    <row r="483" spans="1:29" s="39" customFormat="1" ht="18" customHeight="1" x14ac:dyDescent="0.25">
      <c r="A483" s="46" t="s">
        <v>41</v>
      </c>
      <c r="B483" s="37">
        <f>[1]consoCURRENT!E11218</f>
        <v>0</v>
      </c>
      <c r="C483" s="37">
        <f>[1]consoCURRENT!F11218</f>
        <v>0</v>
      </c>
      <c r="D483" s="37">
        <f>[1]consoCURRENT!G11218</f>
        <v>0</v>
      </c>
      <c r="E483" s="37">
        <f>[1]consoCURRENT!H11218</f>
        <v>0</v>
      </c>
      <c r="F483" s="37">
        <f>[1]consoCURRENT!I11218</f>
        <v>0</v>
      </c>
      <c r="G483" s="37">
        <f>[1]consoCURRENT!J11218</f>
        <v>0</v>
      </c>
      <c r="H483" s="37">
        <f>[1]consoCURRENT!K11218</f>
        <v>0</v>
      </c>
      <c r="I483" s="37">
        <f>[1]consoCURRENT!L11218</f>
        <v>0</v>
      </c>
      <c r="J483" s="37">
        <f>[1]consoCURRENT!M11218</f>
        <v>0</v>
      </c>
      <c r="K483" s="37">
        <f>[1]consoCURRENT!N11218</f>
        <v>0</v>
      </c>
      <c r="L483" s="37">
        <f>[1]consoCURRENT!O11218</f>
        <v>0</v>
      </c>
      <c r="M483" s="37">
        <f>[1]consoCURRENT!P11218</f>
        <v>0</v>
      </c>
      <c r="N483" s="37">
        <f>[1]consoCURRENT!Q11218</f>
        <v>0</v>
      </c>
      <c r="O483" s="37">
        <f>[1]consoCURRENT!R11218</f>
        <v>0</v>
      </c>
      <c r="P483" s="37">
        <f>[1]consoCURRENT!S11218</f>
        <v>0</v>
      </c>
      <c r="Q483" s="37">
        <f>[1]consoCURRENT!T11218</f>
        <v>0</v>
      </c>
      <c r="R483" s="37">
        <f>[1]consoCURRENT!U11218</f>
        <v>0</v>
      </c>
      <c r="S483" s="37">
        <f>[1]consoCURRENT!V11218</f>
        <v>0</v>
      </c>
      <c r="T483" s="37">
        <f>[1]consoCURRENT!W11218</f>
        <v>0</v>
      </c>
      <c r="U483" s="37">
        <f>[1]consoCURRENT!X11218</f>
        <v>0</v>
      </c>
      <c r="V483" s="37">
        <f>[1]consoCURRENT!Y11218</f>
        <v>0</v>
      </c>
      <c r="W483" s="37">
        <f>[1]consoCURRENT!Z11218</f>
        <v>0</v>
      </c>
      <c r="X483" s="37">
        <f>[1]consoCURRENT!AA11218</f>
        <v>0</v>
      </c>
      <c r="Y483" s="37">
        <f>[1]consoCURRENT!AB11218</f>
        <v>0</v>
      </c>
      <c r="Z483" s="37">
        <f t="shared" ref="Z483" si="342">SUM(M483:Y483)</f>
        <v>0</v>
      </c>
      <c r="AA483" s="37">
        <f t="shared" ref="AA483" si="343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177655000</v>
      </c>
      <c r="C484" s="44">
        <f t="shared" ref="C484:AA484" si="344">C483+C482</f>
        <v>0</v>
      </c>
      <c r="D484" s="44">
        <f t="shared" si="344"/>
        <v>0</v>
      </c>
      <c r="E484" s="44">
        <f t="shared" si="344"/>
        <v>27412920.399999999</v>
      </c>
      <c r="F484" s="44">
        <f t="shared" si="344"/>
        <v>0</v>
      </c>
      <c r="G484" s="44">
        <f t="shared" si="344"/>
        <v>0</v>
      </c>
      <c r="H484" s="44">
        <f t="shared" si="344"/>
        <v>0</v>
      </c>
      <c r="I484" s="44">
        <f t="shared" si="344"/>
        <v>0</v>
      </c>
      <c r="J484" s="44">
        <f t="shared" si="344"/>
        <v>0</v>
      </c>
      <c r="K484" s="44">
        <f t="shared" si="344"/>
        <v>0</v>
      </c>
      <c r="L484" s="44">
        <f t="shared" si="344"/>
        <v>0</v>
      </c>
      <c r="M484" s="44">
        <f t="shared" si="344"/>
        <v>0</v>
      </c>
      <c r="N484" s="44">
        <f t="shared" si="344"/>
        <v>0</v>
      </c>
      <c r="O484" s="44">
        <f t="shared" si="344"/>
        <v>377670</v>
      </c>
      <c r="P484" s="44">
        <f t="shared" si="344"/>
        <v>27035250.399999999</v>
      </c>
      <c r="Q484" s="44">
        <f t="shared" si="344"/>
        <v>0</v>
      </c>
      <c r="R484" s="44">
        <f t="shared" si="344"/>
        <v>0</v>
      </c>
      <c r="S484" s="44">
        <f t="shared" si="344"/>
        <v>0</v>
      </c>
      <c r="T484" s="44">
        <f t="shared" si="344"/>
        <v>0</v>
      </c>
      <c r="U484" s="44">
        <f t="shared" si="344"/>
        <v>0</v>
      </c>
      <c r="V484" s="44">
        <f t="shared" si="344"/>
        <v>0</v>
      </c>
      <c r="W484" s="44">
        <f t="shared" si="344"/>
        <v>0</v>
      </c>
      <c r="X484" s="44">
        <f t="shared" si="344"/>
        <v>0</v>
      </c>
      <c r="Y484" s="44">
        <f t="shared" si="344"/>
        <v>0</v>
      </c>
      <c r="Z484" s="44">
        <f t="shared" si="344"/>
        <v>27412920.399999999</v>
      </c>
      <c r="AA484" s="44">
        <f t="shared" si="344"/>
        <v>150242079.59999999</v>
      </c>
      <c r="AB484" s="45">
        <f t="shared" si="340"/>
        <v>0.15430424361824885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68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[1]consoCURRENT!E11278</f>
        <v>0</v>
      </c>
      <c r="C488" s="37">
        <f>[1]consoCURRENT!F11278</f>
        <v>0</v>
      </c>
      <c r="D488" s="37">
        <f>[1]consoCURRENT!G11278</f>
        <v>0</v>
      </c>
      <c r="E488" s="37">
        <f>[1]consoCURRENT!H11278</f>
        <v>0</v>
      </c>
      <c r="F488" s="37">
        <f>[1]consoCURRENT!I11278</f>
        <v>0</v>
      </c>
      <c r="G488" s="37">
        <f>[1]consoCURRENT!J11278</f>
        <v>0</v>
      </c>
      <c r="H488" s="37">
        <f>[1]consoCURRENT!K11278</f>
        <v>0</v>
      </c>
      <c r="I488" s="37">
        <f>[1]consoCURRENT!L11278</f>
        <v>0</v>
      </c>
      <c r="J488" s="37">
        <f>[1]consoCURRENT!M11278</f>
        <v>0</v>
      </c>
      <c r="K488" s="37">
        <f>[1]consoCURRENT!N11278</f>
        <v>0</v>
      </c>
      <c r="L488" s="37">
        <f>[1]consoCURRENT!O11278</f>
        <v>0</v>
      </c>
      <c r="M488" s="37">
        <f>[1]consoCURRENT!P11278</f>
        <v>0</v>
      </c>
      <c r="N488" s="37">
        <f>[1]consoCURRENT!Q11278</f>
        <v>0</v>
      </c>
      <c r="O488" s="37">
        <f>[1]consoCURRENT!R11278</f>
        <v>0</v>
      </c>
      <c r="P488" s="37">
        <f>[1]consoCURRENT!S11278</f>
        <v>0</v>
      </c>
      <c r="Q488" s="37">
        <f>[1]consoCURRENT!T11278</f>
        <v>0</v>
      </c>
      <c r="R488" s="37">
        <f>[1]consoCURRENT!U11278</f>
        <v>0</v>
      </c>
      <c r="S488" s="37">
        <f>[1]consoCURRENT!V11278</f>
        <v>0</v>
      </c>
      <c r="T488" s="37">
        <f>[1]consoCURRENT!W11278</f>
        <v>0</v>
      </c>
      <c r="U488" s="37">
        <f>[1]consoCURRENT!X11278</f>
        <v>0</v>
      </c>
      <c r="V488" s="37">
        <f>[1]consoCURRENT!Y11278</f>
        <v>0</v>
      </c>
      <c r="W488" s="37">
        <f>[1]consoCURRENT!Z11278</f>
        <v>0</v>
      </c>
      <c r="X488" s="37">
        <f>[1]consoCURRENT!AA11278</f>
        <v>0</v>
      </c>
      <c r="Y488" s="37">
        <f>[1]consoCURRENT!AB11278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[1]consoCURRENT!E11354</f>
        <v>177005000</v>
      </c>
      <c r="C489" s="37">
        <f>[1]consoCURRENT!F11354</f>
        <v>0</v>
      </c>
      <c r="D489" s="37">
        <f>[1]consoCURRENT!G11354</f>
        <v>0</v>
      </c>
      <c r="E489" s="37">
        <f>[1]consoCURRENT!H11354</f>
        <v>110330</v>
      </c>
      <c r="F489" s="37">
        <f>[1]consoCURRENT!I11354</f>
        <v>0</v>
      </c>
      <c r="G489" s="37">
        <f>[1]consoCURRENT!J11354</f>
        <v>0</v>
      </c>
      <c r="H489" s="37">
        <f>[1]consoCURRENT!K11354</f>
        <v>0</v>
      </c>
      <c r="I489" s="37">
        <f>[1]consoCURRENT!L11354</f>
        <v>0</v>
      </c>
      <c r="J489" s="37">
        <f>[1]consoCURRENT!M11354</f>
        <v>0</v>
      </c>
      <c r="K489" s="37">
        <f>[1]consoCURRENT!N11354</f>
        <v>0</v>
      </c>
      <c r="L489" s="37">
        <f>[1]consoCURRENT!O11354</f>
        <v>0</v>
      </c>
      <c r="M489" s="37">
        <f>[1]consoCURRENT!P11354</f>
        <v>0</v>
      </c>
      <c r="N489" s="37">
        <f>[1]consoCURRENT!Q11354</f>
        <v>0</v>
      </c>
      <c r="O489" s="37">
        <f>[1]consoCURRENT!R11354</f>
        <v>59540</v>
      </c>
      <c r="P489" s="37">
        <f>[1]consoCURRENT!S11354</f>
        <v>50790</v>
      </c>
      <c r="Q489" s="37">
        <f>[1]consoCURRENT!T11354</f>
        <v>0</v>
      </c>
      <c r="R489" s="37">
        <f>[1]consoCURRENT!U11354</f>
        <v>0</v>
      </c>
      <c r="S489" s="37">
        <f>[1]consoCURRENT!V11354</f>
        <v>0</v>
      </c>
      <c r="T489" s="37">
        <f>[1]consoCURRENT!W11354</f>
        <v>0</v>
      </c>
      <c r="U489" s="37">
        <f>[1]consoCURRENT!X11354</f>
        <v>0</v>
      </c>
      <c r="V489" s="37">
        <f>[1]consoCURRENT!Y11354</f>
        <v>0</v>
      </c>
      <c r="W489" s="37">
        <f>[1]consoCURRENT!Z11354</f>
        <v>0</v>
      </c>
      <c r="X489" s="37">
        <f>[1]consoCURRENT!AA11354</f>
        <v>0</v>
      </c>
      <c r="Y489" s="37">
        <f>[1]consoCURRENT!AB11354</f>
        <v>0</v>
      </c>
      <c r="Z489" s="37">
        <f t="shared" ref="Z489:Z491" si="345">SUM(M489:Y489)</f>
        <v>110330</v>
      </c>
      <c r="AA489" s="37">
        <f t="shared" ref="AA489:AA491" si="346">B489-Z489</f>
        <v>176894670</v>
      </c>
      <c r="AB489" s="42">
        <f t="shared" ref="AB489:AB494" si="347">Z489/B489</f>
        <v>6.2331572554447611E-4</v>
      </c>
      <c r="AC489" s="38"/>
    </row>
    <row r="490" spans="1:29" s="39" customFormat="1" ht="18" customHeight="1" x14ac:dyDescent="0.25">
      <c r="A490" s="41" t="s">
        <v>38</v>
      </c>
      <c r="B490" s="37">
        <f>[1]consoCURRENT!E11360</f>
        <v>0</v>
      </c>
      <c r="C490" s="37">
        <f>[1]consoCURRENT!F11360</f>
        <v>0</v>
      </c>
      <c r="D490" s="37">
        <f>[1]consoCURRENT!G11360</f>
        <v>0</v>
      </c>
      <c r="E490" s="37">
        <f>[1]consoCURRENT!H11360</f>
        <v>0</v>
      </c>
      <c r="F490" s="37">
        <f>[1]consoCURRENT!I11360</f>
        <v>0</v>
      </c>
      <c r="G490" s="37">
        <f>[1]consoCURRENT!J11360</f>
        <v>0</v>
      </c>
      <c r="H490" s="37">
        <f>[1]consoCURRENT!K11360</f>
        <v>0</v>
      </c>
      <c r="I490" s="37">
        <f>[1]consoCURRENT!L11360</f>
        <v>0</v>
      </c>
      <c r="J490" s="37">
        <f>[1]consoCURRENT!M11360</f>
        <v>0</v>
      </c>
      <c r="K490" s="37">
        <f>[1]consoCURRENT!N11360</f>
        <v>0</v>
      </c>
      <c r="L490" s="37">
        <f>[1]consoCURRENT!O11360</f>
        <v>0</v>
      </c>
      <c r="M490" s="37">
        <f>[1]consoCURRENT!P11360</f>
        <v>0</v>
      </c>
      <c r="N490" s="37">
        <f>[1]consoCURRENT!Q11360</f>
        <v>0</v>
      </c>
      <c r="O490" s="37">
        <f>[1]consoCURRENT!R11360</f>
        <v>0</v>
      </c>
      <c r="P490" s="37">
        <f>[1]consoCURRENT!S11360</f>
        <v>0</v>
      </c>
      <c r="Q490" s="37">
        <f>[1]consoCURRENT!T11360</f>
        <v>0</v>
      </c>
      <c r="R490" s="37">
        <f>[1]consoCURRENT!U11360</f>
        <v>0</v>
      </c>
      <c r="S490" s="37">
        <f>[1]consoCURRENT!V11360</f>
        <v>0</v>
      </c>
      <c r="T490" s="37">
        <f>[1]consoCURRENT!W11360</f>
        <v>0</v>
      </c>
      <c r="U490" s="37">
        <f>[1]consoCURRENT!X11360</f>
        <v>0</v>
      </c>
      <c r="V490" s="37">
        <f>[1]consoCURRENT!Y11360</f>
        <v>0</v>
      </c>
      <c r="W490" s="37">
        <f>[1]consoCURRENT!Z11360</f>
        <v>0</v>
      </c>
      <c r="X490" s="37">
        <f>[1]consoCURRENT!AA11360</f>
        <v>0</v>
      </c>
      <c r="Y490" s="37">
        <f>[1]consoCURRENT!AB11360</f>
        <v>0</v>
      </c>
      <c r="Z490" s="37">
        <f t="shared" si="345"/>
        <v>0</v>
      </c>
      <c r="AA490" s="37">
        <f t="shared" si="346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[1]consoCURRENT!E11389</f>
        <v>0</v>
      </c>
      <c r="C491" s="37">
        <f>[1]consoCURRENT!F11389</f>
        <v>0</v>
      </c>
      <c r="D491" s="37">
        <f>[1]consoCURRENT!G11389</f>
        <v>0</v>
      </c>
      <c r="E491" s="37">
        <f>[1]consoCURRENT!H11389</f>
        <v>0</v>
      </c>
      <c r="F491" s="37">
        <f>[1]consoCURRENT!I11389</f>
        <v>0</v>
      </c>
      <c r="G491" s="37">
        <f>[1]consoCURRENT!J11389</f>
        <v>0</v>
      </c>
      <c r="H491" s="37">
        <f>[1]consoCURRENT!K11389</f>
        <v>0</v>
      </c>
      <c r="I491" s="37">
        <f>[1]consoCURRENT!L11389</f>
        <v>0</v>
      </c>
      <c r="J491" s="37">
        <f>[1]consoCURRENT!M11389</f>
        <v>0</v>
      </c>
      <c r="K491" s="37">
        <f>[1]consoCURRENT!N11389</f>
        <v>0</v>
      </c>
      <c r="L491" s="37">
        <f>[1]consoCURRENT!O11389</f>
        <v>0</v>
      </c>
      <c r="M491" s="37">
        <f>[1]consoCURRENT!P11389</f>
        <v>0</v>
      </c>
      <c r="N491" s="37">
        <f>[1]consoCURRENT!Q11389</f>
        <v>0</v>
      </c>
      <c r="O491" s="37">
        <f>[1]consoCURRENT!R11389</f>
        <v>0</v>
      </c>
      <c r="P491" s="37">
        <f>[1]consoCURRENT!S11389</f>
        <v>0</v>
      </c>
      <c r="Q491" s="37">
        <f>[1]consoCURRENT!T11389</f>
        <v>0</v>
      </c>
      <c r="R491" s="37">
        <f>[1]consoCURRENT!U11389</f>
        <v>0</v>
      </c>
      <c r="S491" s="37">
        <f>[1]consoCURRENT!V11389</f>
        <v>0</v>
      </c>
      <c r="T491" s="37">
        <f>[1]consoCURRENT!W11389</f>
        <v>0</v>
      </c>
      <c r="U491" s="37">
        <f>[1]consoCURRENT!X11389</f>
        <v>0</v>
      </c>
      <c r="V491" s="37">
        <f>[1]consoCURRENT!Y11389</f>
        <v>0</v>
      </c>
      <c r="W491" s="37">
        <f>[1]consoCURRENT!Z11389</f>
        <v>0</v>
      </c>
      <c r="X491" s="37">
        <f>[1]consoCURRENT!AA11389</f>
        <v>0</v>
      </c>
      <c r="Y491" s="37">
        <f>[1]consoCURRENT!AB11389</f>
        <v>0</v>
      </c>
      <c r="Z491" s="37">
        <f t="shared" si="345"/>
        <v>0</v>
      </c>
      <c r="AA491" s="37">
        <f t="shared" si="346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177005000</v>
      </c>
      <c r="C492" s="44">
        <f t="shared" ref="C492:AA492" si="348">SUM(C488:C491)</f>
        <v>0</v>
      </c>
      <c r="D492" s="44">
        <f t="shared" si="348"/>
        <v>0</v>
      </c>
      <c r="E492" s="44">
        <f t="shared" si="348"/>
        <v>110330</v>
      </c>
      <c r="F492" s="44">
        <f t="shared" si="348"/>
        <v>0</v>
      </c>
      <c r="G492" s="44">
        <f t="shared" si="348"/>
        <v>0</v>
      </c>
      <c r="H492" s="44">
        <f t="shared" si="348"/>
        <v>0</v>
      </c>
      <c r="I492" s="44">
        <f t="shared" si="348"/>
        <v>0</v>
      </c>
      <c r="J492" s="44">
        <f t="shared" si="348"/>
        <v>0</v>
      </c>
      <c r="K492" s="44">
        <f t="shared" si="348"/>
        <v>0</v>
      </c>
      <c r="L492" s="44">
        <f t="shared" si="348"/>
        <v>0</v>
      </c>
      <c r="M492" s="44">
        <f t="shared" si="348"/>
        <v>0</v>
      </c>
      <c r="N492" s="44">
        <f t="shared" si="348"/>
        <v>0</v>
      </c>
      <c r="O492" s="44">
        <f t="shared" si="348"/>
        <v>59540</v>
      </c>
      <c r="P492" s="44">
        <f t="shared" si="348"/>
        <v>50790</v>
      </c>
      <c r="Q492" s="44">
        <f t="shared" si="348"/>
        <v>0</v>
      </c>
      <c r="R492" s="44">
        <f t="shared" si="348"/>
        <v>0</v>
      </c>
      <c r="S492" s="44">
        <f t="shared" si="348"/>
        <v>0</v>
      </c>
      <c r="T492" s="44">
        <f t="shared" si="348"/>
        <v>0</v>
      </c>
      <c r="U492" s="44">
        <f t="shared" si="348"/>
        <v>0</v>
      </c>
      <c r="V492" s="44">
        <f t="shared" si="348"/>
        <v>0</v>
      </c>
      <c r="W492" s="44">
        <f t="shared" si="348"/>
        <v>0</v>
      </c>
      <c r="X492" s="44">
        <f t="shared" si="348"/>
        <v>0</v>
      </c>
      <c r="Y492" s="44">
        <f t="shared" si="348"/>
        <v>0</v>
      </c>
      <c r="Z492" s="44">
        <f t="shared" si="348"/>
        <v>110330</v>
      </c>
      <c r="AA492" s="44">
        <f t="shared" si="348"/>
        <v>176894670</v>
      </c>
      <c r="AB492" s="45">
        <f t="shared" si="347"/>
        <v>6.2331572554447611E-4</v>
      </c>
      <c r="AC492" s="38"/>
    </row>
    <row r="493" spans="1:29" s="39" customFormat="1" ht="18" customHeight="1" x14ac:dyDescent="0.25">
      <c r="A493" s="46" t="s">
        <v>41</v>
      </c>
      <c r="B493" s="37">
        <f>[1]consoCURRENT!E11393</f>
        <v>0</v>
      </c>
      <c r="C493" s="37">
        <f>[1]consoCURRENT!F11393</f>
        <v>0</v>
      </c>
      <c r="D493" s="37">
        <f>[1]consoCURRENT!G11393</f>
        <v>0</v>
      </c>
      <c r="E493" s="37">
        <f>[1]consoCURRENT!H11393</f>
        <v>0</v>
      </c>
      <c r="F493" s="37">
        <f>[1]consoCURRENT!I11393</f>
        <v>0</v>
      </c>
      <c r="G493" s="37">
        <f>[1]consoCURRENT!J11393</f>
        <v>0</v>
      </c>
      <c r="H493" s="37">
        <f>[1]consoCURRENT!K11393</f>
        <v>0</v>
      </c>
      <c r="I493" s="37">
        <f>[1]consoCURRENT!L11393</f>
        <v>0</v>
      </c>
      <c r="J493" s="37">
        <f>[1]consoCURRENT!M11393</f>
        <v>0</v>
      </c>
      <c r="K493" s="37">
        <f>[1]consoCURRENT!N11393</f>
        <v>0</v>
      </c>
      <c r="L493" s="37">
        <f>[1]consoCURRENT!O11393</f>
        <v>0</v>
      </c>
      <c r="M493" s="37">
        <f>[1]consoCURRENT!P11393</f>
        <v>0</v>
      </c>
      <c r="N493" s="37">
        <f>[1]consoCURRENT!Q11393</f>
        <v>0</v>
      </c>
      <c r="O493" s="37">
        <f>[1]consoCURRENT!R11393</f>
        <v>0</v>
      </c>
      <c r="P493" s="37">
        <f>[1]consoCURRENT!S11393</f>
        <v>0</v>
      </c>
      <c r="Q493" s="37">
        <f>[1]consoCURRENT!T11393</f>
        <v>0</v>
      </c>
      <c r="R493" s="37">
        <f>[1]consoCURRENT!U11393</f>
        <v>0</v>
      </c>
      <c r="S493" s="37">
        <f>[1]consoCURRENT!V11393</f>
        <v>0</v>
      </c>
      <c r="T493" s="37">
        <f>[1]consoCURRENT!W11393</f>
        <v>0</v>
      </c>
      <c r="U493" s="37">
        <f>[1]consoCURRENT!X11393</f>
        <v>0</v>
      </c>
      <c r="V493" s="37">
        <f>[1]consoCURRENT!Y11393</f>
        <v>0</v>
      </c>
      <c r="W493" s="37">
        <f>[1]consoCURRENT!Z11393</f>
        <v>0</v>
      </c>
      <c r="X493" s="37">
        <f>[1]consoCURRENT!AA11393</f>
        <v>0</v>
      </c>
      <c r="Y493" s="37">
        <f>[1]consoCURRENT!AB11393</f>
        <v>0</v>
      </c>
      <c r="Z493" s="37">
        <f t="shared" ref="Z493" si="349">SUM(M493:Y493)</f>
        <v>0</v>
      </c>
      <c r="AA493" s="37">
        <f t="shared" ref="AA493" si="350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177005000</v>
      </c>
      <c r="C494" s="44">
        <f t="shared" ref="C494:AA494" si="351">C493+C492</f>
        <v>0</v>
      </c>
      <c r="D494" s="44">
        <f t="shared" si="351"/>
        <v>0</v>
      </c>
      <c r="E494" s="44">
        <f t="shared" si="351"/>
        <v>110330</v>
      </c>
      <c r="F494" s="44">
        <f t="shared" si="351"/>
        <v>0</v>
      </c>
      <c r="G494" s="44">
        <f t="shared" si="351"/>
        <v>0</v>
      </c>
      <c r="H494" s="44">
        <f t="shared" si="351"/>
        <v>0</v>
      </c>
      <c r="I494" s="44">
        <f t="shared" si="351"/>
        <v>0</v>
      </c>
      <c r="J494" s="44">
        <f t="shared" si="351"/>
        <v>0</v>
      </c>
      <c r="K494" s="44">
        <f t="shared" si="351"/>
        <v>0</v>
      </c>
      <c r="L494" s="44">
        <f t="shared" si="351"/>
        <v>0</v>
      </c>
      <c r="M494" s="44">
        <f t="shared" si="351"/>
        <v>0</v>
      </c>
      <c r="N494" s="44">
        <f t="shared" si="351"/>
        <v>0</v>
      </c>
      <c r="O494" s="44">
        <f t="shared" si="351"/>
        <v>59540</v>
      </c>
      <c r="P494" s="44">
        <f t="shared" si="351"/>
        <v>50790</v>
      </c>
      <c r="Q494" s="44">
        <f t="shared" si="351"/>
        <v>0</v>
      </c>
      <c r="R494" s="44">
        <f t="shared" si="351"/>
        <v>0</v>
      </c>
      <c r="S494" s="44">
        <f t="shared" si="351"/>
        <v>0</v>
      </c>
      <c r="T494" s="44">
        <f t="shared" si="351"/>
        <v>0</v>
      </c>
      <c r="U494" s="44">
        <f t="shared" si="351"/>
        <v>0</v>
      </c>
      <c r="V494" s="44">
        <f t="shared" si="351"/>
        <v>0</v>
      </c>
      <c r="W494" s="44">
        <f t="shared" si="351"/>
        <v>0</v>
      </c>
      <c r="X494" s="44">
        <f t="shared" si="351"/>
        <v>0</v>
      </c>
      <c r="Y494" s="44">
        <f t="shared" si="351"/>
        <v>0</v>
      </c>
      <c r="Z494" s="44">
        <f t="shared" si="351"/>
        <v>110330</v>
      </c>
      <c r="AA494" s="44">
        <f t="shared" si="351"/>
        <v>176894670</v>
      </c>
      <c r="AB494" s="45">
        <f t="shared" si="347"/>
        <v>6.2331572554447611E-4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69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[1]consoCURRENT!E11453</f>
        <v>0</v>
      </c>
      <c r="C498" s="37">
        <f>[1]consoCURRENT!F11453</f>
        <v>0</v>
      </c>
      <c r="D498" s="37">
        <f>[1]consoCURRENT!G11453</f>
        <v>0</v>
      </c>
      <c r="E498" s="37">
        <f>[1]consoCURRENT!H11453</f>
        <v>0</v>
      </c>
      <c r="F498" s="37">
        <f>[1]consoCURRENT!I11453</f>
        <v>0</v>
      </c>
      <c r="G498" s="37">
        <f>[1]consoCURRENT!J11453</f>
        <v>0</v>
      </c>
      <c r="H498" s="37">
        <f>[1]consoCURRENT!K11453</f>
        <v>0</v>
      </c>
      <c r="I498" s="37">
        <f>[1]consoCURRENT!L11453</f>
        <v>0</v>
      </c>
      <c r="J498" s="37">
        <f>[1]consoCURRENT!M11453</f>
        <v>0</v>
      </c>
      <c r="K498" s="37">
        <f>[1]consoCURRENT!N11453</f>
        <v>0</v>
      </c>
      <c r="L498" s="37">
        <f>[1]consoCURRENT!O11453</f>
        <v>0</v>
      </c>
      <c r="M498" s="37">
        <f>[1]consoCURRENT!P11453</f>
        <v>0</v>
      </c>
      <c r="N498" s="37">
        <f>[1]consoCURRENT!Q11453</f>
        <v>0</v>
      </c>
      <c r="O498" s="37">
        <f>[1]consoCURRENT!R11453</f>
        <v>0</v>
      </c>
      <c r="P498" s="37">
        <f>[1]consoCURRENT!S11453</f>
        <v>0</v>
      </c>
      <c r="Q498" s="37">
        <f>[1]consoCURRENT!T11453</f>
        <v>0</v>
      </c>
      <c r="R498" s="37">
        <f>[1]consoCURRENT!U11453</f>
        <v>0</v>
      </c>
      <c r="S498" s="37">
        <f>[1]consoCURRENT!V11453</f>
        <v>0</v>
      </c>
      <c r="T498" s="37">
        <f>[1]consoCURRENT!W11453</f>
        <v>0</v>
      </c>
      <c r="U498" s="37">
        <f>[1]consoCURRENT!X11453</f>
        <v>0</v>
      </c>
      <c r="V498" s="37">
        <f>[1]consoCURRENT!Y11453</f>
        <v>0</v>
      </c>
      <c r="W498" s="37">
        <f>[1]consoCURRENT!Z11453</f>
        <v>0</v>
      </c>
      <c r="X498" s="37">
        <f>[1]consoCURRENT!AA11453</f>
        <v>0</v>
      </c>
      <c r="Y498" s="37">
        <f>[1]consoCURRENT!AB11453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[1]consoCURRENT!E11529</f>
        <v>129964000</v>
      </c>
      <c r="C499" s="37">
        <f>[1]consoCURRENT!F11529</f>
        <v>0</v>
      </c>
      <c r="D499" s="37">
        <f>[1]consoCURRENT!G11529</f>
        <v>0</v>
      </c>
      <c r="E499" s="37">
        <f>[1]consoCURRENT!H11529</f>
        <v>569134.65</v>
      </c>
      <c r="F499" s="37">
        <f>[1]consoCURRENT!I11529</f>
        <v>0</v>
      </c>
      <c r="G499" s="37">
        <f>[1]consoCURRENT!J11529</f>
        <v>0</v>
      </c>
      <c r="H499" s="37">
        <f>[1]consoCURRENT!K11529</f>
        <v>0</v>
      </c>
      <c r="I499" s="37">
        <f>[1]consoCURRENT!L11529</f>
        <v>0</v>
      </c>
      <c r="J499" s="37">
        <f>[1]consoCURRENT!M11529</f>
        <v>0</v>
      </c>
      <c r="K499" s="37">
        <f>[1]consoCURRENT!N11529</f>
        <v>0</v>
      </c>
      <c r="L499" s="37">
        <f>[1]consoCURRENT!O11529</f>
        <v>0</v>
      </c>
      <c r="M499" s="37">
        <f>[1]consoCURRENT!P11529</f>
        <v>0</v>
      </c>
      <c r="N499" s="37">
        <f>[1]consoCURRENT!Q11529</f>
        <v>0</v>
      </c>
      <c r="O499" s="37">
        <f>[1]consoCURRENT!R11529</f>
        <v>159812.77000000002</v>
      </c>
      <c r="P499" s="37">
        <f>[1]consoCURRENT!S11529</f>
        <v>409321.88</v>
      </c>
      <c r="Q499" s="37">
        <f>[1]consoCURRENT!T11529</f>
        <v>0</v>
      </c>
      <c r="R499" s="37">
        <f>[1]consoCURRENT!U11529</f>
        <v>0</v>
      </c>
      <c r="S499" s="37">
        <f>[1]consoCURRENT!V11529</f>
        <v>0</v>
      </c>
      <c r="T499" s="37">
        <f>[1]consoCURRENT!W11529</f>
        <v>0</v>
      </c>
      <c r="U499" s="37">
        <f>[1]consoCURRENT!X11529</f>
        <v>0</v>
      </c>
      <c r="V499" s="37">
        <f>[1]consoCURRENT!Y11529</f>
        <v>0</v>
      </c>
      <c r="W499" s="37">
        <f>[1]consoCURRENT!Z11529</f>
        <v>0</v>
      </c>
      <c r="X499" s="37">
        <f>[1]consoCURRENT!AA11529</f>
        <v>0</v>
      </c>
      <c r="Y499" s="37">
        <f>[1]consoCURRENT!AB11529</f>
        <v>0</v>
      </c>
      <c r="Z499" s="37">
        <f t="shared" ref="Z499:Z501" si="352">SUM(M499:Y499)</f>
        <v>569134.65</v>
      </c>
      <c r="AA499" s="37">
        <f t="shared" ref="AA499:AA501" si="353">B499-Z499</f>
        <v>129394865.34999999</v>
      </c>
      <c r="AB499" s="42">
        <f t="shared" ref="AB499:AB504" si="354">Z499/B499</f>
        <v>4.3791715398110252E-3</v>
      </c>
      <c r="AC499" s="38"/>
    </row>
    <row r="500" spans="1:29" s="39" customFormat="1" ht="18" customHeight="1" x14ac:dyDescent="0.25">
      <c r="A500" s="41" t="s">
        <v>38</v>
      </c>
      <c r="B500" s="37">
        <f>[1]consoCURRENT!E11535</f>
        <v>0</v>
      </c>
      <c r="C500" s="37">
        <f>[1]consoCURRENT!F11535</f>
        <v>0</v>
      </c>
      <c r="D500" s="37">
        <f>[1]consoCURRENT!G11535</f>
        <v>0</v>
      </c>
      <c r="E500" s="37">
        <f>[1]consoCURRENT!H11535</f>
        <v>0</v>
      </c>
      <c r="F500" s="37">
        <f>[1]consoCURRENT!I11535</f>
        <v>0</v>
      </c>
      <c r="G500" s="37">
        <f>[1]consoCURRENT!J11535</f>
        <v>0</v>
      </c>
      <c r="H500" s="37">
        <f>[1]consoCURRENT!K11535</f>
        <v>0</v>
      </c>
      <c r="I500" s="37">
        <f>[1]consoCURRENT!L11535</f>
        <v>0</v>
      </c>
      <c r="J500" s="37">
        <f>[1]consoCURRENT!M11535</f>
        <v>0</v>
      </c>
      <c r="K500" s="37">
        <f>[1]consoCURRENT!N11535</f>
        <v>0</v>
      </c>
      <c r="L500" s="37">
        <f>[1]consoCURRENT!O11535</f>
        <v>0</v>
      </c>
      <c r="M500" s="37">
        <f>[1]consoCURRENT!P11535</f>
        <v>0</v>
      </c>
      <c r="N500" s="37">
        <f>[1]consoCURRENT!Q11535</f>
        <v>0</v>
      </c>
      <c r="O500" s="37">
        <f>[1]consoCURRENT!R11535</f>
        <v>0</v>
      </c>
      <c r="P500" s="37">
        <f>[1]consoCURRENT!S11535</f>
        <v>0</v>
      </c>
      <c r="Q500" s="37">
        <f>[1]consoCURRENT!T11535</f>
        <v>0</v>
      </c>
      <c r="R500" s="37">
        <f>[1]consoCURRENT!U11535</f>
        <v>0</v>
      </c>
      <c r="S500" s="37">
        <f>[1]consoCURRENT!V11535</f>
        <v>0</v>
      </c>
      <c r="T500" s="37">
        <f>[1]consoCURRENT!W11535</f>
        <v>0</v>
      </c>
      <c r="U500" s="37">
        <f>[1]consoCURRENT!X11535</f>
        <v>0</v>
      </c>
      <c r="V500" s="37">
        <f>[1]consoCURRENT!Y11535</f>
        <v>0</v>
      </c>
      <c r="W500" s="37">
        <f>[1]consoCURRENT!Z11535</f>
        <v>0</v>
      </c>
      <c r="X500" s="37">
        <f>[1]consoCURRENT!AA11535</f>
        <v>0</v>
      </c>
      <c r="Y500" s="37">
        <f>[1]consoCURRENT!AB11535</f>
        <v>0</v>
      </c>
      <c r="Z500" s="37">
        <f t="shared" si="352"/>
        <v>0</v>
      </c>
      <c r="AA500" s="37">
        <f t="shared" si="353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[1]consoCURRENT!E11564</f>
        <v>0</v>
      </c>
      <c r="C501" s="37">
        <f>[1]consoCURRENT!F11564</f>
        <v>0</v>
      </c>
      <c r="D501" s="37">
        <f>[1]consoCURRENT!G11564</f>
        <v>0</v>
      </c>
      <c r="E501" s="37">
        <f>[1]consoCURRENT!H11564</f>
        <v>0</v>
      </c>
      <c r="F501" s="37">
        <f>[1]consoCURRENT!I11564</f>
        <v>0</v>
      </c>
      <c r="G501" s="37">
        <f>[1]consoCURRENT!J11564</f>
        <v>0</v>
      </c>
      <c r="H501" s="37">
        <f>[1]consoCURRENT!K11564</f>
        <v>0</v>
      </c>
      <c r="I501" s="37">
        <f>[1]consoCURRENT!L11564</f>
        <v>0</v>
      </c>
      <c r="J501" s="37">
        <f>[1]consoCURRENT!M11564</f>
        <v>0</v>
      </c>
      <c r="K501" s="37">
        <f>[1]consoCURRENT!N11564</f>
        <v>0</v>
      </c>
      <c r="L501" s="37">
        <f>[1]consoCURRENT!O11564</f>
        <v>0</v>
      </c>
      <c r="M501" s="37">
        <f>[1]consoCURRENT!P11564</f>
        <v>0</v>
      </c>
      <c r="N501" s="37">
        <f>[1]consoCURRENT!Q11564</f>
        <v>0</v>
      </c>
      <c r="O501" s="37">
        <f>[1]consoCURRENT!R11564</f>
        <v>0</v>
      </c>
      <c r="P501" s="37">
        <f>[1]consoCURRENT!S11564</f>
        <v>0</v>
      </c>
      <c r="Q501" s="37">
        <f>[1]consoCURRENT!T11564</f>
        <v>0</v>
      </c>
      <c r="R501" s="37">
        <f>[1]consoCURRENT!U11564</f>
        <v>0</v>
      </c>
      <c r="S501" s="37">
        <f>[1]consoCURRENT!V11564</f>
        <v>0</v>
      </c>
      <c r="T501" s="37">
        <f>[1]consoCURRENT!W11564</f>
        <v>0</v>
      </c>
      <c r="U501" s="37">
        <f>[1]consoCURRENT!X11564</f>
        <v>0</v>
      </c>
      <c r="V501" s="37">
        <f>[1]consoCURRENT!Y11564</f>
        <v>0</v>
      </c>
      <c r="W501" s="37">
        <f>[1]consoCURRENT!Z11564</f>
        <v>0</v>
      </c>
      <c r="X501" s="37">
        <f>[1]consoCURRENT!AA11564</f>
        <v>0</v>
      </c>
      <c r="Y501" s="37">
        <f>[1]consoCURRENT!AB11564</f>
        <v>0</v>
      </c>
      <c r="Z501" s="37">
        <f t="shared" si="352"/>
        <v>0</v>
      </c>
      <c r="AA501" s="37">
        <f t="shared" si="353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129964000</v>
      </c>
      <c r="C502" s="44">
        <f t="shared" ref="C502:AA502" si="355">SUM(C498:C501)</f>
        <v>0</v>
      </c>
      <c r="D502" s="44">
        <f t="shared" si="355"/>
        <v>0</v>
      </c>
      <c r="E502" s="44">
        <f t="shared" si="355"/>
        <v>569134.65</v>
      </c>
      <c r="F502" s="44">
        <f t="shared" si="355"/>
        <v>0</v>
      </c>
      <c r="G502" s="44">
        <f t="shared" si="355"/>
        <v>0</v>
      </c>
      <c r="H502" s="44">
        <f t="shared" si="355"/>
        <v>0</v>
      </c>
      <c r="I502" s="44">
        <f t="shared" si="355"/>
        <v>0</v>
      </c>
      <c r="J502" s="44">
        <f t="shared" si="355"/>
        <v>0</v>
      </c>
      <c r="K502" s="44">
        <f t="shared" si="355"/>
        <v>0</v>
      </c>
      <c r="L502" s="44">
        <f t="shared" si="355"/>
        <v>0</v>
      </c>
      <c r="M502" s="44">
        <f t="shared" si="355"/>
        <v>0</v>
      </c>
      <c r="N502" s="44">
        <f t="shared" si="355"/>
        <v>0</v>
      </c>
      <c r="O502" s="44">
        <f t="shared" si="355"/>
        <v>159812.77000000002</v>
      </c>
      <c r="P502" s="44">
        <f t="shared" si="355"/>
        <v>409321.88</v>
      </c>
      <c r="Q502" s="44">
        <f t="shared" si="355"/>
        <v>0</v>
      </c>
      <c r="R502" s="44">
        <f t="shared" si="355"/>
        <v>0</v>
      </c>
      <c r="S502" s="44">
        <f t="shared" si="355"/>
        <v>0</v>
      </c>
      <c r="T502" s="44">
        <f t="shared" si="355"/>
        <v>0</v>
      </c>
      <c r="U502" s="44">
        <f t="shared" si="355"/>
        <v>0</v>
      </c>
      <c r="V502" s="44">
        <f t="shared" si="355"/>
        <v>0</v>
      </c>
      <c r="W502" s="44">
        <f t="shared" si="355"/>
        <v>0</v>
      </c>
      <c r="X502" s="44">
        <f t="shared" si="355"/>
        <v>0</v>
      </c>
      <c r="Y502" s="44">
        <f t="shared" si="355"/>
        <v>0</v>
      </c>
      <c r="Z502" s="44">
        <f t="shared" si="355"/>
        <v>569134.65</v>
      </c>
      <c r="AA502" s="44">
        <f t="shared" si="355"/>
        <v>129394865.34999999</v>
      </c>
      <c r="AB502" s="45">
        <f t="shared" si="354"/>
        <v>4.3791715398110252E-3</v>
      </c>
      <c r="AC502" s="38"/>
    </row>
    <row r="503" spans="1:29" s="39" customFormat="1" ht="18" customHeight="1" x14ac:dyDescent="0.25">
      <c r="A503" s="46" t="s">
        <v>41</v>
      </c>
      <c r="B503" s="37">
        <f>[1]consoCURRENT!E11568</f>
        <v>0</v>
      </c>
      <c r="C503" s="37">
        <f>[1]consoCURRENT!F11568</f>
        <v>0</v>
      </c>
      <c r="D503" s="37">
        <f>[1]consoCURRENT!G11568</f>
        <v>0</v>
      </c>
      <c r="E503" s="37">
        <f>[1]consoCURRENT!H11568</f>
        <v>0</v>
      </c>
      <c r="F503" s="37">
        <f>[1]consoCURRENT!I11568</f>
        <v>0</v>
      </c>
      <c r="G503" s="37">
        <f>[1]consoCURRENT!J11568</f>
        <v>0</v>
      </c>
      <c r="H503" s="37">
        <f>[1]consoCURRENT!K11568</f>
        <v>0</v>
      </c>
      <c r="I503" s="37">
        <f>[1]consoCURRENT!L11568</f>
        <v>0</v>
      </c>
      <c r="J503" s="37">
        <f>[1]consoCURRENT!M11568</f>
        <v>0</v>
      </c>
      <c r="K503" s="37">
        <f>[1]consoCURRENT!N11568</f>
        <v>0</v>
      </c>
      <c r="L503" s="37">
        <f>[1]consoCURRENT!O11568</f>
        <v>0</v>
      </c>
      <c r="M503" s="37">
        <f>[1]consoCURRENT!P11568</f>
        <v>0</v>
      </c>
      <c r="N503" s="37">
        <f>[1]consoCURRENT!Q11568</f>
        <v>0</v>
      </c>
      <c r="O503" s="37">
        <f>[1]consoCURRENT!R11568</f>
        <v>0</v>
      </c>
      <c r="P503" s="37">
        <f>[1]consoCURRENT!S11568</f>
        <v>0</v>
      </c>
      <c r="Q503" s="37">
        <f>[1]consoCURRENT!T11568</f>
        <v>0</v>
      </c>
      <c r="R503" s="37">
        <f>[1]consoCURRENT!U11568</f>
        <v>0</v>
      </c>
      <c r="S503" s="37">
        <f>[1]consoCURRENT!V11568</f>
        <v>0</v>
      </c>
      <c r="T503" s="37">
        <f>[1]consoCURRENT!W11568</f>
        <v>0</v>
      </c>
      <c r="U503" s="37">
        <f>[1]consoCURRENT!X11568</f>
        <v>0</v>
      </c>
      <c r="V503" s="37">
        <f>[1]consoCURRENT!Y11568</f>
        <v>0</v>
      </c>
      <c r="W503" s="37">
        <f>[1]consoCURRENT!Z11568</f>
        <v>0</v>
      </c>
      <c r="X503" s="37">
        <f>[1]consoCURRENT!AA11568</f>
        <v>0</v>
      </c>
      <c r="Y503" s="37">
        <f>[1]consoCURRENT!AB11568</f>
        <v>0</v>
      </c>
      <c r="Z503" s="37">
        <f t="shared" ref="Z503" si="356">SUM(M503:Y503)</f>
        <v>0</v>
      </c>
      <c r="AA503" s="37">
        <f t="shared" ref="AA503" si="357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129964000</v>
      </c>
      <c r="C504" s="44">
        <f t="shared" ref="C504:AA504" si="358">C503+C502</f>
        <v>0</v>
      </c>
      <c r="D504" s="44">
        <f t="shared" si="358"/>
        <v>0</v>
      </c>
      <c r="E504" s="44">
        <f t="shared" si="358"/>
        <v>569134.65</v>
      </c>
      <c r="F504" s="44">
        <f t="shared" si="358"/>
        <v>0</v>
      </c>
      <c r="G504" s="44">
        <f t="shared" si="358"/>
        <v>0</v>
      </c>
      <c r="H504" s="44">
        <f t="shared" si="358"/>
        <v>0</v>
      </c>
      <c r="I504" s="44">
        <f t="shared" si="358"/>
        <v>0</v>
      </c>
      <c r="J504" s="44">
        <f t="shared" si="358"/>
        <v>0</v>
      </c>
      <c r="K504" s="44">
        <f t="shared" si="358"/>
        <v>0</v>
      </c>
      <c r="L504" s="44">
        <f t="shared" si="358"/>
        <v>0</v>
      </c>
      <c r="M504" s="44">
        <f t="shared" si="358"/>
        <v>0</v>
      </c>
      <c r="N504" s="44">
        <f t="shared" si="358"/>
        <v>0</v>
      </c>
      <c r="O504" s="44">
        <f t="shared" si="358"/>
        <v>159812.77000000002</v>
      </c>
      <c r="P504" s="44">
        <f t="shared" si="358"/>
        <v>409321.88</v>
      </c>
      <c r="Q504" s="44">
        <f t="shared" si="358"/>
        <v>0</v>
      </c>
      <c r="R504" s="44">
        <f t="shared" si="358"/>
        <v>0</v>
      </c>
      <c r="S504" s="44">
        <f t="shared" si="358"/>
        <v>0</v>
      </c>
      <c r="T504" s="44">
        <f t="shared" si="358"/>
        <v>0</v>
      </c>
      <c r="U504" s="44">
        <f t="shared" si="358"/>
        <v>0</v>
      </c>
      <c r="V504" s="44">
        <f t="shared" si="358"/>
        <v>0</v>
      </c>
      <c r="W504" s="44">
        <f t="shared" si="358"/>
        <v>0</v>
      </c>
      <c r="X504" s="44">
        <f t="shared" si="358"/>
        <v>0</v>
      </c>
      <c r="Y504" s="44">
        <f t="shared" si="358"/>
        <v>0</v>
      </c>
      <c r="Z504" s="44">
        <f t="shared" si="358"/>
        <v>569134.65</v>
      </c>
      <c r="AA504" s="44">
        <f t="shared" si="358"/>
        <v>129394865.34999999</v>
      </c>
      <c r="AB504" s="45">
        <f t="shared" si="354"/>
        <v>4.3791715398110252E-3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77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9">C518+C528+C538+C548+C558+C568+C578+C588+C598+C608+C618+C628+C638+C648+C658+C668+C678</f>
        <v>0</v>
      </c>
      <c r="D508" s="37">
        <f t="shared" si="359"/>
        <v>0</v>
      </c>
      <c r="E508" s="37">
        <f t="shared" si="359"/>
        <v>0</v>
      </c>
      <c r="F508" s="37">
        <f t="shared" si="359"/>
        <v>0</v>
      </c>
      <c r="G508" s="37">
        <f t="shared" si="359"/>
        <v>0</v>
      </c>
      <c r="H508" s="37">
        <f t="shared" si="359"/>
        <v>0</v>
      </c>
      <c r="I508" s="37">
        <f t="shared" si="359"/>
        <v>0</v>
      </c>
      <c r="J508" s="37">
        <f t="shared" si="359"/>
        <v>0</v>
      </c>
      <c r="K508" s="37">
        <f t="shared" si="359"/>
        <v>0</v>
      </c>
      <c r="L508" s="37">
        <f t="shared" si="359"/>
        <v>0</v>
      </c>
      <c r="M508" s="37">
        <f t="shared" si="359"/>
        <v>0</v>
      </c>
      <c r="N508" s="37">
        <f t="shared" si="359"/>
        <v>0</v>
      </c>
      <c r="O508" s="37">
        <f t="shared" si="359"/>
        <v>0</v>
      </c>
      <c r="P508" s="37">
        <f t="shared" si="359"/>
        <v>0</v>
      </c>
      <c r="Q508" s="37">
        <f t="shared" si="359"/>
        <v>0</v>
      </c>
      <c r="R508" s="37">
        <f t="shared" si="359"/>
        <v>0</v>
      </c>
      <c r="S508" s="37">
        <f t="shared" si="359"/>
        <v>0</v>
      </c>
      <c r="T508" s="37">
        <f t="shared" si="359"/>
        <v>0</v>
      </c>
      <c r="U508" s="37">
        <f t="shared" si="359"/>
        <v>0</v>
      </c>
      <c r="V508" s="37">
        <f t="shared" si="359"/>
        <v>0</v>
      </c>
      <c r="W508" s="37">
        <f t="shared" si="359"/>
        <v>0</v>
      </c>
      <c r="X508" s="37">
        <f t="shared" si="359"/>
        <v>0</v>
      </c>
      <c r="Y508" s="37">
        <f t="shared" si="359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60">B519+B529+B539+B549+B559+B569+B579+B589+B599+B609+B619+B629+B639+B649+B659+B669+B679</f>
        <v>23635000</v>
      </c>
      <c r="C509" s="37">
        <f t="shared" si="360"/>
        <v>8827748</v>
      </c>
      <c r="D509" s="37">
        <f t="shared" si="360"/>
        <v>-1544252</v>
      </c>
      <c r="E509" s="37">
        <f t="shared" si="360"/>
        <v>4167987.9999999995</v>
      </c>
      <c r="F509" s="37">
        <f t="shared" si="360"/>
        <v>0</v>
      </c>
      <c r="G509" s="37">
        <f t="shared" si="360"/>
        <v>0</v>
      </c>
      <c r="H509" s="37">
        <f t="shared" si="360"/>
        <v>0</v>
      </c>
      <c r="I509" s="37">
        <f t="shared" si="360"/>
        <v>614899.03</v>
      </c>
      <c r="J509" s="37">
        <f t="shared" si="360"/>
        <v>0</v>
      </c>
      <c r="K509" s="37">
        <f t="shared" si="360"/>
        <v>0</v>
      </c>
      <c r="L509" s="37">
        <f t="shared" si="360"/>
        <v>0</v>
      </c>
      <c r="M509" s="37">
        <f t="shared" si="360"/>
        <v>614899.03</v>
      </c>
      <c r="N509" s="37">
        <f t="shared" si="360"/>
        <v>0</v>
      </c>
      <c r="O509" s="37">
        <f t="shared" si="360"/>
        <v>2106071.27</v>
      </c>
      <c r="P509" s="37">
        <f t="shared" si="360"/>
        <v>1447017.7</v>
      </c>
      <c r="Q509" s="37">
        <f t="shared" si="360"/>
        <v>0</v>
      </c>
      <c r="R509" s="37">
        <f t="shared" si="360"/>
        <v>0</v>
      </c>
      <c r="S509" s="37">
        <f t="shared" si="360"/>
        <v>0</v>
      </c>
      <c r="T509" s="37">
        <f t="shared" si="360"/>
        <v>0</v>
      </c>
      <c r="U509" s="37">
        <f t="shared" si="360"/>
        <v>0</v>
      </c>
      <c r="V509" s="37">
        <f t="shared" si="360"/>
        <v>0</v>
      </c>
      <c r="W509" s="37">
        <f t="shared" si="360"/>
        <v>0</v>
      </c>
      <c r="X509" s="37">
        <f t="shared" si="360"/>
        <v>0</v>
      </c>
      <c r="Y509" s="37">
        <f t="shared" si="360"/>
        <v>0</v>
      </c>
      <c r="Z509" s="37">
        <f t="shared" ref="Z509:Z511" si="361">SUM(M509:Y509)</f>
        <v>4167988</v>
      </c>
      <c r="AA509" s="37">
        <f t="shared" ref="AA509:AA511" si="362">B509-Z509</f>
        <v>19467012</v>
      </c>
      <c r="AB509" s="42">
        <f t="shared" ref="AB509:AB514" si="363">Z509/B509</f>
        <v>0.1763481277766025</v>
      </c>
      <c r="AC509" s="38"/>
    </row>
    <row r="510" spans="1:29" s="39" customFormat="1" ht="18" customHeight="1" x14ac:dyDescent="0.25">
      <c r="A510" s="41" t="s">
        <v>38</v>
      </c>
      <c r="B510" s="37">
        <f t="shared" si="360"/>
        <v>0</v>
      </c>
      <c r="C510" s="37">
        <f t="shared" si="360"/>
        <v>0</v>
      </c>
      <c r="D510" s="37">
        <f t="shared" si="360"/>
        <v>0</v>
      </c>
      <c r="E510" s="37">
        <f t="shared" si="360"/>
        <v>0</v>
      </c>
      <c r="F510" s="37">
        <f t="shared" si="360"/>
        <v>0</v>
      </c>
      <c r="G510" s="37">
        <f t="shared" si="360"/>
        <v>0</v>
      </c>
      <c r="H510" s="37">
        <f t="shared" si="360"/>
        <v>0</v>
      </c>
      <c r="I510" s="37">
        <f t="shared" si="360"/>
        <v>0</v>
      </c>
      <c r="J510" s="37">
        <f t="shared" si="360"/>
        <v>0</v>
      </c>
      <c r="K510" s="37">
        <f t="shared" si="360"/>
        <v>0</v>
      </c>
      <c r="L510" s="37">
        <f t="shared" si="360"/>
        <v>0</v>
      </c>
      <c r="M510" s="37">
        <f t="shared" si="360"/>
        <v>0</v>
      </c>
      <c r="N510" s="37">
        <f t="shared" si="360"/>
        <v>0</v>
      </c>
      <c r="O510" s="37">
        <f t="shared" si="360"/>
        <v>0</v>
      </c>
      <c r="P510" s="37">
        <f t="shared" si="360"/>
        <v>0</v>
      </c>
      <c r="Q510" s="37">
        <f t="shared" si="360"/>
        <v>0</v>
      </c>
      <c r="R510" s="37">
        <f t="shared" si="360"/>
        <v>0</v>
      </c>
      <c r="S510" s="37">
        <f t="shared" si="360"/>
        <v>0</v>
      </c>
      <c r="T510" s="37">
        <f t="shared" si="360"/>
        <v>0</v>
      </c>
      <c r="U510" s="37">
        <f t="shared" si="360"/>
        <v>0</v>
      </c>
      <c r="V510" s="37">
        <f t="shared" si="360"/>
        <v>0</v>
      </c>
      <c r="W510" s="37">
        <f t="shared" si="360"/>
        <v>0</v>
      </c>
      <c r="X510" s="37">
        <f t="shared" si="360"/>
        <v>0</v>
      </c>
      <c r="Y510" s="37">
        <f t="shared" si="360"/>
        <v>0</v>
      </c>
      <c r="Z510" s="37">
        <f t="shared" si="361"/>
        <v>0</v>
      </c>
      <c r="AA510" s="37">
        <f t="shared" si="362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60"/>
        <v>0</v>
      </c>
      <c r="C511" s="37">
        <f t="shared" si="360"/>
        <v>0</v>
      </c>
      <c r="D511" s="37">
        <f t="shared" si="360"/>
        <v>0</v>
      </c>
      <c r="E511" s="37">
        <f t="shared" si="360"/>
        <v>0</v>
      </c>
      <c r="F511" s="37">
        <f t="shared" si="360"/>
        <v>0</v>
      </c>
      <c r="G511" s="37">
        <f t="shared" si="360"/>
        <v>0</v>
      </c>
      <c r="H511" s="37">
        <f t="shared" si="360"/>
        <v>0</v>
      </c>
      <c r="I511" s="37">
        <f t="shared" si="360"/>
        <v>0</v>
      </c>
      <c r="J511" s="37">
        <f t="shared" si="360"/>
        <v>0</v>
      </c>
      <c r="K511" s="37">
        <f t="shared" si="360"/>
        <v>0</v>
      </c>
      <c r="L511" s="37">
        <f t="shared" si="360"/>
        <v>0</v>
      </c>
      <c r="M511" s="37">
        <f t="shared" si="360"/>
        <v>0</v>
      </c>
      <c r="N511" s="37">
        <f t="shared" si="360"/>
        <v>0</v>
      </c>
      <c r="O511" s="37">
        <f t="shared" si="360"/>
        <v>0</v>
      </c>
      <c r="P511" s="37">
        <f t="shared" si="360"/>
        <v>0</v>
      </c>
      <c r="Q511" s="37">
        <f t="shared" si="360"/>
        <v>0</v>
      </c>
      <c r="R511" s="37">
        <f t="shared" si="360"/>
        <v>0</v>
      </c>
      <c r="S511" s="37">
        <f t="shared" si="360"/>
        <v>0</v>
      </c>
      <c r="T511" s="37">
        <f t="shared" si="360"/>
        <v>0</v>
      </c>
      <c r="U511" s="37">
        <f t="shared" si="360"/>
        <v>0</v>
      </c>
      <c r="V511" s="37">
        <f t="shared" si="360"/>
        <v>0</v>
      </c>
      <c r="W511" s="37">
        <f t="shared" si="360"/>
        <v>0</v>
      </c>
      <c r="X511" s="37">
        <f t="shared" si="360"/>
        <v>0</v>
      </c>
      <c r="Y511" s="37">
        <f t="shared" si="360"/>
        <v>0</v>
      </c>
      <c r="Z511" s="37">
        <f t="shared" si="361"/>
        <v>0</v>
      </c>
      <c r="AA511" s="37">
        <f t="shared" si="362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23635000</v>
      </c>
      <c r="C512" s="44">
        <f t="shared" ref="C512:AA512" si="364">SUM(C508:C511)</f>
        <v>8827748</v>
      </c>
      <c r="D512" s="44">
        <f t="shared" si="364"/>
        <v>-1544252</v>
      </c>
      <c r="E512" s="44">
        <f t="shared" si="364"/>
        <v>4167987.9999999995</v>
      </c>
      <c r="F512" s="44">
        <f t="shared" si="364"/>
        <v>0</v>
      </c>
      <c r="G512" s="44">
        <f t="shared" si="364"/>
        <v>0</v>
      </c>
      <c r="H512" s="44">
        <f t="shared" si="364"/>
        <v>0</v>
      </c>
      <c r="I512" s="44">
        <f t="shared" si="364"/>
        <v>614899.03</v>
      </c>
      <c r="J512" s="44">
        <f t="shared" si="364"/>
        <v>0</v>
      </c>
      <c r="K512" s="44">
        <f t="shared" si="364"/>
        <v>0</v>
      </c>
      <c r="L512" s="44">
        <f t="shared" si="364"/>
        <v>0</v>
      </c>
      <c r="M512" s="44">
        <f t="shared" si="364"/>
        <v>614899.03</v>
      </c>
      <c r="N512" s="44">
        <f t="shared" si="364"/>
        <v>0</v>
      </c>
      <c r="O512" s="44">
        <f t="shared" si="364"/>
        <v>2106071.27</v>
      </c>
      <c r="P512" s="44">
        <f t="shared" si="364"/>
        <v>1447017.7</v>
      </c>
      <c r="Q512" s="44">
        <f t="shared" si="364"/>
        <v>0</v>
      </c>
      <c r="R512" s="44">
        <f t="shared" si="364"/>
        <v>0</v>
      </c>
      <c r="S512" s="44">
        <f t="shared" si="364"/>
        <v>0</v>
      </c>
      <c r="T512" s="44">
        <f t="shared" si="364"/>
        <v>0</v>
      </c>
      <c r="U512" s="44">
        <f t="shared" si="364"/>
        <v>0</v>
      </c>
      <c r="V512" s="44">
        <f t="shared" si="364"/>
        <v>0</v>
      </c>
      <c r="W512" s="44">
        <f t="shared" si="364"/>
        <v>0</v>
      </c>
      <c r="X512" s="44">
        <f t="shared" si="364"/>
        <v>0</v>
      </c>
      <c r="Y512" s="44">
        <f t="shared" si="364"/>
        <v>0</v>
      </c>
      <c r="Z512" s="44">
        <f t="shared" si="364"/>
        <v>4167988</v>
      </c>
      <c r="AA512" s="44">
        <f t="shared" si="364"/>
        <v>19467012</v>
      </c>
      <c r="AB512" s="45">
        <f t="shared" si="363"/>
        <v>0.1763481277766025</v>
      </c>
      <c r="AC512" s="38"/>
    </row>
    <row r="513" spans="1:29" s="39" customFormat="1" ht="18" customHeight="1" x14ac:dyDescent="0.25">
      <c r="A513" s="46" t="s">
        <v>41</v>
      </c>
      <c r="B513" s="37">
        <f>[1]consoCURRENT!E683</f>
        <v>0</v>
      </c>
      <c r="C513" s="37">
        <f>[1]consoCURRENT!F683</f>
        <v>0</v>
      </c>
      <c r="D513" s="37">
        <f>[1]consoCURRENT!G683</f>
        <v>0</v>
      </c>
      <c r="E513" s="37">
        <f>[1]consoCURRENT!H683</f>
        <v>0</v>
      </c>
      <c r="F513" s="37">
        <f>[1]consoCURRENT!I683</f>
        <v>0</v>
      </c>
      <c r="G513" s="37">
        <f>[1]consoCURRENT!J683</f>
        <v>0</v>
      </c>
      <c r="H513" s="37">
        <f>[1]consoCURRENT!K683</f>
        <v>0</v>
      </c>
      <c r="I513" s="37">
        <f>[1]consoCURRENT!L683</f>
        <v>0</v>
      </c>
      <c r="J513" s="37">
        <f>[1]consoCURRENT!M683</f>
        <v>0</v>
      </c>
      <c r="K513" s="37">
        <f>[1]consoCURRENT!N683</f>
        <v>0</v>
      </c>
      <c r="L513" s="37">
        <f>[1]consoCURRENT!O683</f>
        <v>0</v>
      </c>
      <c r="M513" s="37">
        <f>[1]consoCURRENT!P683</f>
        <v>0</v>
      </c>
      <c r="N513" s="37">
        <f>[1]consoCURRENT!Q683</f>
        <v>0</v>
      </c>
      <c r="O513" s="37">
        <f>[1]consoCURRENT!R683</f>
        <v>0</v>
      </c>
      <c r="P513" s="37">
        <f>[1]consoCURRENT!S683</f>
        <v>0</v>
      </c>
      <c r="Q513" s="37">
        <f>[1]consoCURRENT!T683</f>
        <v>0</v>
      </c>
      <c r="R513" s="37">
        <f>[1]consoCURRENT!U683</f>
        <v>0</v>
      </c>
      <c r="S513" s="37">
        <f>[1]consoCURRENT!V683</f>
        <v>0</v>
      </c>
      <c r="T513" s="37">
        <f>[1]consoCURRENT!W683</f>
        <v>0</v>
      </c>
      <c r="U513" s="37">
        <f>[1]consoCURRENT!X683</f>
        <v>0</v>
      </c>
      <c r="V513" s="37">
        <f>[1]consoCURRENT!Y683</f>
        <v>0</v>
      </c>
      <c r="W513" s="37">
        <f>[1]consoCURRENT!Z683</f>
        <v>0</v>
      </c>
      <c r="X513" s="37">
        <f>[1]consoCURRENT!AA683</f>
        <v>0</v>
      </c>
      <c r="Y513" s="37">
        <f>[1]consoCURRENT!AB683</f>
        <v>0</v>
      </c>
      <c r="Z513" s="37">
        <f t="shared" ref="Z513" si="365">SUM(M513:Y513)</f>
        <v>0</v>
      </c>
      <c r="AA513" s="37">
        <f t="shared" ref="AA513" si="366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23635000</v>
      </c>
      <c r="C514" s="44">
        <f t="shared" ref="C514:AA514" si="367">C513+C512</f>
        <v>8827748</v>
      </c>
      <c r="D514" s="44">
        <f t="shared" si="367"/>
        <v>-1544252</v>
      </c>
      <c r="E514" s="44">
        <f t="shared" si="367"/>
        <v>4167987.9999999995</v>
      </c>
      <c r="F514" s="44">
        <f t="shared" si="367"/>
        <v>0</v>
      </c>
      <c r="G514" s="44">
        <f t="shared" si="367"/>
        <v>0</v>
      </c>
      <c r="H514" s="44">
        <f t="shared" si="367"/>
        <v>0</v>
      </c>
      <c r="I514" s="44">
        <f t="shared" si="367"/>
        <v>614899.03</v>
      </c>
      <c r="J514" s="44">
        <f t="shared" si="367"/>
        <v>0</v>
      </c>
      <c r="K514" s="44">
        <f t="shared" si="367"/>
        <v>0</v>
      </c>
      <c r="L514" s="44">
        <f t="shared" si="367"/>
        <v>0</v>
      </c>
      <c r="M514" s="44">
        <f t="shared" si="367"/>
        <v>614899.03</v>
      </c>
      <c r="N514" s="44">
        <f t="shared" si="367"/>
        <v>0</v>
      </c>
      <c r="O514" s="44">
        <f t="shared" si="367"/>
        <v>2106071.27</v>
      </c>
      <c r="P514" s="44">
        <f t="shared" si="367"/>
        <v>1447017.7</v>
      </c>
      <c r="Q514" s="44">
        <f t="shared" si="367"/>
        <v>0</v>
      </c>
      <c r="R514" s="44">
        <f t="shared" si="367"/>
        <v>0</v>
      </c>
      <c r="S514" s="44">
        <f t="shared" si="367"/>
        <v>0</v>
      </c>
      <c r="T514" s="44">
        <f t="shared" si="367"/>
        <v>0</v>
      </c>
      <c r="U514" s="44">
        <f t="shared" si="367"/>
        <v>0</v>
      </c>
      <c r="V514" s="44">
        <f t="shared" si="367"/>
        <v>0</v>
      </c>
      <c r="W514" s="44">
        <f t="shared" si="367"/>
        <v>0</v>
      </c>
      <c r="X514" s="44">
        <f t="shared" si="367"/>
        <v>0</v>
      </c>
      <c r="Y514" s="44">
        <f t="shared" si="367"/>
        <v>0</v>
      </c>
      <c r="Z514" s="44">
        <f t="shared" si="367"/>
        <v>4167988</v>
      </c>
      <c r="AA514" s="44">
        <f t="shared" si="367"/>
        <v>19467012</v>
      </c>
      <c r="AB514" s="45">
        <f t="shared" si="363"/>
        <v>0.1763481277766025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76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[1]consoCURRENT!E11803</f>
        <v>0</v>
      </c>
      <c r="C518" s="37">
        <f>[1]consoCURRENT!F11803</f>
        <v>0</v>
      </c>
      <c r="D518" s="37">
        <f>[1]consoCURRENT!G11803</f>
        <v>0</v>
      </c>
      <c r="E518" s="37">
        <f>[1]consoCURRENT!H11803</f>
        <v>0</v>
      </c>
      <c r="F518" s="37">
        <f>[1]consoCURRENT!I11803</f>
        <v>0</v>
      </c>
      <c r="G518" s="37">
        <f>[1]consoCURRENT!J11803</f>
        <v>0</v>
      </c>
      <c r="H518" s="37">
        <f>[1]consoCURRENT!K11803</f>
        <v>0</v>
      </c>
      <c r="I518" s="37">
        <f>[1]consoCURRENT!L11803</f>
        <v>0</v>
      </c>
      <c r="J518" s="37">
        <f>[1]consoCURRENT!M11803</f>
        <v>0</v>
      </c>
      <c r="K518" s="37">
        <f>[1]consoCURRENT!N11803</f>
        <v>0</v>
      </c>
      <c r="L518" s="37">
        <f>[1]consoCURRENT!O11803</f>
        <v>0</v>
      </c>
      <c r="M518" s="37">
        <f>[1]consoCURRENT!P11803</f>
        <v>0</v>
      </c>
      <c r="N518" s="37">
        <f>[1]consoCURRENT!Q11803</f>
        <v>0</v>
      </c>
      <c r="O518" s="37">
        <f>[1]consoCURRENT!R11803</f>
        <v>0</v>
      </c>
      <c r="P518" s="37">
        <f>[1]consoCURRENT!S11803</f>
        <v>0</v>
      </c>
      <c r="Q518" s="37">
        <f>[1]consoCURRENT!T11803</f>
        <v>0</v>
      </c>
      <c r="R518" s="37">
        <f>[1]consoCURRENT!U11803</f>
        <v>0</v>
      </c>
      <c r="S518" s="37">
        <f>[1]consoCURRENT!V11803</f>
        <v>0</v>
      </c>
      <c r="T518" s="37">
        <f>[1]consoCURRENT!W11803</f>
        <v>0</v>
      </c>
      <c r="U518" s="37">
        <f>[1]consoCURRENT!X11803</f>
        <v>0</v>
      </c>
      <c r="V518" s="37">
        <f>[1]consoCURRENT!Y11803</f>
        <v>0</v>
      </c>
      <c r="W518" s="37">
        <f>[1]consoCURRENT!Z11803</f>
        <v>0</v>
      </c>
      <c r="X518" s="37">
        <f>[1]consoCURRENT!AA11803</f>
        <v>0</v>
      </c>
      <c r="Y518" s="37">
        <f>[1]consoCURRENT!AB11803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[1]consoCURRENT!E11879</f>
        <v>10372000</v>
      </c>
      <c r="C519" s="37">
        <f>[1]consoCURRENT!F11879</f>
        <v>8827748</v>
      </c>
      <c r="D519" s="37">
        <f>[1]consoCURRENT!G11879</f>
        <v>-1544252</v>
      </c>
      <c r="E519" s="37">
        <f>[1]consoCURRENT!H11879</f>
        <v>953714.03</v>
      </c>
      <c r="F519" s="37">
        <f>[1]consoCURRENT!I11879</f>
        <v>0</v>
      </c>
      <c r="G519" s="37">
        <f>[1]consoCURRENT!J11879</f>
        <v>0</v>
      </c>
      <c r="H519" s="37">
        <f>[1]consoCURRENT!K11879</f>
        <v>0</v>
      </c>
      <c r="I519" s="37">
        <f>[1]consoCURRENT!L11879</f>
        <v>614899.03</v>
      </c>
      <c r="J519" s="37">
        <f>[1]consoCURRENT!M11879</f>
        <v>0</v>
      </c>
      <c r="K519" s="37">
        <f>[1]consoCURRENT!N11879</f>
        <v>0</v>
      </c>
      <c r="L519" s="37">
        <f>[1]consoCURRENT!O11879</f>
        <v>0</v>
      </c>
      <c r="M519" s="37">
        <f>[1]consoCURRENT!P11879</f>
        <v>614899.03</v>
      </c>
      <c r="N519" s="37">
        <f>[1]consoCURRENT!Q11879</f>
        <v>0</v>
      </c>
      <c r="O519" s="37">
        <f>[1]consoCURRENT!R11879</f>
        <v>337995</v>
      </c>
      <c r="P519" s="37">
        <f>[1]consoCURRENT!S11879</f>
        <v>820</v>
      </c>
      <c r="Q519" s="37">
        <f>[1]consoCURRENT!T11879</f>
        <v>0</v>
      </c>
      <c r="R519" s="37">
        <f>[1]consoCURRENT!U11879</f>
        <v>0</v>
      </c>
      <c r="S519" s="37">
        <f>[1]consoCURRENT!V11879</f>
        <v>0</v>
      </c>
      <c r="T519" s="37">
        <f>[1]consoCURRENT!W11879</f>
        <v>0</v>
      </c>
      <c r="U519" s="37">
        <f>[1]consoCURRENT!X11879</f>
        <v>0</v>
      </c>
      <c r="V519" s="37">
        <f>[1]consoCURRENT!Y11879</f>
        <v>0</v>
      </c>
      <c r="W519" s="37">
        <f>[1]consoCURRENT!Z11879</f>
        <v>0</v>
      </c>
      <c r="X519" s="37">
        <f>[1]consoCURRENT!AA11879</f>
        <v>0</v>
      </c>
      <c r="Y519" s="37">
        <f>[1]consoCURRENT!AB11879</f>
        <v>0</v>
      </c>
      <c r="Z519" s="37">
        <f t="shared" ref="Z519:Z521" si="368">SUM(M519:Y519)</f>
        <v>953714.03</v>
      </c>
      <c r="AA519" s="37">
        <f t="shared" ref="AA519:AA521" si="369">B519-Z519</f>
        <v>9418285.9700000007</v>
      </c>
      <c r="AB519" s="42">
        <f t="shared" ref="AB519:AB524" si="370">Z519/B519</f>
        <v>9.1950832047821063E-2</v>
      </c>
      <c r="AC519" s="38"/>
    </row>
    <row r="520" spans="1:29" s="39" customFormat="1" ht="18" customHeight="1" x14ac:dyDescent="0.25">
      <c r="A520" s="41" t="s">
        <v>38</v>
      </c>
      <c r="B520" s="37">
        <f>[1]consoCURRENT!E11885</f>
        <v>0</v>
      </c>
      <c r="C520" s="37">
        <f>[1]consoCURRENT!F11885</f>
        <v>0</v>
      </c>
      <c r="D520" s="37">
        <f>[1]consoCURRENT!G11885</f>
        <v>0</v>
      </c>
      <c r="E520" s="37">
        <f>[1]consoCURRENT!H11885</f>
        <v>0</v>
      </c>
      <c r="F520" s="37">
        <f>[1]consoCURRENT!I11885</f>
        <v>0</v>
      </c>
      <c r="G520" s="37">
        <f>[1]consoCURRENT!J11885</f>
        <v>0</v>
      </c>
      <c r="H520" s="37">
        <f>[1]consoCURRENT!K11885</f>
        <v>0</v>
      </c>
      <c r="I520" s="37">
        <f>[1]consoCURRENT!L11885</f>
        <v>0</v>
      </c>
      <c r="J520" s="37">
        <f>[1]consoCURRENT!M11885</f>
        <v>0</v>
      </c>
      <c r="K520" s="37">
        <f>[1]consoCURRENT!N11885</f>
        <v>0</v>
      </c>
      <c r="L520" s="37">
        <f>[1]consoCURRENT!O11885</f>
        <v>0</v>
      </c>
      <c r="M520" s="37">
        <f>[1]consoCURRENT!P11885</f>
        <v>0</v>
      </c>
      <c r="N520" s="37">
        <f>[1]consoCURRENT!Q11885</f>
        <v>0</v>
      </c>
      <c r="O520" s="37">
        <f>[1]consoCURRENT!R11885</f>
        <v>0</v>
      </c>
      <c r="P520" s="37">
        <f>[1]consoCURRENT!S11885</f>
        <v>0</v>
      </c>
      <c r="Q520" s="37">
        <f>[1]consoCURRENT!T11885</f>
        <v>0</v>
      </c>
      <c r="R520" s="37">
        <f>[1]consoCURRENT!U11885</f>
        <v>0</v>
      </c>
      <c r="S520" s="37">
        <f>[1]consoCURRENT!V11885</f>
        <v>0</v>
      </c>
      <c r="T520" s="37">
        <f>[1]consoCURRENT!W11885</f>
        <v>0</v>
      </c>
      <c r="U520" s="37">
        <f>[1]consoCURRENT!X11885</f>
        <v>0</v>
      </c>
      <c r="V520" s="37">
        <f>[1]consoCURRENT!Y11885</f>
        <v>0</v>
      </c>
      <c r="W520" s="37">
        <f>[1]consoCURRENT!Z11885</f>
        <v>0</v>
      </c>
      <c r="X520" s="37">
        <f>[1]consoCURRENT!AA11885</f>
        <v>0</v>
      </c>
      <c r="Y520" s="37">
        <f>[1]consoCURRENT!AB11885</f>
        <v>0</v>
      </c>
      <c r="Z520" s="37">
        <f t="shared" si="368"/>
        <v>0</v>
      </c>
      <c r="AA520" s="37">
        <f t="shared" si="369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[1]consoCURRENT!E11914</f>
        <v>0</v>
      </c>
      <c r="C521" s="37">
        <f>[1]consoCURRENT!F11914</f>
        <v>0</v>
      </c>
      <c r="D521" s="37">
        <f>[1]consoCURRENT!G11914</f>
        <v>0</v>
      </c>
      <c r="E521" s="37">
        <f>[1]consoCURRENT!H11914</f>
        <v>0</v>
      </c>
      <c r="F521" s="37">
        <f>[1]consoCURRENT!I11914</f>
        <v>0</v>
      </c>
      <c r="G521" s="37">
        <f>[1]consoCURRENT!J11914</f>
        <v>0</v>
      </c>
      <c r="H521" s="37">
        <f>[1]consoCURRENT!K11914</f>
        <v>0</v>
      </c>
      <c r="I521" s="37">
        <f>[1]consoCURRENT!L11914</f>
        <v>0</v>
      </c>
      <c r="J521" s="37">
        <f>[1]consoCURRENT!M11914</f>
        <v>0</v>
      </c>
      <c r="K521" s="37">
        <f>[1]consoCURRENT!N11914</f>
        <v>0</v>
      </c>
      <c r="L521" s="37">
        <f>[1]consoCURRENT!O11914</f>
        <v>0</v>
      </c>
      <c r="M521" s="37">
        <f>[1]consoCURRENT!P11914</f>
        <v>0</v>
      </c>
      <c r="N521" s="37">
        <f>[1]consoCURRENT!Q11914</f>
        <v>0</v>
      </c>
      <c r="O521" s="37">
        <f>[1]consoCURRENT!R11914</f>
        <v>0</v>
      </c>
      <c r="P521" s="37">
        <f>[1]consoCURRENT!S11914</f>
        <v>0</v>
      </c>
      <c r="Q521" s="37">
        <f>[1]consoCURRENT!T11914</f>
        <v>0</v>
      </c>
      <c r="R521" s="37">
        <f>[1]consoCURRENT!U11914</f>
        <v>0</v>
      </c>
      <c r="S521" s="37">
        <f>[1]consoCURRENT!V11914</f>
        <v>0</v>
      </c>
      <c r="T521" s="37">
        <f>[1]consoCURRENT!W11914</f>
        <v>0</v>
      </c>
      <c r="U521" s="37">
        <f>[1]consoCURRENT!X11914</f>
        <v>0</v>
      </c>
      <c r="V521" s="37">
        <f>[1]consoCURRENT!Y11914</f>
        <v>0</v>
      </c>
      <c r="W521" s="37">
        <f>[1]consoCURRENT!Z11914</f>
        <v>0</v>
      </c>
      <c r="X521" s="37">
        <f>[1]consoCURRENT!AA11914</f>
        <v>0</v>
      </c>
      <c r="Y521" s="37">
        <f>[1]consoCURRENT!AB11914</f>
        <v>0</v>
      </c>
      <c r="Z521" s="37">
        <f t="shared" si="368"/>
        <v>0</v>
      </c>
      <c r="AA521" s="37">
        <f t="shared" si="369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10372000</v>
      </c>
      <c r="C522" s="44">
        <f t="shared" ref="C522:AA522" si="371">SUM(C518:C521)</f>
        <v>8827748</v>
      </c>
      <c r="D522" s="44">
        <f t="shared" si="371"/>
        <v>-1544252</v>
      </c>
      <c r="E522" s="44">
        <f t="shared" si="371"/>
        <v>953714.03</v>
      </c>
      <c r="F522" s="44">
        <f t="shared" si="371"/>
        <v>0</v>
      </c>
      <c r="G522" s="44">
        <f t="shared" si="371"/>
        <v>0</v>
      </c>
      <c r="H522" s="44">
        <f t="shared" si="371"/>
        <v>0</v>
      </c>
      <c r="I522" s="44">
        <f t="shared" si="371"/>
        <v>614899.03</v>
      </c>
      <c r="J522" s="44">
        <f t="shared" si="371"/>
        <v>0</v>
      </c>
      <c r="K522" s="44">
        <f t="shared" si="371"/>
        <v>0</v>
      </c>
      <c r="L522" s="44">
        <f t="shared" si="371"/>
        <v>0</v>
      </c>
      <c r="M522" s="44">
        <f t="shared" si="371"/>
        <v>614899.03</v>
      </c>
      <c r="N522" s="44">
        <f t="shared" si="371"/>
        <v>0</v>
      </c>
      <c r="O522" s="44">
        <f t="shared" si="371"/>
        <v>337995</v>
      </c>
      <c r="P522" s="44">
        <f t="shared" si="371"/>
        <v>820</v>
      </c>
      <c r="Q522" s="44">
        <f t="shared" si="371"/>
        <v>0</v>
      </c>
      <c r="R522" s="44">
        <f t="shared" si="371"/>
        <v>0</v>
      </c>
      <c r="S522" s="44">
        <f t="shared" si="371"/>
        <v>0</v>
      </c>
      <c r="T522" s="44">
        <f t="shared" si="371"/>
        <v>0</v>
      </c>
      <c r="U522" s="44">
        <f t="shared" si="371"/>
        <v>0</v>
      </c>
      <c r="V522" s="44">
        <f t="shared" si="371"/>
        <v>0</v>
      </c>
      <c r="W522" s="44">
        <f t="shared" si="371"/>
        <v>0</v>
      </c>
      <c r="X522" s="44">
        <f t="shared" si="371"/>
        <v>0</v>
      </c>
      <c r="Y522" s="44">
        <f t="shared" si="371"/>
        <v>0</v>
      </c>
      <c r="Z522" s="44">
        <f t="shared" si="371"/>
        <v>953714.03</v>
      </c>
      <c r="AA522" s="44">
        <f t="shared" si="371"/>
        <v>9418285.9700000007</v>
      </c>
      <c r="AB522" s="45">
        <f t="shared" si="370"/>
        <v>9.1950832047821063E-2</v>
      </c>
      <c r="AC522" s="38"/>
    </row>
    <row r="523" spans="1:29" s="39" customFormat="1" ht="18" customHeight="1" x14ac:dyDescent="0.25">
      <c r="A523" s="46" t="s">
        <v>41</v>
      </c>
      <c r="B523" s="37">
        <f>[1]consoCURRENT!E11918</f>
        <v>0</v>
      </c>
      <c r="C523" s="37">
        <f>[1]consoCURRENT!F11918</f>
        <v>0</v>
      </c>
      <c r="D523" s="37">
        <f>[1]consoCURRENT!G11918</f>
        <v>0</v>
      </c>
      <c r="E523" s="37">
        <f>[1]consoCURRENT!H11918</f>
        <v>0</v>
      </c>
      <c r="F523" s="37">
        <f>[1]consoCURRENT!I11918</f>
        <v>0</v>
      </c>
      <c r="G523" s="37">
        <f>[1]consoCURRENT!J11918</f>
        <v>0</v>
      </c>
      <c r="H523" s="37">
        <f>[1]consoCURRENT!K11918</f>
        <v>0</v>
      </c>
      <c r="I523" s="37">
        <f>[1]consoCURRENT!L11918</f>
        <v>0</v>
      </c>
      <c r="J523" s="37">
        <f>[1]consoCURRENT!M11918</f>
        <v>0</v>
      </c>
      <c r="K523" s="37">
        <f>[1]consoCURRENT!N11918</f>
        <v>0</v>
      </c>
      <c r="L523" s="37">
        <f>[1]consoCURRENT!O11918</f>
        <v>0</v>
      </c>
      <c r="M523" s="37">
        <f>[1]consoCURRENT!P11918</f>
        <v>0</v>
      </c>
      <c r="N523" s="37">
        <f>[1]consoCURRENT!Q11918</f>
        <v>0</v>
      </c>
      <c r="O523" s="37">
        <f>[1]consoCURRENT!R11918</f>
        <v>0</v>
      </c>
      <c r="P523" s="37">
        <f>[1]consoCURRENT!S11918</f>
        <v>0</v>
      </c>
      <c r="Q523" s="37">
        <f>[1]consoCURRENT!T11918</f>
        <v>0</v>
      </c>
      <c r="R523" s="37">
        <f>[1]consoCURRENT!U11918</f>
        <v>0</v>
      </c>
      <c r="S523" s="37">
        <f>[1]consoCURRENT!V11918</f>
        <v>0</v>
      </c>
      <c r="T523" s="37">
        <f>[1]consoCURRENT!W11918</f>
        <v>0</v>
      </c>
      <c r="U523" s="37">
        <f>[1]consoCURRENT!X11918</f>
        <v>0</v>
      </c>
      <c r="V523" s="37">
        <f>[1]consoCURRENT!Y11918</f>
        <v>0</v>
      </c>
      <c r="W523" s="37">
        <f>[1]consoCURRENT!Z11918</f>
        <v>0</v>
      </c>
      <c r="X523" s="37">
        <f>[1]consoCURRENT!AA11918</f>
        <v>0</v>
      </c>
      <c r="Y523" s="37">
        <f>[1]consoCURRENT!AB11918</f>
        <v>0</v>
      </c>
      <c r="Z523" s="37">
        <f t="shared" ref="Z523" si="372">SUM(M523:Y523)</f>
        <v>0</v>
      </c>
      <c r="AA523" s="37">
        <f t="shared" ref="AA523" si="373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10372000</v>
      </c>
      <c r="C524" s="44">
        <f t="shared" ref="C524:AA524" si="374">C523+C522</f>
        <v>8827748</v>
      </c>
      <c r="D524" s="44">
        <f t="shared" si="374"/>
        <v>-1544252</v>
      </c>
      <c r="E524" s="44">
        <f t="shared" si="374"/>
        <v>953714.03</v>
      </c>
      <c r="F524" s="44">
        <f t="shared" si="374"/>
        <v>0</v>
      </c>
      <c r="G524" s="44">
        <f t="shared" si="374"/>
        <v>0</v>
      </c>
      <c r="H524" s="44">
        <f t="shared" si="374"/>
        <v>0</v>
      </c>
      <c r="I524" s="44">
        <f t="shared" si="374"/>
        <v>614899.03</v>
      </c>
      <c r="J524" s="44">
        <f t="shared" si="374"/>
        <v>0</v>
      </c>
      <c r="K524" s="44">
        <f t="shared" si="374"/>
        <v>0</v>
      </c>
      <c r="L524" s="44">
        <f t="shared" si="374"/>
        <v>0</v>
      </c>
      <c r="M524" s="44">
        <f t="shared" si="374"/>
        <v>614899.03</v>
      </c>
      <c r="N524" s="44">
        <f t="shared" si="374"/>
        <v>0</v>
      </c>
      <c r="O524" s="44">
        <f t="shared" si="374"/>
        <v>337995</v>
      </c>
      <c r="P524" s="44">
        <f t="shared" si="374"/>
        <v>820</v>
      </c>
      <c r="Q524" s="44">
        <f t="shared" si="374"/>
        <v>0</v>
      </c>
      <c r="R524" s="44">
        <f t="shared" si="374"/>
        <v>0</v>
      </c>
      <c r="S524" s="44">
        <f t="shared" si="374"/>
        <v>0</v>
      </c>
      <c r="T524" s="44">
        <f t="shared" si="374"/>
        <v>0</v>
      </c>
      <c r="U524" s="44">
        <f t="shared" si="374"/>
        <v>0</v>
      </c>
      <c r="V524" s="44">
        <f t="shared" si="374"/>
        <v>0</v>
      </c>
      <c r="W524" s="44">
        <f t="shared" si="374"/>
        <v>0</v>
      </c>
      <c r="X524" s="44">
        <f t="shared" si="374"/>
        <v>0</v>
      </c>
      <c r="Y524" s="44">
        <f t="shared" si="374"/>
        <v>0</v>
      </c>
      <c r="Z524" s="44">
        <f t="shared" si="374"/>
        <v>953714.03</v>
      </c>
      <c r="AA524" s="44">
        <f t="shared" si="374"/>
        <v>9418285.9700000007</v>
      </c>
      <c r="AB524" s="45">
        <f t="shared" si="370"/>
        <v>9.1950832047821063E-2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54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[1]consoCURRENT!E11978</f>
        <v>0</v>
      </c>
      <c r="C528" s="37">
        <f>[1]consoCURRENT!F11978</f>
        <v>0</v>
      </c>
      <c r="D528" s="37">
        <f>[1]consoCURRENT!G11978</f>
        <v>0</v>
      </c>
      <c r="E528" s="37">
        <f>[1]consoCURRENT!H11978</f>
        <v>0</v>
      </c>
      <c r="F528" s="37">
        <f>[1]consoCURRENT!I11978</f>
        <v>0</v>
      </c>
      <c r="G528" s="37">
        <f>[1]consoCURRENT!J11978</f>
        <v>0</v>
      </c>
      <c r="H528" s="37">
        <f>[1]consoCURRENT!K11978</f>
        <v>0</v>
      </c>
      <c r="I528" s="37">
        <f>[1]consoCURRENT!L11978</f>
        <v>0</v>
      </c>
      <c r="J528" s="37">
        <f>[1]consoCURRENT!M11978</f>
        <v>0</v>
      </c>
      <c r="K528" s="37">
        <f>[1]consoCURRENT!N11978</f>
        <v>0</v>
      </c>
      <c r="L528" s="37">
        <f>[1]consoCURRENT!O11978</f>
        <v>0</v>
      </c>
      <c r="M528" s="37">
        <f>[1]consoCURRENT!P11978</f>
        <v>0</v>
      </c>
      <c r="N528" s="37">
        <f>[1]consoCURRENT!Q11978</f>
        <v>0</v>
      </c>
      <c r="O528" s="37">
        <f>[1]consoCURRENT!R11978</f>
        <v>0</v>
      </c>
      <c r="P528" s="37">
        <f>[1]consoCURRENT!S11978</f>
        <v>0</v>
      </c>
      <c r="Q528" s="37">
        <f>[1]consoCURRENT!T11978</f>
        <v>0</v>
      </c>
      <c r="R528" s="37">
        <f>[1]consoCURRENT!U11978</f>
        <v>0</v>
      </c>
      <c r="S528" s="37">
        <f>[1]consoCURRENT!V11978</f>
        <v>0</v>
      </c>
      <c r="T528" s="37">
        <f>[1]consoCURRENT!W11978</f>
        <v>0</v>
      </c>
      <c r="U528" s="37">
        <f>[1]consoCURRENT!X11978</f>
        <v>0</v>
      </c>
      <c r="V528" s="37">
        <f>[1]consoCURRENT!Y11978</f>
        <v>0</v>
      </c>
      <c r="W528" s="37">
        <f>[1]consoCURRENT!Z11978</f>
        <v>0</v>
      </c>
      <c r="X528" s="37">
        <f>[1]consoCURRENT!AA11978</f>
        <v>0</v>
      </c>
      <c r="Y528" s="37">
        <f>[1]consoCURRENT!AB11978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[1]consoCURRENT!E12054</f>
        <v>1456000</v>
      </c>
      <c r="C529" s="37">
        <f>[1]consoCURRENT!F12054</f>
        <v>0</v>
      </c>
      <c r="D529" s="37">
        <f>[1]consoCURRENT!G12054</f>
        <v>0</v>
      </c>
      <c r="E529" s="37">
        <f>[1]consoCURRENT!H12054</f>
        <v>467436.36</v>
      </c>
      <c r="F529" s="37">
        <f>[1]consoCURRENT!I12054</f>
        <v>0</v>
      </c>
      <c r="G529" s="37">
        <f>[1]consoCURRENT!J12054</f>
        <v>0</v>
      </c>
      <c r="H529" s="37">
        <f>[1]consoCURRENT!K12054</f>
        <v>0</v>
      </c>
      <c r="I529" s="37">
        <f>[1]consoCURRENT!L12054</f>
        <v>0</v>
      </c>
      <c r="J529" s="37">
        <f>[1]consoCURRENT!M12054</f>
        <v>0</v>
      </c>
      <c r="K529" s="37">
        <f>[1]consoCURRENT!N12054</f>
        <v>0</v>
      </c>
      <c r="L529" s="37">
        <f>[1]consoCURRENT!O12054</f>
        <v>0</v>
      </c>
      <c r="M529" s="37">
        <f>[1]consoCURRENT!P12054</f>
        <v>0</v>
      </c>
      <c r="N529" s="37">
        <f>[1]consoCURRENT!Q12054</f>
        <v>0</v>
      </c>
      <c r="O529" s="37">
        <f>[1]consoCURRENT!R12054</f>
        <v>241359.58000000002</v>
      </c>
      <c r="P529" s="37">
        <f>[1]consoCURRENT!S12054</f>
        <v>226076.78</v>
      </c>
      <c r="Q529" s="37">
        <f>[1]consoCURRENT!T12054</f>
        <v>0</v>
      </c>
      <c r="R529" s="37">
        <f>[1]consoCURRENT!U12054</f>
        <v>0</v>
      </c>
      <c r="S529" s="37">
        <f>[1]consoCURRENT!V12054</f>
        <v>0</v>
      </c>
      <c r="T529" s="37">
        <f>[1]consoCURRENT!W12054</f>
        <v>0</v>
      </c>
      <c r="U529" s="37">
        <f>[1]consoCURRENT!X12054</f>
        <v>0</v>
      </c>
      <c r="V529" s="37">
        <f>[1]consoCURRENT!Y12054</f>
        <v>0</v>
      </c>
      <c r="W529" s="37">
        <f>[1]consoCURRENT!Z12054</f>
        <v>0</v>
      </c>
      <c r="X529" s="37">
        <f>[1]consoCURRENT!AA12054</f>
        <v>0</v>
      </c>
      <c r="Y529" s="37">
        <f>[1]consoCURRENT!AB12054</f>
        <v>0</v>
      </c>
      <c r="Z529" s="37">
        <f t="shared" ref="Z529:Z531" si="375">SUM(M529:Y529)</f>
        <v>467436.36</v>
      </c>
      <c r="AA529" s="37">
        <f t="shared" ref="AA529:AA531" si="376">B529-Z529</f>
        <v>988563.64</v>
      </c>
      <c r="AB529" s="42">
        <f t="shared" ref="AB529:AB534" si="377">Z529/B529</f>
        <v>0.32104145604395601</v>
      </c>
      <c r="AC529" s="38"/>
    </row>
    <row r="530" spans="1:29" s="39" customFormat="1" ht="18" customHeight="1" x14ac:dyDescent="0.25">
      <c r="A530" s="41" t="s">
        <v>38</v>
      </c>
      <c r="B530" s="37">
        <f>[1]consoCURRENT!E12060</f>
        <v>0</v>
      </c>
      <c r="C530" s="37">
        <f>[1]consoCURRENT!F12060</f>
        <v>0</v>
      </c>
      <c r="D530" s="37">
        <f>[1]consoCURRENT!G12060</f>
        <v>0</v>
      </c>
      <c r="E530" s="37">
        <f>[1]consoCURRENT!H12060</f>
        <v>0</v>
      </c>
      <c r="F530" s="37">
        <f>[1]consoCURRENT!I12060</f>
        <v>0</v>
      </c>
      <c r="G530" s="37">
        <f>[1]consoCURRENT!J12060</f>
        <v>0</v>
      </c>
      <c r="H530" s="37">
        <f>[1]consoCURRENT!K12060</f>
        <v>0</v>
      </c>
      <c r="I530" s="37">
        <f>[1]consoCURRENT!L12060</f>
        <v>0</v>
      </c>
      <c r="J530" s="37">
        <f>[1]consoCURRENT!M12060</f>
        <v>0</v>
      </c>
      <c r="K530" s="37">
        <f>[1]consoCURRENT!N12060</f>
        <v>0</v>
      </c>
      <c r="L530" s="37">
        <f>[1]consoCURRENT!O12060</f>
        <v>0</v>
      </c>
      <c r="M530" s="37">
        <f>[1]consoCURRENT!P12060</f>
        <v>0</v>
      </c>
      <c r="N530" s="37">
        <f>[1]consoCURRENT!Q12060</f>
        <v>0</v>
      </c>
      <c r="O530" s="37">
        <f>[1]consoCURRENT!R12060</f>
        <v>0</v>
      </c>
      <c r="P530" s="37">
        <f>[1]consoCURRENT!S12060</f>
        <v>0</v>
      </c>
      <c r="Q530" s="37">
        <f>[1]consoCURRENT!T12060</f>
        <v>0</v>
      </c>
      <c r="R530" s="37">
        <f>[1]consoCURRENT!U12060</f>
        <v>0</v>
      </c>
      <c r="S530" s="37">
        <f>[1]consoCURRENT!V12060</f>
        <v>0</v>
      </c>
      <c r="T530" s="37">
        <f>[1]consoCURRENT!W12060</f>
        <v>0</v>
      </c>
      <c r="U530" s="37">
        <f>[1]consoCURRENT!X12060</f>
        <v>0</v>
      </c>
      <c r="V530" s="37">
        <f>[1]consoCURRENT!Y12060</f>
        <v>0</v>
      </c>
      <c r="W530" s="37">
        <f>[1]consoCURRENT!Z12060</f>
        <v>0</v>
      </c>
      <c r="X530" s="37">
        <f>[1]consoCURRENT!AA12060</f>
        <v>0</v>
      </c>
      <c r="Y530" s="37">
        <f>[1]consoCURRENT!AB12060</f>
        <v>0</v>
      </c>
      <c r="Z530" s="37">
        <f t="shared" si="375"/>
        <v>0</v>
      </c>
      <c r="AA530" s="37">
        <f t="shared" si="376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[1]consoCURRENT!E12089</f>
        <v>0</v>
      </c>
      <c r="C531" s="37">
        <f>[1]consoCURRENT!F12089</f>
        <v>0</v>
      </c>
      <c r="D531" s="37">
        <f>[1]consoCURRENT!G12089</f>
        <v>0</v>
      </c>
      <c r="E531" s="37">
        <f>[1]consoCURRENT!H12089</f>
        <v>0</v>
      </c>
      <c r="F531" s="37">
        <f>[1]consoCURRENT!I12089</f>
        <v>0</v>
      </c>
      <c r="G531" s="37">
        <f>[1]consoCURRENT!J12089</f>
        <v>0</v>
      </c>
      <c r="H531" s="37">
        <f>[1]consoCURRENT!K12089</f>
        <v>0</v>
      </c>
      <c r="I531" s="37">
        <f>[1]consoCURRENT!L12089</f>
        <v>0</v>
      </c>
      <c r="J531" s="37">
        <f>[1]consoCURRENT!M12089</f>
        <v>0</v>
      </c>
      <c r="K531" s="37">
        <f>[1]consoCURRENT!N12089</f>
        <v>0</v>
      </c>
      <c r="L531" s="37">
        <f>[1]consoCURRENT!O12089</f>
        <v>0</v>
      </c>
      <c r="M531" s="37">
        <f>[1]consoCURRENT!P12089</f>
        <v>0</v>
      </c>
      <c r="N531" s="37">
        <f>[1]consoCURRENT!Q12089</f>
        <v>0</v>
      </c>
      <c r="O531" s="37">
        <f>[1]consoCURRENT!R12089</f>
        <v>0</v>
      </c>
      <c r="P531" s="37">
        <f>[1]consoCURRENT!S12089</f>
        <v>0</v>
      </c>
      <c r="Q531" s="37">
        <f>[1]consoCURRENT!T12089</f>
        <v>0</v>
      </c>
      <c r="R531" s="37">
        <f>[1]consoCURRENT!U12089</f>
        <v>0</v>
      </c>
      <c r="S531" s="37">
        <f>[1]consoCURRENT!V12089</f>
        <v>0</v>
      </c>
      <c r="T531" s="37">
        <f>[1]consoCURRENT!W12089</f>
        <v>0</v>
      </c>
      <c r="U531" s="37">
        <f>[1]consoCURRENT!X12089</f>
        <v>0</v>
      </c>
      <c r="V531" s="37">
        <f>[1]consoCURRENT!Y12089</f>
        <v>0</v>
      </c>
      <c r="W531" s="37">
        <f>[1]consoCURRENT!Z12089</f>
        <v>0</v>
      </c>
      <c r="X531" s="37">
        <f>[1]consoCURRENT!AA12089</f>
        <v>0</v>
      </c>
      <c r="Y531" s="37">
        <f>[1]consoCURRENT!AB12089</f>
        <v>0</v>
      </c>
      <c r="Z531" s="37">
        <f t="shared" si="375"/>
        <v>0</v>
      </c>
      <c r="AA531" s="37">
        <f t="shared" si="376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8">SUM(C528:C531)</f>
        <v>0</v>
      </c>
      <c r="D532" s="44">
        <f t="shared" si="378"/>
        <v>0</v>
      </c>
      <c r="E532" s="44">
        <f t="shared" si="378"/>
        <v>467436.36</v>
      </c>
      <c r="F532" s="44">
        <f t="shared" si="378"/>
        <v>0</v>
      </c>
      <c r="G532" s="44">
        <f t="shared" si="378"/>
        <v>0</v>
      </c>
      <c r="H532" s="44">
        <f t="shared" si="378"/>
        <v>0</v>
      </c>
      <c r="I532" s="44">
        <f t="shared" si="378"/>
        <v>0</v>
      </c>
      <c r="J532" s="44">
        <f t="shared" si="378"/>
        <v>0</v>
      </c>
      <c r="K532" s="44">
        <f t="shared" si="378"/>
        <v>0</v>
      </c>
      <c r="L532" s="44">
        <f t="shared" si="378"/>
        <v>0</v>
      </c>
      <c r="M532" s="44">
        <f t="shared" si="378"/>
        <v>0</v>
      </c>
      <c r="N532" s="44">
        <f t="shared" si="378"/>
        <v>0</v>
      </c>
      <c r="O532" s="44">
        <f t="shared" si="378"/>
        <v>241359.58000000002</v>
      </c>
      <c r="P532" s="44">
        <f t="shared" si="378"/>
        <v>226076.78</v>
      </c>
      <c r="Q532" s="44">
        <f t="shared" si="378"/>
        <v>0</v>
      </c>
      <c r="R532" s="44">
        <f t="shared" si="378"/>
        <v>0</v>
      </c>
      <c r="S532" s="44">
        <f t="shared" si="378"/>
        <v>0</v>
      </c>
      <c r="T532" s="44">
        <f t="shared" si="378"/>
        <v>0</v>
      </c>
      <c r="U532" s="44">
        <f t="shared" si="378"/>
        <v>0</v>
      </c>
      <c r="V532" s="44">
        <f t="shared" si="378"/>
        <v>0</v>
      </c>
      <c r="W532" s="44">
        <f t="shared" si="378"/>
        <v>0</v>
      </c>
      <c r="X532" s="44">
        <f t="shared" si="378"/>
        <v>0</v>
      </c>
      <c r="Y532" s="44">
        <f t="shared" si="378"/>
        <v>0</v>
      </c>
      <c r="Z532" s="44">
        <f t="shared" si="378"/>
        <v>467436.36</v>
      </c>
      <c r="AA532" s="44">
        <f t="shared" si="378"/>
        <v>988563.64</v>
      </c>
      <c r="AB532" s="45">
        <f t="shared" si="377"/>
        <v>0.32104145604395601</v>
      </c>
      <c r="AC532" s="38"/>
    </row>
    <row r="533" spans="1:29" s="39" customFormat="1" ht="18" customHeight="1" x14ac:dyDescent="0.25">
      <c r="A533" s="46" t="s">
        <v>41</v>
      </c>
      <c r="B533" s="37">
        <f>[1]consoCURRENT!E12093</f>
        <v>0</v>
      </c>
      <c r="C533" s="37">
        <f>[1]consoCURRENT!F12093</f>
        <v>0</v>
      </c>
      <c r="D533" s="37">
        <f>[1]consoCURRENT!G12093</f>
        <v>0</v>
      </c>
      <c r="E533" s="37">
        <f>[1]consoCURRENT!H12093</f>
        <v>0</v>
      </c>
      <c r="F533" s="37">
        <f>[1]consoCURRENT!I12093</f>
        <v>0</v>
      </c>
      <c r="G533" s="37">
        <f>[1]consoCURRENT!J12093</f>
        <v>0</v>
      </c>
      <c r="H533" s="37">
        <f>[1]consoCURRENT!K12093</f>
        <v>0</v>
      </c>
      <c r="I533" s="37">
        <f>[1]consoCURRENT!L12093</f>
        <v>0</v>
      </c>
      <c r="J533" s="37">
        <f>[1]consoCURRENT!M12093</f>
        <v>0</v>
      </c>
      <c r="K533" s="37">
        <f>[1]consoCURRENT!N12093</f>
        <v>0</v>
      </c>
      <c r="L533" s="37">
        <f>[1]consoCURRENT!O12093</f>
        <v>0</v>
      </c>
      <c r="M533" s="37">
        <f>[1]consoCURRENT!P12093</f>
        <v>0</v>
      </c>
      <c r="N533" s="37">
        <f>[1]consoCURRENT!Q12093</f>
        <v>0</v>
      </c>
      <c r="O533" s="37">
        <f>[1]consoCURRENT!R12093</f>
        <v>0</v>
      </c>
      <c r="P533" s="37">
        <f>[1]consoCURRENT!S12093</f>
        <v>0</v>
      </c>
      <c r="Q533" s="37">
        <f>[1]consoCURRENT!T12093</f>
        <v>0</v>
      </c>
      <c r="R533" s="37">
        <f>[1]consoCURRENT!U12093</f>
        <v>0</v>
      </c>
      <c r="S533" s="37">
        <f>[1]consoCURRENT!V12093</f>
        <v>0</v>
      </c>
      <c r="T533" s="37">
        <f>[1]consoCURRENT!W12093</f>
        <v>0</v>
      </c>
      <c r="U533" s="37">
        <f>[1]consoCURRENT!X12093</f>
        <v>0</v>
      </c>
      <c r="V533" s="37">
        <f>[1]consoCURRENT!Y12093</f>
        <v>0</v>
      </c>
      <c r="W533" s="37">
        <f>[1]consoCURRENT!Z12093</f>
        <v>0</v>
      </c>
      <c r="X533" s="37">
        <f>[1]consoCURRENT!AA12093</f>
        <v>0</v>
      </c>
      <c r="Y533" s="37">
        <f>[1]consoCURRENT!AB12093</f>
        <v>0</v>
      </c>
      <c r="Z533" s="37">
        <f t="shared" ref="Z533" si="379">SUM(M533:Y533)</f>
        <v>0</v>
      </c>
      <c r="AA533" s="37">
        <f t="shared" ref="AA533" si="380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81">C533+C532</f>
        <v>0</v>
      </c>
      <c r="D534" s="44">
        <f t="shared" si="381"/>
        <v>0</v>
      </c>
      <c r="E534" s="44">
        <f t="shared" si="381"/>
        <v>467436.36</v>
      </c>
      <c r="F534" s="44">
        <f t="shared" si="381"/>
        <v>0</v>
      </c>
      <c r="G534" s="44">
        <f t="shared" si="381"/>
        <v>0</v>
      </c>
      <c r="H534" s="44">
        <f t="shared" si="381"/>
        <v>0</v>
      </c>
      <c r="I534" s="44">
        <f t="shared" si="381"/>
        <v>0</v>
      </c>
      <c r="J534" s="44">
        <f t="shared" si="381"/>
        <v>0</v>
      </c>
      <c r="K534" s="44">
        <f t="shared" si="381"/>
        <v>0</v>
      </c>
      <c r="L534" s="44">
        <f t="shared" si="381"/>
        <v>0</v>
      </c>
      <c r="M534" s="44">
        <f t="shared" si="381"/>
        <v>0</v>
      </c>
      <c r="N534" s="44">
        <f t="shared" si="381"/>
        <v>0</v>
      </c>
      <c r="O534" s="44">
        <f t="shared" si="381"/>
        <v>241359.58000000002</v>
      </c>
      <c r="P534" s="44">
        <f t="shared" si="381"/>
        <v>226076.78</v>
      </c>
      <c r="Q534" s="44">
        <f t="shared" si="381"/>
        <v>0</v>
      </c>
      <c r="R534" s="44">
        <f t="shared" si="381"/>
        <v>0</v>
      </c>
      <c r="S534" s="44">
        <f t="shared" si="381"/>
        <v>0</v>
      </c>
      <c r="T534" s="44">
        <f t="shared" si="381"/>
        <v>0</v>
      </c>
      <c r="U534" s="44">
        <f t="shared" si="381"/>
        <v>0</v>
      </c>
      <c r="V534" s="44">
        <f t="shared" si="381"/>
        <v>0</v>
      </c>
      <c r="W534" s="44">
        <f t="shared" si="381"/>
        <v>0</v>
      </c>
      <c r="X534" s="44">
        <f t="shared" si="381"/>
        <v>0</v>
      </c>
      <c r="Y534" s="44">
        <f t="shared" si="381"/>
        <v>0</v>
      </c>
      <c r="Z534" s="44">
        <f t="shared" si="381"/>
        <v>467436.36</v>
      </c>
      <c r="AA534" s="44">
        <f t="shared" si="381"/>
        <v>988563.64</v>
      </c>
      <c r="AB534" s="45">
        <f t="shared" si="377"/>
        <v>0.32104145604395601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55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[1]consoCURRENT!E12153</f>
        <v>0</v>
      </c>
      <c r="C538" s="37">
        <f>[1]consoCURRENT!F12153</f>
        <v>0</v>
      </c>
      <c r="D538" s="37">
        <f>[1]consoCURRENT!G12153</f>
        <v>0</v>
      </c>
      <c r="E538" s="37">
        <f>[1]consoCURRENT!H12153</f>
        <v>0</v>
      </c>
      <c r="F538" s="37">
        <f>[1]consoCURRENT!I12153</f>
        <v>0</v>
      </c>
      <c r="G538" s="37">
        <f>[1]consoCURRENT!J12153</f>
        <v>0</v>
      </c>
      <c r="H538" s="37">
        <f>[1]consoCURRENT!K12153</f>
        <v>0</v>
      </c>
      <c r="I538" s="37">
        <f>[1]consoCURRENT!L12153</f>
        <v>0</v>
      </c>
      <c r="J538" s="37">
        <f>[1]consoCURRENT!M12153</f>
        <v>0</v>
      </c>
      <c r="K538" s="37">
        <f>[1]consoCURRENT!N12153</f>
        <v>0</v>
      </c>
      <c r="L538" s="37">
        <f>[1]consoCURRENT!O12153</f>
        <v>0</v>
      </c>
      <c r="M538" s="37">
        <f>[1]consoCURRENT!P12153</f>
        <v>0</v>
      </c>
      <c r="N538" s="37">
        <f>[1]consoCURRENT!Q12153</f>
        <v>0</v>
      </c>
      <c r="O538" s="37">
        <f>[1]consoCURRENT!R12153</f>
        <v>0</v>
      </c>
      <c r="P538" s="37">
        <f>[1]consoCURRENT!S12153</f>
        <v>0</v>
      </c>
      <c r="Q538" s="37">
        <f>[1]consoCURRENT!T12153</f>
        <v>0</v>
      </c>
      <c r="R538" s="37">
        <f>[1]consoCURRENT!U12153</f>
        <v>0</v>
      </c>
      <c r="S538" s="37">
        <f>[1]consoCURRENT!V12153</f>
        <v>0</v>
      </c>
      <c r="T538" s="37">
        <f>[1]consoCURRENT!W12153</f>
        <v>0</v>
      </c>
      <c r="U538" s="37">
        <f>[1]consoCURRENT!X12153</f>
        <v>0</v>
      </c>
      <c r="V538" s="37">
        <f>[1]consoCURRENT!Y12153</f>
        <v>0</v>
      </c>
      <c r="W538" s="37">
        <f>[1]consoCURRENT!Z12153</f>
        <v>0</v>
      </c>
      <c r="X538" s="37">
        <f>[1]consoCURRENT!AA12153</f>
        <v>0</v>
      </c>
      <c r="Y538" s="37">
        <f>[1]consoCURRENT!AB12153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[1]consoCURRENT!E12229</f>
        <v>622000</v>
      </c>
      <c r="C539" s="37">
        <f>[1]consoCURRENT!F12229</f>
        <v>0</v>
      </c>
      <c r="D539" s="37">
        <f>[1]consoCURRENT!G12229</f>
        <v>0</v>
      </c>
      <c r="E539" s="37">
        <f>[1]consoCURRENT!H12229</f>
        <v>71651.87</v>
      </c>
      <c r="F539" s="37">
        <f>[1]consoCURRENT!I12229</f>
        <v>0</v>
      </c>
      <c r="G539" s="37">
        <f>[1]consoCURRENT!J12229</f>
        <v>0</v>
      </c>
      <c r="H539" s="37">
        <f>[1]consoCURRENT!K12229</f>
        <v>0</v>
      </c>
      <c r="I539" s="37">
        <f>[1]consoCURRENT!L12229</f>
        <v>0</v>
      </c>
      <c r="J539" s="37">
        <f>[1]consoCURRENT!M12229</f>
        <v>0</v>
      </c>
      <c r="K539" s="37">
        <f>[1]consoCURRENT!N12229</f>
        <v>0</v>
      </c>
      <c r="L539" s="37">
        <f>[1]consoCURRENT!O12229</f>
        <v>0</v>
      </c>
      <c r="M539" s="37">
        <f>[1]consoCURRENT!P12229</f>
        <v>0</v>
      </c>
      <c r="N539" s="37">
        <f>[1]consoCURRENT!Q12229</f>
        <v>0</v>
      </c>
      <c r="O539" s="37">
        <f>[1]consoCURRENT!R12229</f>
        <v>38262.21</v>
      </c>
      <c r="P539" s="37">
        <f>[1]consoCURRENT!S12229</f>
        <v>33389.660000000003</v>
      </c>
      <c r="Q539" s="37">
        <f>[1]consoCURRENT!T12229</f>
        <v>0</v>
      </c>
      <c r="R539" s="37">
        <f>[1]consoCURRENT!U12229</f>
        <v>0</v>
      </c>
      <c r="S539" s="37">
        <f>[1]consoCURRENT!V12229</f>
        <v>0</v>
      </c>
      <c r="T539" s="37">
        <f>[1]consoCURRENT!W12229</f>
        <v>0</v>
      </c>
      <c r="U539" s="37">
        <f>[1]consoCURRENT!X12229</f>
        <v>0</v>
      </c>
      <c r="V539" s="37">
        <f>[1]consoCURRENT!Y12229</f>
        <v>0</v>
      </c>
      <c r="W539" s="37">
        <f>[1]consoCURRENT!Z12229</f>
        <v>0</v>
      </c>
      <c r="X539" s="37">
        <f>[1]consoCURRENT!AA12229</f>
        <v>0</v>
      </c>
      <c r="Y539" s="37">
        <f>[1]consoCURRENT!AB12229</f>
        <v>0</v>
      </c>
      <c r="Z539" s="37">
        <f t="shared" ref="Z539:Z541" si="382">SUM(M539:Y539)</f>
        <v>71651.87</v>
      </c>
      <c r="AA539" s="37">
        <f t="shared" ref="AA539:AA541" si="383">B539-Z539</f>
        <v>550348.13</v>
      </c>
      <c r="AB539" s="42">
        <f t="shared" ref="AB539:AB544" si="384">Z539/B539</f>
        <v>0.11519593247588424</v>
      </c>
      <c r="AC539" s="38"/>
    </row>
    <row r="540" spans="1:29" s="39" customFormat="1" ht="18" customHeight="1" x14ac:dyDescent="0.25">
      <c r="A540" s="41" t="s">
        <v>38</v>
      </c>
      <c r="B540" s="37">
        <f>[1]consoCURRENT!E12235</f>
        <v>0</v>
      </c>
      <c r="C540" s="37">
        <f>[1]consoCURRENT!F12235</f>
        <v>0</v>
      </c>
      <c r="D540" s="37">
        <f>[1]consoCURRENT!G12235</f>
        <v>0</v>
      </c>
      <c r="E540" s="37">
        <f>[1]consoCURRENT!H12235</f>
        <v>0</v>
      </c>
      <c r="F540" s="37">
        <f>[1]consoCURRENT!I12235</f>
        <v>0</v>
      </c>
      <c r="G540" s="37">
        <f>[1]consoCURRENT!J12235</f>
        <v>0</v>
      </c>
      <c r="H540" s="37">
        <f>[1]consoCURRENT!K12235</f>
        <v>0</v>
      </c>
      <c r="I540" s="37">
        <f>[1]consoCURRENT!L12235</f>
        <v>0</v>
      </c>
      <c r="J540" s="37">
        <f>[1]consoCURRENT!M12235</f>
        <v>0</v>
      </c>
      <c r="K540" s="37">
        <f>[1]consoCURRENT!N12235</f>
        <v>0</v>
      </c>
      <c r="L540" s="37">
        <f>[1]consoCURRENT!O12235</f>
        <v>0</v>
      </c>
      <c r="M540" s="37">
        <f>[1]consoCURRENT!P12235</f>
        <v>0</v>
      </c>
      <c r="N540" s="37">
        <f>[1]consoCURRENT!Q12235</f>
        <v>0</v>
      </c>
      <c r="O540" s="37">
        <f>[1]consoCURRENT!R12235</f>
        <v>0</v>
      </c>
      <c r="P540" s="37">
        <f>[1]consoCURRENT!S12235</f>
        <v>0</v>
      </c>
      <c r="Q540" s="37">
        <f>[1]consoCURRENT!T12235</f>
        <v>0</v>
      </c>
      <c r="R540" s="37">
        <f>[1]consoCURRENT!U12235</f>
        <v>0</v>
      </c>
      <c r="S540" s="37">
        <f>[1]consoCURRENT!V12235</f>
        <v>0</v>
      </c>
      <c r="T540" s="37">
        <f>[1]consoCURRENT!W12235</f>
        <v>0</v>
      </c>
      <c r="U540" s="37">
        <f>[1]consoCURRENT!X12235</f>
        <v>0</v>
      </c>
      <c r="V540" s="37">
        <f>[1]consoCURRENT!Y12235</f>
        <v>0</v>
      </c>
      <c r="W540" s="37">
        <f>[1]consoCURRENT!Z12235</f>
        <v>0</v>
      </c>
      <c r="X540" s="37">
        <f>[1]consoCURRENT!AA12235</f>
        <v>0</v>
      </c>
      <c r="Y540" s="37">
        <f>[1]consoCURRENT!AB12235</f>
        <v>0</v>
      </c>
      <c r="Z540" s="37">
        <f t="shared" si="382"/>
        <v>0</v>
      </c>
      <c r="AA540" s="37">
        <f t="shared" si="383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[1]consoCURRENT!E12264</f>
        <v>0</v>
      </c>
      <c r="C541" s="37">
        <f>[1]consoCURRENT!F12264</f>
        <v>0</v>
      </c>
      <c r="D541" s="37">
        <f>[1]consoCURRENT!G12264</f>
        <v>0</v>
      </c>
      <c r="E541" s="37">
        <f>[1]consoCURRENT!H12264</f>
        <v>0</v>
      </c>
      <c r="F541" s="37">
        <f>[1]consoCURRENT!I12264</f>
        <v>0</v>
      </c>
      <c r="G541" s="37">
        <f>[1]consoCURRENT!J12264</f>
        <v>0</v>
      </c>
      <c r="H541" s="37">
        <f>[1]consoCURRENT!K12264</f>
        <v>0</v>
      </c>
      <c r="I541" s="37">
        <f>[1]consoCURRENT!L12264</f>
        <v>0</v>
      </c>
      <c r="J541" s="37">
        <f>[1]consoCURRENT!M12264</f>
        <v>0</v>
      </c>
      <c r="K541" s="37">
        <f>[1]consoCURRENT!N12264</f>
        <v>0</v>
      </c>
      <c r="L541" s="37">
        <f>[1]consoCURRENT!O12264</f>
        <v>0</v>
      </c>
      <c r="M541" s="37">
        <f>[1]consoCURRENT!P12264</f>
        <v>0</v>
      </c>
      <c r="N541" s="37">
        <f>[1]consoCURRENT!Q12264</f>
        <v>0</v>
      </c>
      <c r="O541" s="37">
        <f>[1]consoCURRENT!R12264</f>
        <v>0</v>
      </c>
      <c r="P541" s="37">
        <f>[1]consoCURRENT!S12264</f>
        <v>0</v>
      </c>
      <c r="Q541" s="37">
        <f>[1]consoCURRENT!T12264</f>
        <v>0</v>
      </c>
      <c r="R541" s="37">
        <f>[1]consoCURRENT!U12264</f>
        <v>0</v>
      </c>
      <c r="S541" s="37">
        <f>[1]consoCURRENT!V12264</f>
        <v>0</v>
      </c>
      <c r="T541" s="37">
        <f>[1]consoCURRENT!W12264</f>
        <v>0</v>
      </c>
      <c r="U541" s="37">
        <f>[1]consoCURRENT!X12264</f>
        <v>0</v>
      </c>
      <c r="V541" s="37">
        <f>[1]consoCURRENT!Y12264</f>
        <v>0</v>
      </c>
      <c r="W541" s="37">
        <f>[1]consoCURRENT!Z12264</f>
        <v>0</v>
      </c>
      <c r="X541" s="37">
        <f>[1]consoCURRENT!AA12264</f>
        <v>0</v>
      </c>
      <c r="Y541" s="37">
        <f>[1]consoCURRENT!AB12264</f>
        <v>0</v>
      </c>
      <c r="Z541" s="37">
        <f t="shared" si="382"/>
        <v>0</v>
      </c>
      <c r="AA541" s="37">
        <f t="shared" si="383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5">SUM(C538:C541)</f>
        <v>0</v>
      </c>
      <c r="D542" s="44">
        <f t="shared" si="385"/>
        <v>0</v>
      </c>
      <c r="E542" s="44">
        <f t="shared" si="385"/>
        <v>71651.87</v>
      </c>
      <c r="F542" s="44">
        <f t="shared" si="385"/>
        <v>0</v>
      </c>
      <c r="G542" s="44">
        <f t="shared" si="385"/>
        <v>0</v>
      </c>
      <c r="H542" s="44">
        <f t="shared" si="385"/>
        <v>0</v>
      </c>
      <c r="I542" s="44">
        <f t="shared" si="385"/>
        <v>0</v>
      </c>
      <c r="J542" s="44">
        <f t="shared" si="385"/>
        <v>0</v>
      </c>
      <c r="K542" s="44">
        <f t="shared" si="385"/>
        <v>0</v>
      </c>
      <c r="L542" s="44">
        <f t="shared" si="385"/>
        <v>0</v>
      </c>
      <c r="M542" s="44">
        <f t="shared" si="385"/>
        <v>0</v>
      </c>
      <c r="N542" s="44">
        <f t="shared" si="385"/>
        <v>0</v>
      </c>
      <c r="O542" s="44">
        <f t="shared" si="385"/>
        <v>38262.21</v>
      </c>
      <c r="P542" s="44">
        <f t="shared" si="385"/>
        <v>33389.660000000003</v>
      </c>
      <c r="Q542" s="44">
        <f t="shared" si="385"/>
        <v>0</v>
      </c>
      <c r="R542" s="44">
        <f t="shared" si="385"/>
        <v>0</v>
      </c>
      <c r="S542" s="44">
        <f t="shared" si="385"/>
        <v>0</v>
      </c>
      <c r="T542" s="44">
        <f t="shared" si="385"/>
        <v>0</v>
      </c>
      <c r="U542" s="44">
        <f t="shared" si="385"/>
        <v>0</v>
      </c>
      <c r="V542" s="44">
        <f t="shared" si="385"/>
        <v>0</v>
      </c>
      <c r="W542" s="44">
        <f t="shared" si="385"/>
        <v>0</v>
      </c>
      <c r="X542" s="44">
        <f t="shared" si="385"/>
        <v>0</v>
      </c>
      <c r="Y542" s="44">
        <f t="shared" si="385"/>
        <v>0</v>
      </c>
      <c r="Z542" s="44">
        <f t="shared" si="385"/>
        <v>71651.87</v>
      </c>
      <c r="AA542" s="44">
        <f t="shared" si="385"/>
        <v>550348.13</v>
      </c>
      <c r="AB542" s="45">
        <f t="shared" si="384"/>
        <v>0.11519593247588424</v>
      </c>
      <c r="AC542" s="38"/>
    </row>
    <row r="543" spans="1:29" s="39" customFormat="1" ht="18" customHeight="1" x14ac:dyDescent="0.25">
      <c r="A543" s="46" t="s">
        <v>41</v>
      </c>
      <c r="B543" s="37">
        <f>[1]consoCURRENT!E12268</f>
        <v>0</v>
      </c>
      <c r="C543" s="37">
        <f>[1]consoCURRENT!F12268</f>
        <v>0</v>
      </c>
      <c r="D543" s="37">
        <f>[1]consoCURRENT!G12268</f>
        <v>0</v>
      </c>
      <c r="E543" s="37">
        <f>[1]consoCURRENT!H12268</f>
        <v>0</v>
      </c>
      <c r="F543" s="37">
        <f>[1]consoCURRENT!I12268</f>
        <v>0</v>
      </c>
      <c r="G543" s="37">
        <f>[1]consoCURRENT!J12268</f>
        <v>0</v>
      </c>
      <c r="H543" s="37">
        <f>[1]consoCURRENT!K12268</f>
        <v>0</v>
      </c>
      <c r="I543" s="37">
        <f>[1]consoCURRENT!L12268</f>
        <v>0</v>
      </c>
      <c r="J543" s="37">
        <f>[1]consoCURRENT!M12268</f>
        <v>0</v>
      </c>
      <c r="K543" s="37">
        <f>[1]consoCURRENT!N12268</f>
        <v>0</v>
      </c>
      <c r="L543" s="37">
        <f>[1]consoCURRENT!O12268</f>
        <v>0</v>
      </c>
      <c r="M543" s="37">
        <f>[1]consoCURRENT!P12268</f>
        <v>0</v>
      </c>
      <c r="N543" s="37">
        <f>[1]consoCURRENT!Q12268</f>
        <v>0</v>
      </c>
      <c r="O543" s="37">
        <f>[1]consoCURRENT!R12268</f>
        <v>0</v>
      </c>
      <c r="P543" s="37">
        <f>[1]consoCURRENT!S12268</f>
        <v>0</v>
      </c>
      <c r="Q543" s="37">
        <f>[1]consoCURRENT!T12268</f>
        <v>0</v>
      </c>
      <c r="R543" s="37">
        <f>[1]consoCURRENT!U12268</f>
        <v>0</v>
      </c>
      <c r="S543" s="37">
        <f>[1]consoCURRENT!V12268</f>
        <v>0</v>
      </c>
      <c r="T543" s="37">
        <f>[1]consoCURRENT!W12268</f>
        <v>0</v>
      </c>
      <c r="U543" s="37">
        <f>[1]consoCURRENT!X12268</f>
        <v>0</v>
      </c>
      <c r="V543" s="37">
        <f>[1]consoCURRENT!Y12268</f>
        <v>0</v>
      </c>
      <c r="W543" s="37">
        <f>[1]consoCURRENT!Z12268</f>
        <v>0</v>
      </c>
      <c r="X543" s="37">
        <f>[1]consoCURRENT!AA12268</f>
        <v>0</v>
      </c>
      <c r="Y543" s="37">
        <f>[1]consoCURRENT!AB12268</f>
        <v>0</v>
      </c>
      <c r="Z543" s="37">
        <f t="shared" ref="Z543" si="386">SUM(M543:Y543)</f>
        <v>0</v>
      </c>
      <c r="AA543" s="37">
        <f t="shared" ref="AA543" si="387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8">C543+C542</f>
        <v>0</v>
      </c>
      <c r="D544" s="44">
        <f t="shared" si="388"/>
        <v>0</v>
      </c>
      <c r="E544" s="44">
        <f t="shared" si="388"/>
        <v>71651.87</v>
      </c>
      <c r="F544" s="44">
        <f t="shared" si="388"/>
        <v>0</v>
      </c>
      <c r="G544" s="44">
        <f t="shared" si="388"/>
        <v>0</v>
      </c>
      <c r="H544" s="44">
        <f t="shared" si="388"/>
        <v>0</v>
      </c>
      <c r="I544" s="44">
        <f t="shared" si="388"/>
        <v>0</v>
      </c>
      <c r="J544" s="44">
        <f t="shared" si="388"/>
        <v>0</v>
      </c>
      <c r="K544" s="44">
        <f t="shared" si="388"/>
        <v>0</v>
      </c>
      <c r="L544" s="44">
        <f t="shared" si="388"/>
        <v>0</v>
      </c>
      <c r="M544" s="44">
        <f t="shared" si="388"/>
        <v>0</v>
      </c>
      <c r="N544" s="44">
        <f t="shared" si="388"/>
        <v>0</v>
      </c>
      <c r="O544" s="44">
        <f t="shared" si="388"/>
        <v>38262.21</v>
      </c>
      <c r="P544" s="44">
        <f t="shared" si="388"/>
        <v>33389.660000000003</v>
      </c>
      <c r="Q544" s="44">
        <f t="shared" si="388"/>
        <v>0</v>
      </c>
      <c r="R544" s="44">
        <f t="shared" si="388"/>
        <v>0</v>
      </c>
      <c r="S544" s="44">
        <f t="shared" si="388"/>
        <v>0</v>
      </c>
      <c r="T544" s="44">
        <f t="shared" si="388"/>
        <v>0</v>
      </c>
      <c r="U544" s="44">
        <f t="shared" si="388"/>
        <v>0</v>
      </c>
      <c r="V544" s="44">
        <f t="shared" si="388"/>
        <v>0</v>
      </c>
      <c r="W544" s="44">
        <f t="shared" si="388"/>
        <v>0</v>
      </c>
      <c r="X544" s="44">
        <f t="shared" si="388"/>
        <v>0</v>
      </c>
      <c r="Y544" s="44">
        <f t="shared" si="388"/>
        <v>0</v>
      </c>
      <c r="Z544" s="44">
        <f t="shared" si="388"/>
        <v>71651.87</v>
      </c>
      <c r="AA544" s="44">
        <f t="shared" si="388"/>
        <v>550348.13</v>
      </c>
      <c r="AB544" s="45">
        <f t="shared" si="384"/>
        <v>0.11519593247588424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56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[1]consoCURRENT!E12328</f>
        <v>0</v>
      </c>
      <c r="C548" s="37">
        <f>[1]consoCURRENT!F12328</f>
        <v>0</v>
      </c>
      <c r="D548" s="37">
        <f>[1]consoCURRENT!G12328</f>
        <v>0</v>
      </c>
      <c r="E548" s="37">
        <f>[1]consoCURRENT!H12328</f>
        <v>0</v>
      </c>
      <c r="F548" s="37">
        <f>[1]consoCURRENT!I12328</f>
        <v>0</v>
      </c>
      <c r="G548" s="37">
        <f>[1]consoCURRENT!J12328</f>
        <v>0</v>
      </c>
      <c r="H548" s="37">
        <f>[1]consoCURRENT!K12328</f>
        <v>0</v>
      </c>
      <c r="I548" s="37">
        <f>[1]consoCURRENT!L12328</f>
        <v>0</v>
      </c>
      <c r="J548" s="37">
        <f>[1]consoCURRENT!M12328</f>
        <v>0</v>
      </c>
      <c r="K548" s="37">
        <f>[1]consoCURRENT!N12328</f>
        <v>0</v>
      </c>
      <c r="L548" s="37">
        <f>[1]consoCURRENT!O12328</f>
        <v>0</v>
      </c>
      <c r="M548" s="37">
        <f>[1]consoCURRENT!P12328</f>
        <v>0</v>
      </c>
      <c r="N548" s="37">
        <f>[1]consoCURRENT!Q12328</f>
        <v>0</v>
      </c>
      <c r="O548" s="37">
        <f>[1]consoCURRENT!R12328</f>
        <v>0</v>
      </c>
      <c r="P548" s="37">
        <f>[1]consoCURRENT!S12328</f>
        <v>0</v>
      </c>
      <c r="Q548" s="37">
        <f>[1]consoCURRENT!T12328</f>
        <v>0</v>
      </c>
      <c r="R548" s="37">
        <f>[1]consoCURRENT!U12328</f>
        <v>0</v>
      </c>
      <c r="S548" s="37">
        <f>[1]consoCURRENT!V12328</f>
        <v>0</v>
      </c>
      <c r="T548" s="37">
        <f>[1]consoCURRENT!W12328</f>
        <v>0</v>
      </c>
      <c r="U548" s="37">
        <f>[1]consoCURRENT!X12328</f>
        <v>0</v>
      </c>
      <c r="V548" s="37">
        <f>[1]consoCURRENT!Y12328</f>
        <v>0</v>
      </c>
      <c r="W548" s="37">
        <f>[1]consoCURRENT!Z12328</f>
        <v>0</v>
      </c>
      <c r="X548" s="37">
        <f>[1]consoCURRENT!AA12328</f>
        <v>0</v>
      </c>
      <c r="Y548" s="37">
        <f>[1]consoCURRENT!AB12328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[1]consoCURRENT!E12404</f>
        <v>662000</v>
      </c>
      <c r="C549" s="37">
        <f>[1]consoCURRENT!F12404</f>
        <v>0</v>
      </c>
      <c r="D549" s="37">
        <f>[1]consoCURRENT!G12404</f>
        <v>0</v>
      </c>
      <c r="E549" s="37">
        <f>[1]consoCURRENT!H12404</f>
        <v>268737.58999999997</v>
      </c>
      <c r="F549" s="37">
        <f>[1]consoCURRENT!I12404</f>
        <v>0</v>
      </c>
      <c r="G549" s="37">
        <f>[1]consoCURRENT!J12404</f>
        <v>0</v>
      </c>
      <c r="H549" s="37">
        <f>[1]consoCURRENT!K12404</f>
        <v>0</v>
      </c>
      <c r="I549" s="37">
        <f>[1]consoCURRENT!L12404</f>
        <v>0</v>
      </c>
      <c r="J549" s="37">
        <f>[1]consoCURRENT!M12404</f>
        <v>0</v>
      </c>
      <c r="K549" s="37">
        <f>[1]consoCURRENT!N12404</f>
        <v>0</v>
      </c>
      <c r="L549" s="37">
        <f>[1]consoCURRENT!O12404</f>
        <v>0</v>
      </c>
      <c r="M549" s="37">
        <f>[1]consoCURRENT!P12404</f>
        <v>0</v>
      </c>
      <c r="N549" s="37">
        <f>[1]consoCURRENT!Q12404</f>
        <v>0</v>
      </c>
      <c r="O549" s="37">
        <f>[1]consoCURRENT!R12404</f>
        <v>234556.54</v>
      </c>
      <c r="P549" s="37">
        <f>[1]consoCURRENT!S12404</f>
        <v>34181.050000000003</v>
      </c>
      <c r="Q549" s="37">
        <f>[1]consoCURRENT!T12404</f>
        <v>0</v>
      </c>
      <c r="R549" s="37">
        <f>[1]consoCURRENT!U12404</f>
        <v>0</v>
      </c>
      <c r="S549" s="37">
        <f>[1]consoCURRENT!V12404</f>
        <v>0</v>
      </c>
      <c r="T549" s="37">
        <f>[1]consoCURRENT!W12404</f>
        <v>0</v>
      </c>
      <c r="U549" s="37">
        <f>[1]consoCURRENT!X12404</f>
        <v>0</v>
      </c>
      <c r="V549" s="37">
        <f>[1]consoCURRENT!Y12404</f>
        <v>0</v>
      </c>
      <c r="W549" s="37">
        <f>[1]consoCURRENT!Z12404</f>
        <v>0</v>
      </c>
      <c r="X549" s="37">
        <f>[1]consoCURRENT!AA12404</f>
        <v>0</v>
      </c>
      <c r="Y549" s="37">
        <f>[1]consoCURRENT!AB12404</f>
        <v>0</v>
      </c>
      <c r="Z549" s="37">
        <f t="shared" ref="Z549:Z551" si="389">SUM(M549:Y549)</f>
        <v>268737.59000000003</v>
      </c>
      <c r="AA549" s="37">
        <f t="shared" ref="AA549:AA551" si="390">B549-Z549</f>
        <v>393262.41</v>
      </c>
      <c r="AB549" s="42">
        <f t="shared" ref="AB549:AB554" si="391">Z549/B549</f>
        <v>0.4059480211480363</v>
      </c>
      <c r="AC549" s="38"/>
    </row>
    <row r="550" spans="1:29" s="39" customFormat="1" ht="18" customHeight="1" x14ac:dyDescent="0.25">
      <c r="A550" s="41" t="s">
        <v>38</v>
      </c>
      <c r="B550" s="37">
        <f>[1]consoCURRENT!E12410</f>
        <v>0</v>
      </c>
      <c r="C550" s="37">
        <f>[1]consoCURRENT!F12410</f>
        <v>0</v>
      </c>
      <c r="D550" s="37">
        <f>[1]consoCURRENT!G12410</f>
        <v>0</v>
      </c>
      <c r="E550" s="37">
        <f>[1]consoCURRENT!H12410</f>
        <v>0</v>
      </c>
      <c r="F550" s="37">
        <f>[1]consoCURRENT!I12410</f>
        <v>0</v>
      </c>
      <c r="G550" s="37">
        <f>[1]consoCURRENT!J12410</f>
        <v>0</v>
      </c>
      <c r="H550" s="37">
        <f>[1]consoCURRENT!K12410</f>
        <v>0</v>
      </c>
      <c r="I550" s="37">
        <f>[1]consoCURRENT!L12410</f>
        <v>0</v>
      </c>
      <c r="J550" s="37">
        <f>[1]consoCURRENT!M12410</f>
        <v>0</v>
      </c>
      <c r="K550" s="37">
        <f>[1]consoCURRENT!N12410</f>
        <v>0</v>
      </c>
      <c r="L550" s="37">
        <f>[1]consoCURRENT!O12410</f>
        <v>0</v>
      </c>
      <c r="M550" s="37">
        <f>[1]consoCURRENT!P12410</f>
        <v>0</v>
      </c>
      <c r="N550" s="37">
        <f>[1]consoCURRENT!Q12410</f>
        <v>0</v>
      </c>
      <c r="O550" s="37">
        <f>[1]consoCURRENT!R12410</f>
        <v>0</v>
      </c>
      <c r="P550" s="37">
        <f>[1]consoCURRENT!S12410</f>
        <v>0</v>
      </c>
      <c r="Q550" s="37">
        <f>[1]consoCURRENT!T12410</f>
        <v>0</v>
      </c>
      <c r="R550" s="37">
        <f>[1]consoCURRENT!U12410</f>
        <v>0</v>
      </c>
      <c r="S550" s="37">
        <f>[1]consoCURRENT!V12410</f>
        <v>0</v>
      </c>
      <c r="T550" s="37">
        <f>[1]consoCURRENT!W12410</f>
        <v>0</v>
      </c>
      <c r="U550" s="37">
        <f>[1]consoCURRENT!X12410</f>
        <v>0</v>
      </c>
      <c r="V550" s="37">
        <f>[1]consoCURRENT!Y12410</f>
        <v>0</v>
      </c>
      <c r="W550" s="37">
        <f>[1]consoCURRENT!Z12410</f>
        <v>0</v>
      </c>
      <c r="X550" s="37">
        <f>[1]consoCURRENT!AA12410</f>
        <v>0</v>
      </c>
      <c r="Y550" s="37">
        <f>[1]consoCURRENT!AB12410</f>
        <v>0</v>
      </c>
      <c r="Z550" s="37">
        <f t="shared" si="389"/>
        <v>0</v>
      </c>
      <c r="AA550" s="37">
        <f t="shared" si="390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[1]consoCURRENT!E12439</f>
        <v>0</v>
      </c>
      <c r="C551" s="37">
        <f>[1]consoCURRENT!F12439</f>
        <v>0</v>
      </c>
      <c r="D551" s="37">
        <f>[1]consoCURRENT!G12439</f>
        <v>0</v>
      </c>
      <c r="E551" s="37">
        <f>[1]consoCURRENT!H12439</f>
        <v>0</v>
      </c>
      <c r="F551" s="37">
        <f>[1]consoCURRENT!I12439</f>
        <v>0</v>
      </c>
      <c r="G551" s="37">
        <f>[1]consoCURRENT!J12439</f>
        <v>0</v>
      </c>
      <c r="H551" s="37">
        <f>[1]consoCURRENT!K12439</f>
        <v>0</v>
      </c>
      <c r="I551" s="37">
        <f>[1]consoCURRENT!L12439</f>
        <v>0</v>
      </c>
      <c r="J551" s="37">
        <f>[1]consoCURRENT!M12439</f>
        <v>0</v>
      </c>
      <c r="K551" s="37">
        <f>[1]consoCURRENT!N12439</f>
        <v>0</v>
      </c>
      <c r="L551" s="37">
        <f>[1]consoCURRENT!O12439</f>
        <v>0</v>
      </c>
      <c r="M551" s="37">
        <f>[1]consoCURRENT!P12439</f>
        <v>0</v>
      </c>
      <c r="N551" s="37">
        <f>[1]consoCURRENT!Q12439</f>
        <v>0</v>
      </c>
      <c r="O551" s="37">
        <f>[1]consoCURRENT!R12439</f>
        <v>0</v>
      </c>
      <c r="P551" s="37">
        <f>[1]consoCURRENT!S12439</f>
        <v>0</v>
      </c>
      <c r="Q551" s="37">
        <f>[1]consoCURRENT!T12439</f>
        <v>0</v>
      </c>
      <c r="R551" s="37">
        <f>[1]consoCURRENT!U12439</f>
        <v>0</v>
      </c>
      <c r="S551" s="37">
        <f>[1]consoCURRENT!V12439</f>
        <v>0</v>
      </c>
      <c r="T551" s="37">
        <f>[1]consoCURRENT!W12439</f>
        <v>0</v>
      </c>
      <c r="U551" s="37">
        <f>[1]consoCURRENT!X12439</f>
        <v>0</v>
      </c>
      <c r="V551" s="37">
        <f>[1]consoCURRENT!Y12439</f>
        <v>0</v>
      </c>
      <c r="W551" s="37">
        <f>[1]consoCURRENT!Z12439</f>
        <v>0</v>
      </c>
      <c r="X551" s="37">
        <f>[1]consoCURRENT!AA12439</f>
        <v>0</v>
      </c>
      <c r="Y551" s="37">
        <f>[1]consoCURRENT!AB12439</f>
        <v>0</v>
      </c>
      <c r="Z551" s="37">
        <f t="shared" si="389"/>
        <v>0</v>
      </c>
      <c r="AA551" s="37">
        <f t="shared" si="390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2">SUM(C548:C551)</f>
        <v>0</v>
      </c>
      <c r="D552" s="44">
        <f t="shared" si="392"/>
        <v>0</v>
      </c>
      <c r="E552" s="44">
        <f t="shared" si="392"/>
        <v>268737.58999999997</v>
      </c>
      <c r="F552" s="44">
        <f t="shared" si="392"/>
        <v>0</v>
      </c>
      <c r="G552" s="44">
        <f t="shared" si="392"/>
        <v>0</v>
      </c>
      <c r="H552" s="44">
        <f t="shared" si="392"/>
        <v>0</v>
      </c>
      <c r="I552" s="44">
        <f t="shared" si="392"/>
        <v>0</v>
      </c>
      <c r="J552" s="44">
        <f t="shared" si="392"/>
        <v>0</v>
      </c>
      <c r="K552" s="44">
        <f t="shared" si="392"/>
        <v>0</v>
      </c>
      <c r="L552" s="44">
        <f t="shared" si="392"/>
        <v>0</v>
      </c>
      <c r="M552" s="44">
        <f t="shared" si="392"/>
        <v>0</v>
      </c>
      <c r="N552" s="44">
        <f t="shared" si="392"/>
        <v>0</v>
      </c>
      <c r="O552" s="44">
        <f t="shared" si="392"/>
        <v>234556.54</v>
      </c>
      <c r="P552" s="44">
        <f t="shared" si="392"/>
        <v>34181.050000000003</v>
      </c>
      <c r="Q552" s="44">
        <f t="shared" si="392"/>
        <v>0</v>
      </c>
      <c r="R552" s="44">
        <f t="shared" si="392"/>
        <v>0</v>
      </c>
      <c r="S552" s="44">
        <f t="shared" si="392"/>
        <v>0</v>
      </c>
      <c r="T552" s="44">
        <f t="shared" si="392"/>
        <v>0</v>
      </c>
      <c r="U552" s="44">
        <f t="shared" si="392"/>
        <v>0</v>
      </c>
      <c r="V552" s="44">
        <f t="shared" si="392"/>
        <v>0</v>
      </c>
      <c r="W552" s="44">
        <f t="shared" si="392"/>
        <v>0</v>
      </c>
      <c r="X552" s="44">
        <f t="shared" si="392"/>
        <v>0</v>
      </c>
      <c r="Y552" s="44">
        <f t="shared" si="392"/>
        <v>0</v>
      </c>
      <c r="Z552" s="44">
        <f t="shared" si="392"/>
        <v>268737.59000000003</v>
      </c>
      <c r="AA552" s="44">
        <f t="shared" si="392"/>
        <v>393262.41</v>
      </c>
      <c r="AB552" s="45">
        <f t="shared" si="391"/>
        <v>0.4059480211480363</v>
      </c>
      <c r="AC552" s="38"/>
    </row>
    <row r="553" spans="1:29" s="39" customFormat="1" ht="18" customHeight="1" x14ac:dyDescent="0.25">
      <c r="A553" s="46" t="s">
        <v>41</v>
      </c>
      <c r="B553" s="37">
        <f>[1]consoCURRENT!E12443</f>
        <v>0</v>
      </c>
      <c r="C553" s="37">
        <f>[1]consoCURRENT!F12443</f>
        <v>0</v>
      </c>
      <c r="D553" s="37">
        <f>[1]consoCURRENT!G12443</f>
        <v>0</v>
      </c>
      <c r="E553" s="37">
        <f>[1]consoCURRENT!H12443</f>
        <v>0</v>
      </c>
      <c r="F553" s="37">
        <f>[1]consoCURRENT!I12443</f>
        <v>0</v>
      </c>
      <c r="G553" s="37">
        <f>[1]consoCURRENT!J12443</f>
        <v>0</v>
      </c>
      <c r="H553" s="37">
        <f>[1]consoCURRENT!K12443</f>
        <v>0</v>
      </c>
      <c r="I553" s="37">
        <f>[1]consoCURRENT!L12443</f>
        <v>0</v>
      </c>
      <c r="J553" s="37">
        <f>[1]consoCURRENT!M12443</f>
        <v>0</v>
      </c>
      <c r="K553" s="37">
        <f>[1]consoCURRENT!N12443</f>
        <v>0</v>
      </c>
      <c r="L553" s="37">
        <f>[1]consoCURRENT!O12443</f>
        <v>0</v>
      </c>
      <c r="M553" s="37">
        <f>[1]consoCURRENT!P12443</f>
        <v>0</v>
      </c>
      <c r="N553" s="37">
        <f>[1]consoCURRENT!Q12443</f>
        <v>0</v>
      </c>
      <c r="O553" s="37">
        <f>[1]consoCURRENT!R12443</f>
        <v>0</v>
      </c>
      <c r="P553" s="37">
        <f>[1]consoCURRENT!S12443</f>
        <v>0</v>
      </c>
      <c r="Q553" s="37">
        <f>[1]consoCURRENT!T12443</f>
        <v>0</v>
      </c>
      <c r="R553" s="37">
        <f>[1]consoCURRENT!U12443</f>
        <v>0</v>
      </c>
      <c r="S553" s="37">
        <f>[1]consoCURRENT!V12443</f>
        <v>0</v>
      </c>
      <c r="T553" s="37">
        <f>[1]consoCURRENT!W12443</f>
        <v>0</v>
      </c>
      <c r="U553" s="37">
        <f>[1]consoCURRENT!X12443</f>
        <v>0</v>
      </c>
      <c r="V553" s="37">
        <f>[1]consoCURRENT!Y12443</f>
        <v>0</v>
      </c>
      <c r="W553" s="37">
        <f>[1]consoCURRENT!Z12443</f>
        <v>0</v>
      </c>
      <c r="X553" s="37">
        <f>[1]consoCURRENT!AA12443</f>
        <v>0</v>
      </c>
      <c r="Y553" s="37">
        <f>[1]consoCURRENT!AB12443</f>
        <v>0</v>
      </c>
      <c r="Z553" s="37">
        <f t="shared" ref="Z553" si="393">SUM(M553:Y553)</f>
        <v>0</v>
      </c>
      <c r="AA553" s="37">
        <f t="shared" ref="AA553" si="394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5">C553+C552</f>
        <v>0</v>
      </c>
      <c r="D554" s="44">
        <f t="shared" si="395"/>
        <v>0</v>
      </c>
      <c r="E554" s="44">
        <f t="shared" si="395"/>
        <v>268737.58999999997</v>
      </c>
      <c r="F554" s="44">
        <f t="shared" si="395"/>
        <v>0</v>
      </c>
      <c r="G554" s="44">
        <f t="shared" si="395"/>
        <v>0</v>
      </c>
      <c r="H554" s="44">
        <f t="shared" si="395"/>
        <v>0</v>
      </c>
      <c r="I554" s="44">
        <f t="shared" si="395"/>
        <v>0</v>
      </c>
      <c r="J554" s="44">
        <f t="shared" si="395"/>
        <v>0</v>
      </c>
      <c r="K554" s="44">
        <f t="shared" si="395"/>
        <v>0</v>
      </c>
      <c r="L554" s="44">
        <f t="shared" si="395"/>
        <v>0</v>
      </c>
      <c r="M554" s="44">
        <f t="shared" si="395"/>
        <v>0</v>
      </c>
      <c r="N554" s="44">
        <f t="shared" si="395"/>
        <v>0</v>
      </c>
      <c r="O554" s="44">
        <f t="shared" si="395"/>
        <v>234556.54</v>
      </c>
      <c r="P554" s="44">
        <f t="shared" si="395"/>
        <v>34181.050000000003</v>
      </c>
      <c r="Q554" s="44">
        <f t="shared" si="395"/>
        <v>0</v>
      </c>
      <c r="R554" s="44">
        <f t="shared" si="395"/>
        <v>0</v>
      </c>
      <c r="S554" s="44">
        <f t="shared" si="395"/>
        <v>0</v>
      </c>
      <c r="T554" s="44">
        <f t="shared" si="395"/>
        <v>0</v>
      </c>
      <c r="U554" s="44">
        <f t="shared" si="395"/>
        <v>0</v>
      </c>
      <c r="V554" s="44">
        <f t="shared" si="395"/>
        <v>0</v>
      </c>
      <c r="W554" s="44">
        <f t="shared" si="395"/>
        <v>0</v>
      </c>
      <c r="X554" s="44">
        <f t="shared" si="395"/>
        <v>0</v>
      </c>
      <c r="Y554" s="44">
        <f t="shared" si="395"/>
        <v>0</v>
      </c>
      <c r="Z554" s="44">
        <f t="shared" si="395"/>
        <v>268737.59000000003</v>
      </c>
      <c r="AA554" s="44">
        <f t="shared" si="395"/>
        <v>393262.41</v>
      </c>
      <c r="AB554" s="45">
        <f t="shared" si="391"/>
        <v>0.4059480211480363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57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[1]consoCURRENT!E12503</f>
        <v>0</v>
      </c>
      <c r="C558" s="37">
        <f>[1]consoCURRENT!F12503</f>
        <v>0</v>
      </c>
      <c r="D558" s="37">
        <f>[1]consoCURRENT!G12503</f>
        <v>0</v>
      </c>
      <c r="E558" s="37">
        <f>[1]consoCURRENT!H12503</f>
        <v>0</v>
      </c>
      <c r="F558" s="37">
        <f>[1]consoCURRENT!I12503</f>
        <v>0</v>
      </c>
      <c r="G558" s="37">
        <f>[1]consoCURRENT!J12503</f>
        <v>0</v>
      </c>
      <c r="H558" s="37">
        <f>[1]consoCURRENT!K12503</f>
        <v>0</v>
      </c>
      <c r="I558" s="37">
        <f>[1]consoCURRENT!L12503</f>
        <v>0</v>
      </c>
      <c r="J558" s="37">
        <f>[1]consoCURRENT!M12503</f>
        <v>0</v>
      </c>
      <c r="K558" s="37">
        <f>[1]consoCURRENT!N12503</f>
        <v>0</v>
      </c>
      <c r="L558" s="37">
        <f>[1]consoCURRENT!O12503</f>
        <v>0</v>
      </c>
      <c r="M558" s="37">
        <f>[1]consoCURRENT!P12503</f>
        <v>0</v>
      </c>
      <c r="N558" s="37">
        <f>[1]consoCURRENT!Q12503</f>
        <v>0</v>
      </c>
      <c r="O558" s="37">
        <f>[1]consoCURRENT!R12503</f>
        <v>0</v>
      </c>
      <c r="P558" s="37">
        <f>[1]consoCURRENT!S12503</f>
        <v>0</v>
      </c>
      <c r="Q558" s="37">
        <f>[1]consoCURRENT!T12503</f>
        <v>0</v>
      </c>
      <c r="R558" s="37">
        <f>[1]consoCURRENT!U12503</f>
        <v>0</v>
      </c>
      <c r="S558" s="37">
        <f>[1]consoCURRENT!V12503</f>
        <v>0</v>
      </c>
      <c r="T558" s="37">
        <f>[1]consoCURRENT!W12503</f>
        <v>0</v>
      </c>
      <c r="U558" s="37">
        <f>[1]consoCURRENT!X12503</f>
        <v>0</v>
      </c>
      <c r="V558" s="37">
        <f>[1]consoCURRENT!Y12503</f>
        <v>0</v>
      </c>
      <c r="W558" s="37">
        <f>[1]consoCURRENT!Z12503</f>
        <v>0</v>
      </c>
      <c r="X558" s="37">
        <f>[1]consoCURRENT!AA12503</f>
        <v>0</v>
      </c>
      <c r="Y558" s="37">
        <f>[1]consoCURRENT!AB12503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[1]consoCURRENT!E12579</f>
        <v>818000</v>
      </c>
      <c r="C559" s="37">
        <f>[1]consoCURRENT!F12579</f>
        <v>0</v>
      </c>
      <c r="D559" s="37">
        <f>[1]consoCURRENT!G12579</f>
        <v>0</v>
      </c>
      <c r="E559" s="37">
        <f>[1]consoCURRENT!H12579</f>
        <v>67926.58</v>
      </c>
      <c r="F559" s="37">
        <f>[1]consoCURRENT!I12579</f>
        <v>0</v>
      </c>
      <c r="G559" s="37">
        <f>[1]consoCURRENT!J12579</f>
        <v>0</v>
      </c>
      <c r="H559" s="37">
        <f>[1]consoCURRENT!K12579</f>
        <v>0</v>
      </c>
      <c r="I559" s="37">
        <f>[1]consoCURRENT!L12579</f>
        <v>0</v>
      </c>
      <c r="J559" s="37">
        <f>[1]consoCURRENT!M12579</f>
        <v>0</v>
      </c>
      <c r="K559" s="37">
        <f>[1]consoCURRENT!N12579</f>
        <v>0</v>
      </c>
      <c r="L559" s="37">
        <f>[1]consoCURRENT!O12579</f>
        <v>0</v>
      </c>
      <c r="M559" s="37">
        <f>[1]consoCURRENT!P12579</f>
        <v>0</v>
      </c>
      <c r="N559" s="37">
        <f>[1]consoCURRENT!Q12579</f>
        <v>0</v>
      </c>
      <c r="O559" s="37">
        <f>[1]consoCURRENT!R12579</f>
        <v>4894</v>
      </c>
      <c r="P559" s="37">
        <f>[1]consoCURRENT!S12579</f>
        <v>63032.58</v>
      </c>
      <c r="Q559" s="37">
        <f>[1]consoCURRENT!T12579</f>
        <v>0</v>
      </c>
      <c r="R559" s="37">
        <f>[1]consoCURRENT!U12579</f>
        <v>0</v>
      </c>
      <c r="S559" s="37">
        <f>[1]consoCURRENT!V12579</f>
        <v>0</v>
      </c>
      <c r="T559" s="37">
        <f>[1]consoCURRENT!W12579</f>
        <v>0</v>
      </c>
      <c r="U559" s="37">
        <f>[1]consoCURRENT!X12579</f>
        <v>0</v>
      </c>
      <c r="V559" s="37">
        <f>[1]consoCURRENT!Y12579</f>
        <v>0</v>
      </c>
      <c r="W559" s="37">
        <f>[1]consoCURRENT!Z12579</f>
        <v>0</v>
      </c>
      <c r="X559" s="37">
        <f>[1]consoCURRENT!AA12579</f>
        <v>0</v>
      </c>
      <c r="Y559" s="37">
        <f>[1]consoCURRENT!AB12579</f>
        <v>0</v>
      </c>
      <c r="Z559" s="37">
        <f t="shared" ref="Z559:Z561" si="396">SUM(M559:Y559)</f>
        <v>67926.58</v>
      </c>
      <c r="AA559" s="37">
        <f t="shared" ref="AA559:AA561" si="397">B559-Z559</f>
        <v>750073.42</v>
      </c>
      <c r="AB559" s="42">
        <f t="shared" ref="AB559:AB564" si="398">Z559/B559</f>
        <v>8.3039828850855743E-2</v>
      </c>
      <c r="AC559" s="38"/>
    </row>
    <row r="560" spans="1:29" s="39" customFormat="1" ht="18" customHeight="1" x14ac:dyDescent="0.25">
      <c r="A560" s="41" t="s">
        <v>38</v>
      </c>
      <c r="B560" s="37">
        <f>[1]consoCURRENT!E12585</f>
        <v>0</v>
      </c>
      <c r="C560" s="37">
        <f>[1]consoCURRENT!F12585</f>
        <v>0</v>
      </c>
      <c r="D560" s="37">
        <f>[1]consoCURRENT!G12585</f>
        <v>0</v>
      </c>
      <c r="E560" s="37">
        <f>[1]consoCURRENT!H12585</f>
        <v>0</v>
      </c>
      <c r="F560" s="37">
        <f>[1]consoCURRENT!I12585</f>
        <v>0</v>
      </c>
      <c r="G560" s="37">
        <f>[1]consoCURRENT!J12585</f>
        <v>0</v>
      </c>
      <c r="H560" s="37">
        <f>[1]consoCURRENT!K12585</f>
        <v>0</v>
      </c>
      <c r="I560" s="37">
        <f>[1]consoCURRENT!L12585</f>
        <v>0</v>
      </c>
      <c r="J560" s="37">
        <f>[1]consoCURRENT!M12585</f>
        <v>0</v>
      </c>
      <c r="K560" s="37">
        <f>[1]consoCURRENT!N12585</f>
        <v>0</v>
      </c>
      <c r="L560" s="37">
        <f>[1]consoCURRENT!O12585</f>
        <v>0</v>
      </c>
      <c r="M560" s="37">
        <f>[1]consoCURRENT!P12585</f>
        <v>0</v>
      </c>
      <c r="N560" s="37">
        <f>[1]consoCURRENT!Q12585</f>
        <v>0</v>
      </c>
      <c r="O560" s="37">
        <f>[1]consoCURRENT!R12585</f>
        <v>0</v>
      </c>
      <c r="P560" s="37">
        <f>[1]consoCURRENT!S12585</f>
        <v>0</v>
      </c>
      <c r="Q560" s="37">
        <f>[1]consoCURRENT!T12585</f>
        <v>0</v>
      </c>
      <c r="R560" s="37">
        <f>[1]consoCURRENT!U12585</f>
        <v>0</v>
      </c>
      <c r="S560" s="37">
        <f>[1]consoCURRENT!V12585</f>
        <v>0</v>
      </c>
      <c r="T560" s="37">
        <f>[1]consoCURRENT!W12585</f>
        <v>0</v>
      </c>
      <c r="U560" s="37">
        <f>[1]consoCURRENT!X12585</f>
        <v>0</v>
      </c>
      <c r="V560" s="37">
        <f>[1]consoCURRENT!Y12585</f>
        <v>0</v>
      </c>
      <c r="W560" s="37">
        <f>[1]consoCURRENT!Z12585</f>
        <v>0</v>
      </c>
      <c r="X560" s="37">
        <f>[1]consoCURRENT!AA12585</f>
        <v>0</v>
      </c>
      <c r="Y560" s="37">
        <f>[1]consoCURRENT!AB12585</f>
        <v>0</v>
      </c>
      <c r="Z560" s="37">
        <f t="shared" si="396"/>
        <v>0</v>
      </c>
      <c r="AA560" s="37">
        <f t="shared" si="397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[1]consoCURRENT!E12614</f>
        <v>0</v>
      </c>
      <c r="C561" s="37">
        <f>[1]consoCURRENT!F12614</f>
        <v>0</v>
      </c>
      <c r="D561" s="37">
        <f>[1]consoCURRENT!G12614</f>
        <v>0</v>
      </c>
      <c r="E561" s="37">
        <f>[1]consoCURRENT!H12614</f>
        <v>0</v>
      </c>
      <c r="F561" s="37">
        <f>[1]consoCURRENT!I12614</f>
        <v>0</v>
      </c>
      <c r="G561" s="37">
        <f>[1]consoCURRENT!J12614</f>
        <v>0</v>
      </c>
      <c r="H561" s="37">
        <f>[1]consoCURRENT!K12614</f>
        <v>0</v>
      </c>
      <c r="I561" s="37">
        <f>[1]consoCURRENT!L12614</f>
        <v>0</v>
      </c>
      <c r="J561" s="37">
        <f>[1]consoCURRENT!M12614</f>
        <v>0</v>
      </c>
      <c r="K561" s="37">
        <f>[1]consoCURRENT!N12614</f>
        <v>0</v>
      </c>
      <c r="L561" s="37">
        <f>[1]consoCURRENT!O12614</f>
        <v>0</v>
      </c>
      <c r="M561" s="37">
        <f>[1]consoCURRENT!P12614</f>
        <v>0</v>
      </c>
      <c r="N561" s="37">
        <f>[1]consoCURRENT!Q12614</f>
        <v>0</v>
      </c>
      <c r="O561" s="37">
        <f>[1]consoCURRENT!R12614</f>
        <v>0</v>
      </c>
      <c r="P561" s="37">
        <f>[1]consoCURRENT!S12614</f>
        <v>0</v>
      </c>
      <c r="Q561" s="37">
        <f>[1]consoCURRENT!T12614</f>
        <v>0</v>
      </c>
      <c r="R561" s="37">
        <f>[1]consoCURRENT!U12614</f>
        <v>0</v>
      </c>
      <c r="S561" s="37">
        <f>[1]consoCURRENT!V12614</f>
        <v>0</v>
      </c>
      <c r="T561" s="37">
        <f>[1]consoCURRENT!W12614</f>
        <v>0</v>
      </c>
      <c r="U561" s="37">
        <f>[1]consoCURRENT!X12614</f>
        <v>0</v>
      </c>
      <c r="V561" s="37">
        <f>[1]consoCURRENT!Y12614</f>
        <v>0</v>
      </c>
      <c r="W561" s="37">
        <f>[1]consoCURRENT!Z12614</f>
        <v>0</v>
      </c>
      <c r="X561" s="37">
        <f>[1]consoCURRENT!AA12614</f>
        <v>0</v>
      </c>
      <c r="Y561" s="37">
        <f>[1]consoCURRENT!AB12614</f>
        <v>0</v>
      </c>
      <c r="Z561" s="37">
        <f t="shared" si="396"/>
        <v>0</v>
      </c>
      <c r="AA561" s="37">
        <f t="shared" si="397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9">SUM(C558:C561)</f>
        <v>0</v>
      </c>
      <c r="D562" s="44">
        <f t="shared" si="399"/>
        <v>0</v>
      </c>
      <c r="E562" s="44">
        <f t="shared" si="399"/>
        <v>67926.58</v>
      </c>
      <c r="F562" s="44">
        <f t="shared" si="399"/>
        <v>0</v>
      </c>
      <c r="G562" s="44">
        <f t="shared" si="399"/>
        <v>0</v>
      </c>
      <c r="H562" s="44">
        <f t="shared" si="399"/>
        <v>0</v>
      </c>
      <c r="I562" s="44">
        <f t="shared" si="399"/>
        <v>0</v>
      </c>
      <c r="J562" s="44">
        <f t="shared" si="399"/>
        <v>0</v>
      </c>
      <c r="K562" s="44">
        <f t="shared" si="399"/>
        <v>0</v>
      </c>
      <c r="L562" s="44">
        <f t="shared" si="399"/>
        <v>0</v>
      </c>
      <c r="M562" s="44">
        <f t="shared" si="399"/>
        <v>0</v>
      </c>
      <c r="N562" s="44">
        <f t="shared" si="399"/>
        <v>0</v>
      </c>
      <c r="O562" s="44">
        <f t="shared" si="399"/>
        <v>4894</v>
      </c>
      <c r="P562" s="44">
        <f t="shared" si="399"/>
        <v>63032.58</v>
      </c>
      <c r="Q562" s="44">
        <f t="shared" si="399"/>
        <v>0</v>
      </c>
      <c r="R562" s="44">
        <f t="shared" si="399"/>
        <v>0</v>
      </c>
      <c r="S562" s="44">
        <f t="shared" si="399"/>
        <v>0</v>
      </c>
      <c r="T562" s="44">
        <f t="shared" si="399"/>
        <v>0</v>
      </c>
      <c r="U562" s="44">
        <f t="shared" si="399"/>
        <v>0</v>
      </c>
      <c r="V562" s="44">
        <f t="shared" si="399"/>
        <v>0</v>
      </c>
      <c r="W562" s="44">
        <f t="shared" si="399"/>
        <v>0</v>
      </c>
      <c r="X562" s="44">
        <f t="shared" si="399"/>
        <v>0</v>
      </c>
      <c r="Y562" s="44">
        <f t="shared" si="399"/>
        <v>0</v>
      </c>
      <c r="Z562" s="44">
        <f t="shared" si="399"/>
        <v>67926.58</v>
      </c>
      <c r="AA562" s="44">
        <f t="shared" si="399"/>
        <v>750073.42</v>
      </c>
      <c r="AB562" s="45">
        <f t="shared" si="398"/>
        <v>8.3039828850855743E-2</v>
      </c>
      <c r="AC562" s="38"/>
    </row>
    <row r="563" spans="1:29" s="39" customFormat="1" ht="18" customHeight="1" x14ac:dyDescent="0.25">
      <c r="A563" s="46" t="s">
        <v>41</v>
      </c>
      <c r="B563" s="37">
        <f>[1]consoCURRENT!E12618</f>
        <v>0</v>
      </c>
      <c r="C563" s="37">
        <f>[1]consoCURRENT!F12618</f>
        <v>0</v>
      </c>
      <c r="D563" s="37">
        <f>[1]consoCURRENT!G12618</f>
        <v>0</v>
      </c>
      <c r="E563" s="37">
        <f>[1]consoCURRENT!H12618</f>
        <v>0</v>
      </c>
      <c r="F563" s="37">
        <f>[1]consoCURRENT!I12618</f>
        <v>0</v>
      </c>
      <c r="G563" s="37">
        <f>[1]consoCURRENT!J12618</f>
        <v>0</v>
      </c>
      <c r="H563" s="37">
        <f>[1]consoCURRENT!K12618</f>
        <v>0</v>
      </c>
      <c r="I563" s="37">
        <f>[1]consoCURRENT!L12618</f>
        <v>0</v>
      </c>
      <c r="J563" s="37">
        <f>[1]consoCURRENT!M12618</f>
        <v>0</v>
      </c>
      <c r="K563" s="37">
        <f>[1]consoCURRENT!N12618</f>
        <v>0</v>
      </c>
      <c r="L563" s="37">
        <f>[1]consoCURRENT!O12618</f>
        <v>0</v>
      </c>
      <c r="M563" s="37">
        <f>[1]consoCURRENT!P12618</f>
        <v>0</v>
      </c>
      <c r="N563" s="37">
        <f>[1]consoCURRENT!Q12618</f>
        <v>0</v>
      </c>
      <c r="O563" s="37">
        <f>[1]consoCURRENT!R12618</f>
        <v>0</v>
      </c>
      <c r="P563" s="37">
        <f>[1]consoCURRENT!S12618</f>
        <v>0</v>
      </c>
      <c r="Q563" s="37">
        <f>[1]consoCURRENT!T12618</f>
        <v>0</v>
      </c>
      <c r="R563" s="37">
        <f>[1]consoCURRENT!U12618</f>
        <v>0</v>
      </c>
      <c r="S563" s="37">
        <f>[1]consoCURRENT!V12618</f>
        <v>0</v>
      </c>
      <c r="T563" s="37">
        <f>[1]consoCURRENT!W12618</f>
        <v>0</v>
      </c>
      <c r="U563" s="37">
        <f>[1]consoCURRENT!X12618</f>
        <v>0</v>
      </c>
      <c r="V563" s="37">
        <f>[1]consoCURRENT!Y12618</f>
        <v>0</v>
      </c>
      <c r="W563" s="37">
        <f>[1]consoCURRENT!Z12618</f>
        <v>0</v>
      </c>
      <c r="X563" s="37">
        <f>[1]consoCURRENT!AA12618</f>
        <v>0</v>
      </c>
      <c r="Y563" s="37">
        <f>[1]consoCURRENT!AB12618</f>
        <v>0</v>
      </c>
      <c r="Z563" s="37">
        <f t="shared" ref="Z563" si="400">SUM(M563:Y563)</f>
        <v>0</v>
      </c>
      <c r="AA563" s="37">
        <f t="shared" ref="AA563" si="401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2">C563+C562</f>
        <v>0</v>
      </c>
      <c r="D564" s="44">
        <f t="shared" si="402"/>
        <v>0</v>
      </c>
      <c r="E564" s="44">
        <f t="shared" si="402"/>
        <v>67926.58</v>
      </c>
      <c r="F564" s="44">
        <f t="shared" si="402"/>
        <v>0</v>
      </c>
      <c r="G564" s="44">
        <f t="shared" si="402"/>
        <v>0</v>
      </c>
      <c r="H564" s="44">
        <f t="shared" si="402"/>
        <v>0</v>
      </c>
      <c r="I564" s="44">
        <f t="shared" si="402"/>
        <v>0</v>
      </c>
      <c r="J564" s="44">
        <f t="shared" si="402"/>
        <v>0</v>
      </c>
      <c r="K564" s="44">
        <f t="shared" si="402"/>
        <v>0</v>
      </c>
      <c r="L564" s="44">
        <f t="shared" si="402"/>
        <v>0</v>
      </c>
      <c r="M564" s="44">
        <f t="shared" si="402"/>
        <v>0</v>
      </c>
      <c r="N564" s="44">
        <f t="shared" si="402"/>
        <v>0</v>
      </c>
      <c r="O564" s="44">
        <f t="shared" si="402"/>
        <v>4894</v>
      </c>
      <c r="P564" s="44">
        <f t="shared" si="402"/>
        <v>63032.58</v>
      </c>
      <c r="Q564" s="44">
        <f t="shared" si="402"/>
        <v>0</v>
      </c>
      <c r="R564" s="44">
        <f t="shared" si="402"/>
        <v>0</v>
      </c>
      <c r="S564" s="44">
        <f t="shared" si="402"/>
        <v>0</v>
      </c>
      <c r="T564" s="44">
        <f t="shared" si="402"/>
        <v>0</v>
      </c>
      <c r="U564" s="44">
        <f t="shared" si="402"/>
        <v>0</v>
      </c>
      <c r="V564" s="44">
        <f t="shared" si="402"/>
        <v>0</v>
      </c>
      <c r="W564" s="44">
        <f t="shared" si="402"/>
        <v>0</v>
      </c>
      <c r="X564" s="44">
        <f t="shared" si="402"/>
        <v>0</v>
      </c>
      <c r="Y564" s="44">
        <f t="shared" si="402"/>
        <v>0</v>
      </c>
      <c r="Z564" s="44">
        <f t="shared" si="402"/>
        <v>67926.58</v>
      </c>
      <c r="AA564" s="44">
        <f t="shared" si="402"/>
        <v>750073.42</v>
      </c>
      <c r="AB564" s="45">
        <f t="shared" si="398"/>
        <v>8.3039828850855743E-2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58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[1]consoCURRENT!E12678</f>
        <v>0</v>
      </c>
      <c r="C568" s="37">
        <f>[1]consoCURRENT!F12678</f>
        <v>0</v>
      </c>
      <c r="D568" s="37">
        <f>[1]consoCURRENT!G12678</f>
        <v>0</v>
      </c>
      <c r="E568" s="37">
        <f>[1]consoCURRENT!H12678</f>
        <v>0</v>
      </c>
      <c r="F568" s="37">
        <f>[1]consoCURRENT!I12678</f>
        <v>0</v>
      </c>
      <c r="G568" s="37">
        <f>[1]consoCURRENT!J12678</f>
        <v>0</v>
      </c>
      <c r="H568" s="37">
        <f>[1]consoCURRENT!K12678</f>
        <v>0</v>
      </c>
      <c r="I568" s="37">
        <f>[1]consoCURRENT!L12678</f>
        <v>0</v>
      </c>
      <c r="J568" s="37">
        <f>[1]consoCURRENT!M12678</f>
        <v>0</v>
      </c>
      <c r="K568" s="37">
        <f>[1]consoCURRENT!N12678</f>
        <v>0</v>
      </c>
      <c r="L568" s="37">
        <f>[1]consoCURRENT!O12678</f>
        <v>0</v>
      </c>
      <c r="M568" s="37">
        <f>[1]consoCURRENT!P12678</f>
        <v>0</v>
      </c>
      <c r="N568" s="37">
        <f>[1]consoCURRENT!Q12678</f>
        <v>0</v>
      </c>
      <c r="O568" s="37">
        <f>[1]consoCURRENT!R12678</f>
        <v>0</v>
      </c>
      <c r="P568" s="37">
        <f>[1]consoCURRENT!S12678</f>
        <v>0</v>
      </c>
      <c r="Q568" s="37">
        <f>[1]consoCURRENT!T12678</f>
        <v>0</v>
      </c>
      <c r="R568" s="37">
        <f>[1]consoCURRENT!U12678</f>
        <v>0</v>
      </c>
      <c r="S568" s="37">
        <f>[1]consoCURRENT!V12678</f>
        <v>0</v>
      </c>
      <c r="T568" s="37">
        <f>[1]consoCURRENT!W12678</f>
        <v>0</v>
      </c>
      <c r="U568" s="37">
        <f>[1]consoCURRENT!X12678</f>
        <v>0</v>
      </c>
      <c r="V568" s="37">
        <f>[1]consoCURRENT!Y12678</f>
        <v>0</v>
      </c>
      <c r="W568" s="37">
        <f>[1]consoCURRENT!Z12678</f>
        <v>0</v>
      </c>
      <c r="X568" s="37">
        <f>[1]consoCURRENT!AA12678</f>
        <v>0</v>
      </c>
      <c r="Y568" s="37">
        <f>[1]consoCURRENT!AB12678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[1]consoCURRENT!E12754</f>
        <v>1303000</v>
      </c>
      <c r="C569" s="37">
        <f>[1]consoCURRENT!F12754</f>
        <v>0</v>
      </c>
      <c r="D569" s="37">
        <f>[1]consoCURRENT!G12754</f>
        <v>0</v>
      </c>
      <c r="E569" s="37">
        <f>[1]consoCURRENT!H12754</f>
        <v>166300.12999999998</v>
      </c>
      <c r="F569" s="37">
        <f>[1]consoCURRENT!I12754</f>
        <v>0</v>
      </c>
      <c r="G569" s="37">
        <f>[1]consoCURRENT!J12754</f>
        <v>0</v>
      </c>
      <c r="H569" s="37">
        <f>[1]consoCURRENT!K12754</f>
        <v>0</v>
      </c>
      <c r="I569" s="37">
        <f>[1]consoCURRENT!L12754</f>
        <v>0</v>
      </c>
      <c r="J569" s="37">
        <f>[1]consoCURRENT!M12754</f>
        <v>0</v>
      </c>
      <c r="K569" s="37">
        <f>[1]consoCURRENT!N12754</f>
        <v>0</v>
      </c>
      <c r="L569" s="37">
        <f>[1]consoCURRENT!O12754</f>
        <v>0</v>
      </c>
      <c r="M569" s="37">
        <f>[1]consoCURRENT!P12754</f>
        <v>0</v>
      </c>
      <c r="N569" s="37">
        <f>[1]consoCURRENT!Q12754</f>
        <v>0</v>
      </c>
      <c r="O569" s="37">
        <f>[1]consoCURRENT!R12754</f>
        <v>119167.29000000001</v>
      </c>
      <c r="P569" s="37">
        <f>[1]consoCURRENT!S12754</f>
        <v>47132.84</v>
      </c>
      <c r="Q569" s="37">
        <f>[1]consoCURRENT!T12754</f>
        <v>0</v>
      </c>
      <c r="R569" s="37">
        <f>[1]consoCURRENT!U12754</f>
        <v>0</v>
      </c>
      <c r="S569" s="37">
        <f>[1]consoCURRENT!V12754</f>
        <v>0</v>
      </c>
      <c r="T569" s="37">
        <f>[1]consoCURRENT!W12754</f>
        <v>0</v>
      </c>
      <c r="U569" s="37">
        <f>[1]consoCURRENT!X12754</f>
        <v>0</v>
      </c>
      <c r="V569" s="37">
        <f>[1]consoCURRENT!Y12754</f>
        <v>0</v>
      </c>
      <c r="W569" s="37">
        <f>[1]consoCURRENT!Z12754</f>
        <v>0</v>
      </c>
      <c r="X569" s="37">
        <f>[1]consoCURRENT!AA12754</f>
        <v>0</v>
      </c>
      <c r="Y569" s="37">
        <f>[1]consoCURRENT!AB12754</f>
        <v>0</v>
      </c>
      <c r="Z569" s="37">
        <f t="shared" ref="Z569:Z571" si="403">SUM(M569:Y569)</f>
        <v>166300.13</v>
      </c>
      <c r="AA569" s="37">
        <f t="shared" ref="AA569:AA571" si="404">B569-Z569</f>
        <v>1136699.8700000001</v>
      </c>
      <c r="AB569" s="42">
        <f t="shared" ref="AB569:AB574" si="405">Z569/B569</f>
        <v>0.12762864927091327</v>
      </c>
      <c r="AC569" s="38"/>
    </row>
    <row r="570" spans="1:29" s="39" customFormat="1" ht="18" customHeight="1" x14ac:dyDescent="0.25">
      <c r="A570" s="41" t="s">
        <v>38</v>
      </c>
      <c r="B570" s="37">
        <f>[1]consoCURRENT!E12760</f>
        <v>0</v>
      </c>
      <c r="C570" s="37">
        <f>[1]consoCURRENT!F12760</f>
        <v>0</v>
      </c>
      <c r="D570" s="37">
        <f>[1]consoCURRENT!G12760</f>
        <v>0</v>
      </c>
      <c r="E570" s="37">
        <f>[1]consoCURRENT!H12760</f>
        <v>0</v>
      </c>
      <c r="F570" s="37">
        <f>[1]consoCURRENT!I12760</f>
        <v>0</v>
      </c>
      <c r="G570" s="37">
        <f>[1]consoCURRENT!J12760</f>
        <v>0</v>
      </c>
      <c r="H570" s="37">
        <f>[1]consoCURRENT!K12760</f>
        <v>0</v>
      </c>
      <c r="I570" s="37">
        <f>[1]consoCURRENT!L12760</f>
        <v>0</v>
      </c>
      <c r="J570" s="37">
        <f>[1]consoCURRENT!M12760</f>
        <v>0</v>
      </c>
      <c r="K570" s="37">
        <f>[1]consoCURRENT!N12760</f>
        <v>0</v>
      </c>
      <c r="L570" s="37">
        <f>[1]consoCURRENT!O12760</f>
        <v>0</v>
      </c>
      <c r="M570" s="37">
        <f>[1]consoCURRENT!P12760</f>
        <v>0</v>
      </c>
      <c r="N570" s="37">
        <f>[1]consoCURRENT!Q12760</f>
        <v>0</v>
      </c>
      <c r="O570" s="37">
        <f>[1]consoCURRENT!R12760</f>
        <v>0</v>
      </c>
      <c r="P570" s="37">
        <f>[1]consoCURRENT!S12760</f>
        <v>0</v>
      </c>
      <c r="Q570" s="37">
        <f>[1]consoCURRENT!T12760</f>
        <v>0</v>
      </c>
      <c r="R570" s="37">
        <f>[1]consoCURRENT!U12760</f>
        <v>0</v>
      </c>
      <c r="S570" s="37">
        <f>[1]consoCURRENT!V12760</f>
        <v>0</v>
      </c>
      <c r="T570" s="37">
        <f>[1]consoCURRENT!W12760</f>
        <v>0</v>
      </c>
      <c r="U570" s="37">
        <f>[1]consoCURRENT!X12760</f>
        <v>0</v>
      </c>
      <c r="V570" s="37">
        <f>[1]consoCURRENT!Y12760</f>
        <v>0</v>
      </c>
      <c r="W570" s="37">
        <f>[1]consoCURRENT!Z12760</f>
        <v>0</v>
      </c>
      <c r="X570" s="37">
        <f>[1]consoCURRENT!AA12760</f>
        <v>0</v>
      </c>
      <c r="Y570" s="37">
        <f>[1]consoCURRENT!AB12760</f>
        <v>0</v>
      </c>
      <c r="Z570" s="37">
        <f t="shared" si="403"/>
        <v>0</v>
      </c>
      <c r="AA570" s="37">
        <f t="shared" si="404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[1]consoCURRENT!E12789</f>
        <v>0</v>
      </c>
      <c r="C571" s="37">
        <f>[1]consoCURRENT!F12789</f>
        <v>0</v>
      </c>
      <c r="D571" s="37">
        <f>[1]consoCURRENT!G12789</f>
        <v>0</v>
      </c>
      <c r="E571" s="37">
        <f>[1]consoCURRENT!H12789</f>
        <v>0</v>
      </c>
      <c r="F571" s="37">
        <f>[1]consoCURRENT!I12789</f>
        <v>0</v>
      </c>
      <c r="G571" s="37">
        <f>[1]consoCURRENT!J12789</f>
        <v>0</v>
      </c>
      <c r="H571" s="37">
        <f>[1]consoCURRENT!K12789</f>
        <v>0</v>
      </c>
      <c r="I571" s="37">
        <f>[1]consoCURRENT!L12789</f>
        <v>0</v>
      </c>
      <c r="J571" s="37">
        <f>[1]consoCURRENT!M12789</f>
        <v>0</v>
      </c>
      <c r="K571" s="37">
        <f>[1]consoCURRENT!N12789</f>
        <v>0</v>
      </c>
      <c r="L571" s="37">
        <f>[1]consoCURRENT!O12789</f>
        <v>0</v>
      </c>
      <c r="M571" s="37">
        <f>[1]consoCURRENT!P12789</f>
        <v>0</v>
      </c>
      <c r="N571" s="37">
        <f>[1]consoCURRENT!Q12789</f>
        <v>0</v>
      </c>
      <c r="O571" s="37">
        <f>[1]consoCURRENT!R12789</f>
        <v>0</v>
      </c>
      <c r="P571" s="37">
        <f>[1]consoCURRENT!S12789</f>
        <v>0</v>
      </c>
      <c r="Q571" s="37">
        <f>[1]consoCURRENT!T12789</f>
        <v>0</v>
      </c>
      <c r="R571" s="37">
        <f>[1]consoCURRENT!U12789</f>
        <v>0</v>
      </c>
      <c r="S571" s="37">
        <f>[1]consoCURRENT!V12789</f>
        <v>0</v>
      </c>
      <c r="T571" s="37">
        <f>[1]consoCURRENT!W12789</f>
        <v>0</v>
      </c>
      <c r="U571" s="37">
        <f>[1]consoCURRENT!X12789</f>
        <v>0</v>
      </c>
      <c r="V571" s="37">
        <f>[1]consoCURRENT!Y12789</f>
        <v>0</v>
      </c>
      <c r="W571" s="37">
        <f>[1]consoCURRENT!Z12789</f>
        <v>0</v>
      </c>
      <c r="X571" s="37">
        <f>[1]consoCURRENT!AA12789</f>
        <v>0</v>
      </c>
      <c r="Y571" s="37">
        <f>[1]consoCURRENT!AB12789</f>
        <v>0</v>
      </c>
      <c r="Z571" s="37">
        <f t="shared" si="403"/>
        <v>0</v>
      </c>
      <c r="AA571" s="37">
        <f t="shared" si="404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6">SUM(C568:C571)</f>
        <v>0</v>
      </c>
      <c r="D572" s="44">
        <f t="shared" si="406"/>
        <v>0</v>
      </c>
      <c r="E572" s="44">
        <f t="shared" si="406"/>
        <v>166300.12999999998</v>
      </c>
      <c r="F572" s="44">
        <f t="shared" si="406"/>
        <v>0</v>
      </c>
      <c r="G572" s="44">
        <f t="shared" si="406"/>
        <v>0</v>
      </c>
      <c r="H572" s="44">
        <f t="shared" si="406"/>
        <v>0</v>
      </c>
      <c r="I572" s="44">
        <f t="shared" si="406"/>
        <v>0</v>
      </c>
      <c r="J572" s="44">
        <f t="shared" si="406"/>
        <v>0</v>
      </c>
      <c r="K572" s="44">
        <f t="shared" si="406"/>
        <v>0</v>
      </c>
      <c r="L572" s="44">
        <f t="shared" si="406"/>
        <v>0</v>
      </c>
      <c r="M572" s="44">
        <f t="shared" si="406"/>
        <v>0</v>
      </c>
      <c r="N572" s="44">
        <f t="shared" si="406"/>
        <v>0</v>
      </c>
      <c r="O572" s="44">
        <f t="shared" si="406"/>
        <v>119167.29000000001</v>
      </c>
      <c r="P572" s="44">
        <f t="shared" si="406"/>
        <v>47132.84</v>
      </c>
      <c r="Q572" s="44">
        <f t="shared" si="406"/>
        <v>0</v>
      </c>
      <c r="R572" s="44">
        <f t="shared" si="406"/>
        <v>0</v>
      </c>
      <c r="S572" s="44">
        <f t="shared" si="406"/>
        <v>0</v>
      </c>
      <c r="T572" s="44">
        <f t="shared" si="406"/>
        <v>0</v>
      </c>
      <c r="U572" s="44">
        <f t="shared" si="406"/>
        <v>0</v>
      </c>
      <c r="V572" s="44">
        <f t="shared" si="406"/>
        <v>0</v>
      </c>
      <c r="W572" s="44">
        <f t="shared" si="406"/>
        <v>0</v>
      </c>
      <c r="X572" s="44">
        <f t="shared" si="406"/>
        <v>0</v>
      </c>
      <c r="Y572" s="44">
        <f t="shared" si="406"/>
        <v>0</v>
      </c>
      <c r="Z572" s="44">
        <f t="shared" si="406"/>
        <v>166300.13</v>
      </c>
      <c r="AA572" s="44">
        <f t="shared" si="406"/>
        <v>1136699.8700000001</v>
      </c>
      <c r="AB572" s="45">
        <f t="shared" si="405"/>
        <v>0.12762864927091327</v>
      </c>
      <c r="AC572" s="38"/>
    </row>
    <row r="573" spans="1:29" s="39" customFormat="1" ht="18" customHeight="1" x14ac:dyDescent="0.25">
      <c r="A573" s="46" t="s">
        <v>41</v>
      </c>
      <c r="B573" s="37">
        <f>[1]consoCURRENT!E12793</f>
        <v>0</v>
      </c>
      <c r="C573" s="37">
        <f>[1]consoCURRENT!F12793</f>
        <v>0</v>
      </c>
      <c r="D573" s="37">
        <f>[1]consoCURRENT!G12793</f>
        <v>0</v>
      </c>
      <c r="E573" s="37">
        <f>[1]consoCURRENT!H12793</f>
        <v>0</v>
      </c>
      <c r="F573" s="37">
        <f>[1]consoCURRENT!I12793</f>
        <v>0</v>
      </c>
      <c r="G573" s="37">
        <f>[1]consoCURRENT!J12793</f>
        <v>0</v>
      </c>
      <c r="H573" s="37">
        <f>[1]consoCURRENT!K12793</f>
        <v>0</v>
      </c>
      <c r="I573" s="37">
        <f>[1]consoCURRENT!L12793</f>
        <v>0</v>
      </c>
      <c r="J573" s="37">
        <f>[1]consoCURRENT!M12793</f>
        <v>0</v>
      </c>
      <c r="K573" s="37">
        <f>[1]consoCURRENT!N12793</f>
        <v>0</v>
      </c>
      <c r="L573" s="37">
        <f>[1]consoCURRENT!O12793</f>
        <v>0</v>
      </c>
      <c r="M573" s="37">
        <f>[1]consoCURRENT!P12793</f>
        <v>0</v>
      </c>
      <c r="N573" s="37">
        <f>[1]consoCURRENT!Q12793</f>
        <v>0</v>
      </c>
      <c r="O573" s="37">
        <f>[1]consoCURRENT!R12793</f>
        <v>0</v>
      </c>
      <c r="P573" s="37">
        <f>[1]consoCURRENT!S12793</f>
        <v>0</v>
      </c>
      <c r="Q573" s="37">
        <f>[1]consoCURRENT!T12793</f>
        <v>0</v>
      </c>
      <c r="R573" s="37">
        <f>[1]consoCURRENT!U12793</f>
        <v>0</v>
      </c>
      <c r="S573" s="37">
        <f>[1]consoCURRENT!V12793</f>
        <v>0</v>
      </c>
      <c r="T573" s="37">
        <f>[1]consoCURRENT!W12793</f>
        <v>0</v>
      </c>
      <c r="U573" s="37">
        <f>[1]consoCURRENT!X12793</f>
        <v>0</v>
      </c>
      <c r="V573" s="37">
        <f>[1]consoCURRENT!Y12793</f>
        <v>0</v>
      </c>
      <c r="W573" s="37">
        <f>[1]consoCURRENT!Z12793</f>
        <v>0</v>
      </c>
      <c r="X573" s="37">
        <f>[1]consoCURRENT!AA12793</f>
        <v>0</v>
      </c>
      <c r="Y573" s="37">
        <f>[1]consoCURRENT!AB12793</f>
        <v>0</v>
      </c>
      <c r="Z573" s="37">
        <f t="shared" ref="Z573" si="407">SUM(M573:Y573)</f>
        <v>0</v>
      </c>
      <c r="AA573" s="37">
        <f t="shared" ref="AA573" si="408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9">C573+C572</f>
        <v>0</v>
      </c>
      <c r="D574" s="44">
        <f t="shared" si="409"/>
        <v>0</v>
      </c>
      <c r="E574" s="44">
        <f t="shared" si="409"/>
        <v>166300.12999999998</v>
      </c>
      <c r="F574" s="44">
        <f t="shared" si="409"/>
        <v>0</v>
      </c>
      <c r="G574" s="44">
        <f t="shared" si="409"/>
        <v>0</v>
      </c>
      <c r="H574" s="44">
        <f t="shared" si="409"/>
        <v>0</v>
      </c>
      <c r="I574" s="44">
        <f t="shared" si="409"/>
        <v>0</v>
      </c>
      <c r="J574" s="44">
        <f t="shared" si="409"/>
        <v>0</v>
      </c>
      <c r="K574" s="44">
        <f t="shared" si="409"/>
        <v>0</v>
      </c>
      <c r="L574" s="44">
        <f t="shared" si="409"/>
        <v>0</v>
      </c>
      <c r="M574" s="44">
        <f t="shared" si="409"/>
        <v>0</v>
      </c>
      <c r="N574" s="44">
        <f t="shared" si="409"/>
        <v>0</v>
      </c>
      <c r="O574" s="44">
        <f t="shared" si="409"/>
        <v>119167.29000000001</v>
      </c>
      <c r="P574" s="44">
        <f t="shared" si="409"/>
        <v>47132.84</v>
      </c>
      <c r="Q574" s="44">
        <f t="shared" si="409"/>
        <v>0</v>
      </c>
      <c r="R574" s="44">
        <f t="shared" si="409"/>
        <v>0</v>
      </c>
      <c r="S574" s="44">
        <f t="shared" si="409"/>
        <v>0</v>
      </c>
      <c r="T574" s="44">
        <f t="shared" si="409"/>
        <v>0</v>
      </c>
      <c r="U574" s="44">
        <f t="shared" si="409"/>
        <v>0</v>
      </c>
      <c r="V574" s="44">
        <f t="shared" si="409"/>
        <v>0</v>
      </c>
      <c r="W574" s="44">
        <f t="shared" si="409"/>
        <v>0</v>
      </c>
      <c r="X574" s="44">
        <f t="shared" si="409"/>
        <v>0</v>
      </c>
      <c r="Y574" s="44">
        <f t="shared" si="409"/>
        <v>0</v>
      </c>
      <c r="Z574" s="44">
        <f t="shared" si="409"/>
        <v>166300.13</v>
      </c>
      <c r="AA574" s="44">
        <f t="shared" si="409"/>
        <v>1136699.8700000001</v>
      </c>
      <c r="AB574" s="45">
        <f t="shared" si="405"/>
        <v>0.12762864927091327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59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[1]consoCURRENT!E12853</f>
        <v>0</v>
      </c>
      <c r="C578" s="37">
        <f>[1]consoCURRENT!F12853</f>
        <v>0</v>
      </c>
      <c r="D578" s="37">
        <f>[1]consoCURRENT!G12853</f>
        <v>0</v>
      </c>
      <c r="E578" s="37">
        <f>[1]consoCURRENT!H12853</f>
        <v>0</v>
      </c>
      <c r="F578" s="37">
        <f>[1]consoCURRENT!I12853</f>
        <v>0</v>
      </c>
      <c r="G578" s="37">
        <f>[1]consoCURRENT!J12853</f>
        <v>0</v>
      </c>
      <c r="H578" s="37">
        <f>[1]consoCURRENT!K12853</f>
        <v>0</v>
      </c>
      <c r="I578" s="37">
        <f>[1]consoCURRENT!L12853</f>
        <v>0</v>
      </c>
      <c r="J578" s="37">
        <f>[1]consoCURRENT!M12853</f>
        <v>0</v>
      </c>
      <c r="K578" s="37">
        <f>[1]consoCURRENT!N12853</f>
        <v>0</v>
      </c>
      <c r="L578" s="37">
        <f>[1]consoCURRENT!O12853</f>
        <v>0</v>
      </c>
      <c r="M578" s="37">
        <f>[1]consoCURRENT!P12853</f>
        <v>0</v>
      </c>
      <c r="N578" s="37">
        <f>[1]consoCURRENT!Q12853</f>
        <v>0</v>
      </c>
      <c r="O578" s="37">
        <f>[1]consoCURRENT!R12853</f>
        <v>0</v>
      </c>
      <c r="P578" s="37">
        <f>[1]consoCURRENT!S12853</f>
        <v>0</v>
      </c>
      <c r="Q578" s="37">
        <f>[1]consoCURRENT!T12853</f>
        <v>0</v>
      </c>
      <c r="R578" s="37">
        <f>[1]consoCURRENT!U12853</f>
        <v>0</v>
      </c>
      <c r="S578" s="37">
        <f>[1]consoCURRENT!V12853</f>
        <v>0</v>
      </c>
      <c r="T578" s="37">
        <f>[1]consoCURRENT!W12853</f>
        <v>0</v>
      </c>
      <c r="U578" s="37">
        <f>[1]consoCURRENT!X12853</f>
        <v>0</v>
      </c>
      <c r="V578" s="37">
        <f>[1]consoCURRENT!Y12853</f>
        <v>0</v>
      </c>
      <c r="W578" s="37">
        <f>[1]consoCURRENT!Z12853</f>
        <v>0</v>
      </c>
      <c r="X578" s="37">
        <f>[1]consoCURRENT!AA12853</f>
        <v>0</v>
      </c>
      <c r="Y578" s="37">
        <f>[1]consoCURRENT!AB12853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[1]consoCURRENT!E12929</f>
        <v>638000</v>
      </c>
      <c r="C579" s="37">
        <f>[1]consoCURRENT!F12929</f>
        <v>0</v>
      </c>
      <c r="D579" s="37">
        <f>[1]consoCURRENT!G12929</f>
        <v>0</v>
      </c>
      <c r="E579" s="37">
        <f>[1]consoCURRENT!H12929</f>
        <v>174969.72999999998</v>
      </c>
      <c r="F579" s="37">
        <f>[1]consoCURRENT!I12929</f>
        <v>0</v>
      </c>
      <c r="G579" s="37">
        <f>[1]consoCURRENT!J12929</f>
        <v>0</v>
      </c>
      <c r="H579" s="37">
        <f>[1]consoCURRENT!K12929</f>
        <v>0</v>
      </c>
      <c r="I579" s="37">
        <f>[1]consoCURRENT!L12929</f>
        <v>0</v>
      </c>
      <c r="J579" s="37">
        <f>[1]consoCURRENT!M12929</f>
        <v>0</v>
      </c>
      <c r="K579" s="37">
        <f>[1]consoCURRENT!N12929</f>
        <v>0</v>
      </c>
      <c r="L579" s="37">
        <f>[1]consoCURRENT!O12929</f>
        <v>0</v>
      </c>
      <c r="M579" s="37">
        <f>[1]consoCURRENT!P12929</f>
        <v>0</v>
      </c>
      <c r="N579" s="37">
        <f>[1]consoCURRENT!Q12929</f>
        <v>0</v>
      </c>
      <c r="O579" s="37">
        <f>[1]consoCURRENT!R12929</f>
        <v>77098</v>
      </c>
      <c r="P579" s="37">
        <f>[1]consoCURRENT!S12929</f>
        <v>97871.73</v>
      </c>
      <c r="Q579" s="37">
        <f>[1]consoCURRENT!T12929</f>
        <v>0</v>
      </c>
      <c r="R579" s="37">
        <f>[1]consoCURRENT!U12929</f>
        <v>0</v>
      </c>
      <c r="S579" s="37">
        <f>[1]consoCURRENT!V12929</f>
        <v>0</v>
      </c>
      <c r="T579" s="37">
        <f>[1]consoCURRENT!W12929</f>
        <v>0</v>
      </c>
      <c r="U579" s="37">
        <f>[1]consoCURRENT!X12929</f>
        <v>0</v>
      </c>
      <c r="V579" s="37">
        <f>[1]consoCURRENT!Y12929</f>
        <v>0</v>
      </c>
      <c r="W579" s="37">
        <f>[1]consoCURRENT!Z12929</f>
        <v>0</v>
      </c>
      <c r="X579" s="37">
        <f>[1]consoCURRENT!AA12929</f>
        <v>0</v>
      </c>
      <c r="Y579" s="37">
        <f>[1]consoCURRENT!AB12929</f>
        <v>0</v>
      </c>
      <c r="Z579" s="37">
        <f t="shared" ref="Z579:Z581" si="410">SUM(M579:Y579)</f>
        <v>174969.72999999998</v>
      </c>
      <c r="AA579" s="37">
        <f t="shared" ref="AA579:AA581" si="411">B579-Z579</f>
        <v>463030.27</v>
      </c>
      <c r="AB579" s="42">
        <f t="shared" ref="AB579:AB584" si="412">Z579/B579</f>
        <v>0.27424722570532911</v>
      </c>
      <c r="AC579" s="38"/>
    </row>
    <row r="580" spans="1:29" s="39" customFormat="1" ht="18" customHeight="1" x14ac:dyDescent="0.25">
      <c r="A580" s="41" t="s">
        <v>38</v>
      </c>
      <c r="B580" s="37">
        <f>[1]consoCURRENT!E12935</f>
        <v>0</v>
      </c>
      <c r="C580" s="37">
        <f>[1]consoCURRENT!F12935</f>
        <v>0</v>
      </c>
      <c r="D580" s="37">
        <f>[1]consoCURRENT!G12935</f>
        <v>0</v>
      </c>
      <c r="E580" s="37">
        <f>[1]consoCURRENT!H12935</f>
        <v>0</v>
      </c>
      <c r="F580" s="37">
        <f>[1]consoCURRENT!I12935</f>
        <v>0</v>
      </c>
      <c r="G580" s="37">
        <f>[1]consoCURRENT!J12935</f>
        <v>0</v>
      </c>
      <c r="H580" s="37">
        <f>[1]consoCURRENT!K12935</f>
        <v>0</v>
      </c>
      <c r="I580" s="37">
        <f>[1]consoCURRENT!L12935</f>
        <v>0</v>
      </c>
      <c r="J580" s="37">
        <f>[1]consoCURRENT!M12935</f>
        <v>0</v>
      </c>
      <c r="K580" s="37">
        <f>[1]consoCURRENT!N12935</f>
        <v>0</v>
      </c>
      <c r="L580" s="37">
        <f>[1]consoCURRENT!O12935</f>
        <v>0</v>
      </c>
      <c r="M580" s="37">
        <f>[1]consoCURRENT!P12935</f>
        <v>0</v>
      </c>
      <c r="N580" s="37">
        <f>[1]consoCURRENT!Q12935</f>
        <v>0</v>
      </c>
      <c r="O580" s="37">
        <f>[1]consoCURRENT!R12935</f>
        <v>0</v>
      </c>
      <c r="P580" s="37">
        <f>[1]consoCURRENT!S12935</f>
        <v>0</v>
      </c>
      <c r="Q580" s="37">
        <f>[1]consoCURRENT!T12935</f>
        <v>0</v>
      </c>
      <c r="R580" s="37">
        <f>[1]consoCURRENT!U12935</f>
        <v>0</v>
      </c>
      <c r="S580" s="37">
        <f>[1]consoCURRENT!V12935</f>
        <v>0</v>
      </c>
      <c r="T580" s="37">
        <f>[1]consoCURRENT!W12935</f>
        <v>0</v>
      </c>
      <c r="U580" s="37">
        <f>[1]consoCURRENT!X12935</f>
        <v>0</v>
      </c>
      <c r="V580" s="37">
        <f>[1]consoCURRENT!Y12935</f>
        <v>0</v>
      </c>
      <c r="W580" s="37">
        <f>[1]consoCURRENT!Z12935</f>
        <v>0</v>
      </c>
      <c r="X580" s="37">
        <f>[1]consoCURRENT!AA12935</f>
        <v>0</v>
      </c>
      <c r="Y580" s="37">
        <f>[1]consoCURRENT!AB12935</f>
        <v>0</v>
      </c>
      <c r="Z580" s="37">
        <f t="shared" si="410"/>
        <v>0</v>
      </c>
      <c r="AA580" s="37">
        <f t="shared" si="411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[1]consoCURRENT!E12964</f>
        <v>0</v>
      </c>
      <c r="C581" s="37">
        <f>[1]consoCURRENT!F12964</f>
        <v>0</v>
      </c>
      <c r="D581" s="37">
        <f>[1]consoCURRENT!G12964</f>
        <v>0</v>
      </c>
      <c r="E581" s="37">
        <f>[1]consoCURRENT!H12964</f>
        <v>0</v>
      </c>
      <c r="F581" s="37">
        <f>[1]consoCURRENT!I12964</f>
        <v>0</v>
      </c>
      <c r="G581" s="37">
        <f>[1]consoCURRENT!J12964</f>
        <v>0</v>
      </c>
      <c r="H581" s="37">
        <f>[1]consoCURRENT!K12964</f>
        <v>0</v>
      </c>
      <c r="I581" s="37">
        <f>[1]consoCURRENT!L12964</f>
        <v>0</v>
      </c>
      <c r="J581" s="37">
        <f>[1]consoCURRENT!M12964</f>
        <v>0</v>
      </c>
      <c r="K581" s="37">
        <f>[1]consoCURRENT!N12964</f>
        <v>0</v>
      </c>
      <c r="L581" s="37">
        <f>[1]consoCURRENT!O12964</f>
        <v>0</v>
      </c>
      <c r="M581" s="37">
        <f>[1]consoCURRENT!P12964</f>
        <v>0</v>
      </c>
      <c r="N581" s="37">
        <f>[1]consoCURRENT!Q12964</f>
        <v>0</v>
      </c>
      <c r="O581" s="37">
        <f>[1]consoCURRENT!R12964</f>
        <v>0</v>
      </c>
      <c r="P581" s="37">
        <f>[1]consoCURRENT!S12964</f>
        <v>0</v>
      </c>
      <c r="Q581" s="37">
        <f>[1]consoCURRENT!T12964</f>
        <v>0</v>
      </c>
      <c r="R581" s="37">
        <f>[1]consoCURRENT!U12964</f>
        <v>0</v>
      </c>
      <c r="S581" s="37">
        <f>[1]consoCURRENT!V12964</f>
        <v>0</v>
      </c>
      <c r="T581" s="37">
        <f>[1]consoCURRENT!W12964</f>
        <v>0</v>
      </c>
      <c r="U581" s="37">
        <f>[1]consoCURRENT!X12964</f>
        <v>0</v>
      </c>
      <c r="V581" s="37">
        <f>[1]consoCURRENT!Y12964</f>
        <v>0</v>
      </c>
      <c r="W581" s="37">
        <f>[1]consoCURRENT!Z12964</f>
        <v>0</v>
      </c>
      <c r="X581" s="37">
        <f>[1]consoCURRENT!AA12964</f>
        <v>0</v>
      </c>
      <c r="Y581" s="37">
        <f>[1]consoCURRENT!AB12964</f>
        <v>0</v>
      </c>
      <c r="Z581" s="37">
        <f t="shared" si="410"/>
        <v>0</v>
      </c>
      <c r="AA581" s="37">
        <f t="shared" si="411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3">SUM(C578:C581)</f>
        <v>0</v>
      </c>
      <c r="D582" s="44">
        <f t="shared" si="413"/>
        <v>0</v>
      </c>
      <c r="E582" s="44">
        <f t="shared" si="413"/>
        <v>174969.72999999998</v>
      </c>
      <c r="F582" s="44">
        <f t="shared" si="413"/>
        <v>0</v>
      </c>
      <c r="G582" s="44">
        <f t="shared" si="413"/>
        <v>0</v>
      </c>
      <c r="H582" s="44">
        <f t="shared" si="413"/>
        <v>0</v>
      </c>
      <c r="I582" s="44">
        <f t="shared" si="413"/>
        <v>0</v>
      </c>
      <c r="J582" s="44">
        <f t="shared" si="413"/>
        <v>0</v>
      </c>
      <c r="K582" s="44">
        <f t="shared" si="413"/>
        <v>0</v>
      </c>
      <c r="L582" s="44">
        <f t="shared" si="413"/>
        <v>0</v>
      </c>
      <c r="M582" s="44">
        <f t="shared" si="413"/>
        <v>0</v>
      </c>
      <c r="N582" s="44">
        <f t="shared" si="413"/>
        <v>0</v>
      </c>
      <c r="O582" s="44">
        <f t="shared" si="413"/>
        <v>77098</v>
      </c>
      <c r="P582" s="44">
        <f t="shared" si="413"/>
        <v>97871.73</v>
      </c>
      <c r="Q582" s="44">
        <f t="shared" si="413"/>
        <v>0</v>
      </c>
      <c r="R582" s="44">
        <f t="shared" si="413"/>
        <v>0</v>
      </c>
      <c r="S582" s="44">
        <f t="shared" si="413"/>
        <v>0</v>
      </c>
      <c r="T582" s="44">
        <f t="shared" si="413"/>
        <v>0</v>
      </c>
      <c r="U582" s="44">
        <f t="shared" si="413"/>
        <v>0</v>
      </c>
      <c r="V582" s="44">
        <f t="shared" si="413"/>
        <v>0</v>
      </c>
      <c r="W582" s="44">
        <f t="shared" si="413"/>
        <v>0</v>
      </c>
      <c r="X582" s="44">
        <f t="shared" si="413"/>
        <v>0</v>
      </c>
      <c r="Y582" s="44">
        <f t="shared" si="413"/>
        <v>0</v>
      </c>
      <c r="Z582" s="44">
        <f t="shared" si="413"/>
        <v>174969.72999999998</v>
      </c>
      <c r="AA582" s="44">
        <f t="shared" si="413"/>
        <v>463030.27</v>
      </c>
      <c r="AB582" s="45">
        <f t="shared" si="412"/>
        <v>0.27424722570532911</v>
      </c>
      <c r="AC582" s="38"/>
    </row>
    <row r="583" spans="1:29" s="39" customFormat="1" ht="18" customHeight="1" x14ac:dyDescent="0.25">
      <c r="A583" s="46" t="s">
        <v>41</v>
      </c>
      <c r="B583" s="37">
        <f>[1]consoCURRENT!E12968</f>
        <v>0</v>
      </c>
      <c r="C583" s="37">
        <f>[1]consoCURRENT!F12968</f>
        <v>0</v>
      </c>
      <c r="D583" s="37">
        <f>[1]consoCURRENT!G12968</f>
        <v>0</v>
      </c>
      <c r="E583" s="37">
        <f>[1]consoCURRENT!H12968</f>
        <v>0</v>
      </c>
      <c r="F583" s="37">
        <f>[1]consoCURRENT!I12968</f>
        <v>0</v>
      </c>
      <c r="G583" s="37">
        <f>[1]consoCURRENT!J12968</f>
        <v>0</v>
      </c>
      <c r="H583" s="37">
        <f>[1]consoCURRENT!K12968</f>
        <v>0</v>
      </c>
      <c r="I583" s="37">
        <f>[1]consoCURRENT!L12968</f>
        <v>0</v>
      </c>
      <c r="J583" s="37">
        <f>[1]consoCURRENT!M12968</f>
        <v>0</v>
      </c>
      <c r="K583" s="37">
        <f>[1]consoCURRENT!N12968</f>
        <v>0</v>
      </c>
      <c r="L583" s="37">
        <f>[1]consoCURRENT!O12968</f>
        <v>0</v>
      </c>
      <c r="M583" s="37">
        <f>[1]consoCURRENT!P12968</f>
        <v>0</v>
      </c>
      <c r="N583" s="37">
        <f>[1]consoCURRENT!Q12968</f>
        <v>0</v>
      </c>
      <c r="O583" s="37">
        <f>[1]consoCURRENT!R12968</f>
        <v>0</v>
      </c>
      <c r="P583" s="37">
        <f>[1]consoCURRENT!S12968</f>
        <v>0</v>
      </c>
      <c r="Q583" s="37">
        <f>[1]consoCURRENT!T12968</f>
        <v>0</v>
      </c>
      <c r="R583" s="37">
        <f>[1]consoCURRENT!U12968</f>
        <v>0</v>
      </c>
      <c r="S583" s="37">
        <f>[1]consoCURRENT!V12968</f>
        <v>0</v>
      </c>
      <c r="T583" s="37">
        <f>[1]consoCURRENT!W12968</f>
        <v>0</v>
      </c>
      <c r="U583" s="37">
        <f>[1]consoCURRENT!X12968</f>
        <v>0</v>
      </c>
      <c r="V583" s="37">
        <f>[1]consoCURRENT!Y12968</f>
        <v>0</v>
      </c>
      <c r="W583" s="37">
        <f>[1]consoCURRENT!Z12968</f>
        <v>0</v>
      </c>
      <c r="X583" s="37">
        <f>[1]consoCURRENT!AA12968</f>
        <v>0</v>
      </c>
      <c r="Y583" s="37">
        <f>[1]consoCURRENT!AB12968</f>
        <v>0</v>
      </c>
      <c r="Z583" s="37">
        <f t="shared" ref="Z583" si="414">SUM(M583:Y583)</f>
        <v>0</v>
      </c>
      <c r="AA583" s="37">
        <f t="shared" ref="AA583" si="415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6">C583+C582</f>
        <v>0</v>
      </c>
      <c r="D584" s="44">
        <f t="shared" si="416"/>
        <v>0</v>
      </c>
      <c r="E584" s="44">
        <f t="shared" si="416"/>
        <v>174969.72999999998</v>
      </c>
      <c r="F584" s="44">
        <f t="shared" si="416"/>
        <v>0</v>
      </c>
      <c r="G584" s="44">
        <f t="shared" si="416"/>
        <v>0</v>
      </c>
      <c r="H584" s="44">
        <f t="shared" si="416"/>
        <v>0</v>
      </c>
      <c r="I584" s="44">
        <f t="shared" si="416"/>
        <v>0</v>
      </c>
      <c r="J584" s="44">
        <f t="shared" si="416"/>
        <v>0</v>
      </c>
      <c r="K584" s="44">
        <f t="shared" si="416"/>
        <v>0</v>
      </c>
      <c r="L584" s="44">
        <f t="shared" si="416"/>
        <v>0</v>
      </c>
      <c r="M584" s="44">
        <f t="shared" si="416"/>
        <v>0</v>
      </c>
      <c r="N584" s="44">
        <f t="shared" si="416"/>
        <v>0</v>
      </c>
      <c r="O584" s="44">
        <f t="shared" si="416"/>
        <v>77098</v>
      </c>
      <c r="P584" s="44">
        <f t="shared" si="416"/>
        <v>97871.73</v>
      </c>
      <c r="Q584" s="44">
        <f t="shared" si="416"/>
        <v>0</v>
      </c>
      <c r="R584" s="44">
        <f t="shared" si="416"/>
        <v>0</v>
      </c>
      <c r="S584" s="44">
        <f t="shared" si="416"/>
        <v>0</v>
      </c>
      <c r="T584" s="44">
        <f t="shared" si="416"/>
        <v>0</v>
      </c>
      <c r="U584" s="44">
        <f t="shared" si="416"/>
        <v>0</v>
      </c>
      <c r="V584" s="44">
        <f t="shared" si="416"/>
        <v>0</v>
      </c>
      <c r="W584" s="44">
        <f t="shared" si="416"/>
        <v>0</v>
      </c>
      <c r="X584" s="44">
        <f t="shared" si="416"/>
        <v>0</v>
      </c>
      <c r="Y584" s="44">
        <f t="shared" si="416"/>
        <v>0</v>
      </c>
      <c r="Z584" s="44">
        <f t="shared" si="416"/>
        <v>174969.72999999998</v>
      </c>
      <c r="AA584" s="44">
        <f t="shared" si="416"/>
        <v>463030.27</v>
      </c>
      <c r="AB584" s="45">
        <f t="shared" si="412"/>
        <v>0.27424722570532911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60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[1]consoCURRENT!E13028</f>
        <v>0</v>
      </c>
      <c r="C588" s="37">
        <f>[1]consoCURRENT!F13028</f>
        <v>0</v>
      </c>
      <c r="D588" s="37">
        <f>[1]consoCURRENT!G13028</f>
        <v>0</v>
      </c>
      <c r="E588" s="37">
        <f>[1]consoCURRENT!H13028</f>
        <v>0</v>
      </c>
      <c r="F588" s="37">
        <f>[1]consoCURRENT!I13028</f>
        <v>0</v>
      </c>
      <c r="G588" s="37">
        <f>[1]consoCURRENT!J13028</f>
        <v>0</v>
      </c>
      <c r="H588" s="37">
        <f>[1]consoCURRENT!K13028</f>
        <v>0</v>
      </c>
      <c r="I588" s="37">
        <f>[1]consoCURRENT!L13028</f>
        <v>0</v>
      </c>
      <c r="J588" s="37">
        <f>[1]consoCURRENT!M13028</f>
        <v>0</v>
      </c>
      <c r="K588" s="37">
        <f>[1]consoCURRENT!N13028</f>
        <v>0</v>
      </c>
      <c r="L588" s="37">
        <f>[1]consoCURRENT!O13028</f>
        <v>0</v>
      </c>
      <c r="M588" s="37">
        <f>[1]consoCURRENT!P13028</f>
        <v>0</v>
      </c>
      <c r="N588" s="37">
        <f>[1]consoCURRENT!Q13028</f>
        <v>0</v>
      </c>
      <c r="O588" s="37">
        <f>[1]consoCURRENT!R13028</f>
        <v>0</v>
      </c>
      <c r="P588" s="37">
        <f>[1]consoCURRENT!S13028</f>
        <v>0</v>
      </c>
      <c r="Q588" s="37">
        <f>[1]consoCURRENT!T13028</f>
        <v>0</v>
      </c>
      <c r="R588" s="37">
        <f>[1]consoCURRENT!U13028</f>
        <v>0</v>
      </c>
      <c r="S588" s="37">
        <f>[1]consoCURRENT!V13028</f>
        <v>0</v>
      </c>
      <c r="T588" s="37">
        <f>[1]consoCURRENT!W13028</f>
        <v>0</v>
      </c>
      <c r="U588" s="37">
        <f>[1]consoCURRENT!X13028</f>
        <v>0</v>
      </c>
      <c r="V588" s="37">
        <f>[1]consoCURRENT!Y13028</f>
        <v>0</v>
      </c>
      <c r="W588" s="37">
        <f>[1]consoCURRENT!Z13028</f>
        <v>0</v>
      </c>
      <c r="X588" s="37">
        <f>[1]consoCURRENT!AA13028</f>
        <v>0</v>
      </c>
      <c r="Y588" s="37">
        <f>[1]consoCURRENT!AB13028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[1]consoCURRENT!E13104</f>
        <v>621000</v>
      </c>
      <c r="C589" s="37">
        <f>[1]consoCURRENT!F13104</f>
        <v>0</v>
      </c>
      <c r="D589" s="37">
        <f>[1]consoCURRENT!G13104</f>
        <v>0</v>
      </c>
      <c r="E589" s="37">
        <f>[1]consoCURRENT!H13104</f>
        <v>287354.02</v>
      </c>
      <c r="F589" s="37">
        <f>[1]consoCURRENT!I13104</f>
        <v>0</v>
      </c>
      <c r="G589" s="37">
        <f>[1]consoCURRENT!J13104</f>
        <v>0</v>
      </c>
      <c r="H589" s="37">
        <f>[1]consoCURRENT!K13104</f>
        <v>0</v>
      </c>
      <c r="I589" s="37">
        <f>[1]consoCURRENT!L13104</f>
        <v>0</v>
      </c>
      <c r="J589" s="37">
        <f>[1]consoCURRENT!M13104</f>
        <v>0</v>
      </c>
      <c r="K589" s="37">
        <f>[1]consoCURRENT!N13104</f>
        <v>0</v>
      </c>
      <c r="L589" s="37">
        <f>[1]consoCURRENT!O13104</f>
        <v>0</v>
      </c>
      <c r="M589" s="37">
        <f>[1]consoCURRENT!P13104</f>
        <v>0</v>
      </c>
      <c r="N589" s="37">
        <f>[1]consoCURRENT!Q13104</f>
        <v>0</v>
      </c>
      <c r="O589" s="37">
        <f>[1]consoCURRENT!R13104</f>
        <v>286104.02</v>
      </c>
      <c r="P589" s="37">
        <f>[1]consoCURRENT!S13104</f>
        <v>1250</v>
      </c>
      <c r="Q589" s="37">
        <f>[1]consoCURRENT!T13104</f>
        <v>0</v>
      </c>
      <c r="R589" s="37">
        <f>[1]consoCURRENT!U13104</f>
        <v>0</v>
      </c>
      <c r="S589" s="37">
        <f>[1]consoCURRENT!V13104</f>
        <v>0</v>
      </c>
      <c r="T589" s="37">
        <f>[1]consoCURRENT!W13104</f>
        <v>0</v>
      </c>
      <c r="U589" s="37">
        <f>[1]consoCURRENT!X13104</f>
        <v>0</v>
      </c>
      <c r="V589" s="37">
        <f>[1]consoCURRENT!Y13104</f>
        <v>0</v>
      </c>
      <c r="W589" s="37">
        <f>[1]consoCURRENT!Z13104</f>
        <v>0</v>
      </c>
      <c r="X589" s="37">
        <f>[1]consoCURRENT!AA13104</f>
        <v>0</v>
      </c>
      <c r="Y589" s="37">
        <f>[1]consoCURRENT!AB13104</f>
        <v>0</v>
      </c>
      <c r="Z589" s="37">
        <f t="shared" ref="Z589:Z591" si="417">SUM(M589:Y589)</f>
        <v>287354.02</v>
      </c>
      <c r="AA589" s="37">
        <f t="shared" ref="AA589:AA591" si="418">B589-Z589</f>
        <v>333645.98</v>
      </c>
      <c r="AB589" s="42">
        <f t="shared" ref="AB589:AB594" si="419">Z589/B589</f>
        <v>0.46272789049919488</v>
      </c>
      <c r="AC589" s="38"/>
    </row>
    <row r="590" spans="1:29" s="39" customFormat="1" ht="18" customHeight="1" x14ac:dyDescent="0.25">
      <c r="A590" s="41" t="s">
        <v>38</v>
      </c>
      <c r="B590" s="37">
        <f>[1]consoCURRENT!E13110</f>
        <v>0</v>
      </c>
      <c r="C590" s="37">
        <f>[1]consoCURRENT!F13110</f>
        <v>0</v>
      </c>
      <c r="D590" s="37">
        <f>[1]consoCURRENT!G13110</f>
        <v>0</v>
      </c>
      <c r="E590" s="37">
        <f>[1]consoCURRENT!H13110</f>
        <v>0</v>
      </c>
      <c r="F590" s="37">
        <f>[1]consoCURRENT!I13110</f>
        <v>0</v>
      </c>
      <c r="G590" s="37">
        <f>[1]consoCURRENT!J13110</f>
        <v>0</v>
      </c>
      <c r="H590" s="37">
        <f>[1]consoCURRENT!K13110</f>
        <v>0</v>
      </c>
      <c r="I590" s="37">
        <f>[1]consoCURRENT!L13110</f>
        <v>0</v>
      </c>
      <c r="J590" s="37">
        <f>[1]consoCURRENT!M13110</f>
        <v>0</v>
      </c>
      <c r="K590" s="37">
        <f>[1]consoCURRENT!N13110</f>
        <v>0</v>
      </c>
      <c r="L590" s="37">
        <f>[1]consoCURRENT!O13110</f>
        <v>0</v>
      </c>
      <c r="M590" s="37">
        <f>[1]consoCURRENT!P13110</f>
        <v>0</v>
      </c>
      <c r="N590" s="37">
        <f>[1]consoCURRENT!Q13110</f>
        <v>0</v>
      </c>
      <c r="O590" s="37">
        <f>[1]consoCURRENT!R13110</f>
        <v>0</v>
      </c>
      <c r="P590" s="37">
        <f>[1]consoCURRENT!S13110</f>
        <v>0</v>
      </c>
      <c r="Q590" s="37">
        <f>[1]consoCURRENT!T13110</f>
        <v>0</v>
      </c>
      <c r="R590" s="37">
        <f>[1]consoCURRENT!U13110</f>
        <v>0</v>
      </c>
      <c r="S590" s="37">
        <f>[1]consoCURRENT!V13110</f>
        <v>0</v>
      </c>
      <c r="T590" s="37">
        <f>[1]consoCURRENT!W13110</f>
        <v>0</v>
      </c>
      <c r="U590" s="37">
        <f>[1]consoCURRENT!X13110</f>
        <v>0</v>
      </c>
      <c r="V590" s="37">
        <f>[1]consoCURRENT!Y13110</f>
        <v>0</v>
      </c>
      <c r="W590" s="37">
        <f>[1]consoCURRENT!Z13110</f>
        <v>0</v>
      </c>
      <c r="X590" s="37">
        <f>[1]consoCURRENT!AA13110</f>
        <v>0</v>
      </c>
      <c r="Y590" s="37">
        <f>[1]consoCURRENT!AB13110</f>
        <v>0</v>
      </c>
      <c r="Z590" s="37">
        <f t="shared" si="417"/>
        <v>0</v>
      </c>
      <c r="AA590" s="37">
        <f t="shared" si="418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[1]consoCURRENT!E13139</f>
        <v>0</v>
      </c>
      <c r="C591" s="37">
        <f>[1]consoCURRENT!F13139</f>
        <v>0</v>
      </c>
      <c r="D591" s="37">
        <f>[1]consoCURRENT!G13139</f>
        <v>0</v>
      </c>
      <c r="E591" s="37">
        <f>[1]consoCURRENT!H13139</f>
        <v>0</v>
      </c>
      <c r="F591" s="37">
        <f>[1]consoCURRENT!I13139</f>
        <v>0</v>
      </c>
      <c r="G591" s="37">
        <f>[1]consoCURRENT!J13139</f>
        <v>0</v>
      </c>
      <c r="H591" s="37">
        <f>[1]consoCURRENT!K13139</f>
        <v>0</v>
      </c>
      <c r="I591" s="37">
        <f>[1]consoCURRENT!L13139</f>
        <v>0</v>
      </c>
      <c r="J591" s="37">
        <f>[1]consoCURRENT!M13139</f>
        <v>0</v>
      </c>
      <c r="K591" s="37">
        <f>[1]consoCURRENT!N13139</f>
        <v>0</v>
      </c>
      <c r="L591" s="37">
        <f>[1]consoCURRENT!O13139</f>
        <v>0</v>
      </c>
      <c r="M591" s="37">
        <f>[1]consoCURRENT!P13139</f>
        <v>0</v>
      </c>
      <c r="N591" s="37">
        <f>[1]consoCURRENT!Q13139</f>
        <v>0</v>
      </c>
      <c r="O591" s="37">
        <f>[1]consoCURRENT!R13139</f>
        <v>0</v>
      </c>
      <c r="P591" s="37">
        <f>[1]consoCURRENT!S13139</f>
        <v>0</v>
      </c>
      <c r="Q591" s="37">
        <f>[1]consoCURRENT!T13139</f>
        <v>0</v>
      </c>
      <c r="R591" s="37">
        <f>[1]consoCURRENT!U13139</f>
        <v>0</v>
      </c>
      <c r="S591" s="37">
        <f>[1]consoCURRENT!V13139</f>
        <v>0</v>
      </c>
      <c r="T591" s="37">
        <f>[1]consoCURRENT!W13139</f>
        <v>0</v>
      </c>
      <c r="U591" s="37">
        <f>[1]consoCURRENT!X13139</f>
        <v>0</v>
      </c>
      <c r="V591" s="37">
        <f>[1]consoCURRENT!Y13139</f>
        <v>0</v>
      </c>
      <c r="W591" s="37">
        <f>[1]consoCURRENT!Z13139</f>
        <v>0</v>
      </c>
      <c r="X591" s="37">
        <f>[1]consoCURRENT!AA13139</f>
        <v>0</v>
      </c>
      <c r="Y591" s="37">
        <f>[1]consoCURRENT!AB13139</f>
        <v>0</v>
      </c>
      <c r="Z591" s="37">
        <f t="shared" si="417"/>
        <v>0</v>
      </c>
      <c r="AA591" s="37">
        <f t="shared" si="418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20">SUM(C588:C591)</f>
        <v>0</v>
      </c>
      <c r="D592" s="44">
        <f t="shared" si="420"/>
        <v>0</v>
      </c>
      <c r="E592" s="44">
        <f t="shared" si="420"/>
        <v>287354.02</v>
      </c>
      <c r="F592" s="44">
        <f t="shared" si="420"/>
        <v>0</v>
      </c>
      <c r="G592" s="44">
        <f t="shared" si="420"/>
        <v>0</v>
      </c>
      <c r="H592" s="44">
        <f t="shared" si="420"/>
        <v>0</v>
      </c>
      <c r="I592" s="44">
        <f t="shared" si="420"/>
        <v>0</v>
      </c>
      <c r="J592" s="44">
        <f t="shared" si="420"/>
        <v>0</v>
      </c>
      <c r="K592" s="44">
        <f t="shared" si="420"/>
        <v>0</v>
      </c>
      <c r="L592" s="44">
        <f t="shared" si="420"/>
        <v>0</v>
      </c>
      <c r="M592" s="44">
        <f t="shared" si="420"/>
        <v>0</v>
      </c>
      <c r="N592" s="44">
        <f t="shared" si="420"/>
        <v>0</v>
      </c>
      <c r="O592" s="44">
        <f t="shared" si="420"/>
        <v>286104.02</v>
      </c>
      <c r="P592" s="44">
        <f t="shared" si="420"/>
        <v>1250</v>
      </c>
      <c r="Q592" s="44">
        <f t="shared" si="420"/>
        <v>0</v>
      </c>
      <c r="R592" s="44">
        <f t="shared" si="420"/>
        <v>0</v>
      </c>
      <c r="S592" s="44">
        <f t="shared" si="420"/>
        <v>0</v>
      </c>
      <c r="T592" s="44">
        <f t="shared" si="420"/>
        <v>0</v>
      </c>
      <c r="U592" s="44">
        <f t="shared" si="420"/>
        <v>0</v>
      </c>
      <c r="V592" s="44">
        <f t="shared" si="420"/>
        <v>0</v>
      </c>
      <c r="W592" s="44">
        <f t="shared" si="420"/>
        <v>0</v>
      </c>
      <c r="X592" s="44">
        <f t="shared" si="420"/>
        <v>0</v>
      </c>
      <c r="Y592" s="44">
        <f t="shared" si="420"/>
        <v>0</v>
      </c>
      <c r="Z592" s="44">
        <f t="shared" si="420"/>
        <v>287354.02</v>
      </c>
      <c r="AA592" s="44">
        <f t="shared" si="420"/>
        <v>333645.98</v>
      </c>
      <c r="AB592" s="45">
        <f t="shared" si="419"/>
        <v>0.46272789049919488</v>
      </c>
      <c r="AC592" s="38"/>
    </row>
    <row r="593" spans="1:29" s="39" customFormat="1" ht="18" customHeight="1" x14ac:dyDescent="0.25">
      <c r="A593" s="46" t="s">
        <v>41</v>
      </c>
      <c r="B593" s="37">
        <f>[1]consoCURRENT!E13143</f>
        <v>0</v>
      </c>
      <c r="C593" s="37">
        <f>[1]consoCURRENT!F13143</f>
        <v>0</v>
      </c>
      <c r="D593" s="37">
        <f>[1]consoCURRENT!G13143</f>
        <v>0</v>
      </c>
      <c r="E593" s="37">
        <f>[1]consoCURRENT!H13143</f>
        <v>0</v>
      </c>
      <c r="F593" s="37">
        <f>[1]consoCURRENT!I13143</f>
        <v>0</v>
      </c>
      <c r="G593" s="37">
        <f>[1]consoCURRENT!J13143</f>
        <v>0</v>
      </c>
      <c r="H593" s="37">
        <f>[1]consoCURRENT!K13143</f>
        <v>0</v>
      </c>
      <c r="I593" s="37">
        <f>[1]consoCURRENT!L13143</f>
        <v>0</v>
      </c>
      <c r="J593" s="37">
        <f>[1]consoCURRENT!M13143</f>
        <v>0</v>
      </c>
      <c r="K593" s="37">
        <f>[1]consoCURRENT!N13143</f>
        <v>0</v>
      </c>
      <c r="L593" s="37">
        <f>[1]consoCURRENT!O13143</f>
        <v>0</v>
      </c>
      <c r="M593" s="37">
        <f>[1]consoCURRENT!P13143</f>
        <v>0</v>
      </c>
      <c r="N593" s="37">
        <f>[1]consoCURRENT!Q13143</f>
        <v>0</v>
      </c>
      <c r="O593" s="37">
        <f>[1]consoCURRENT!R13143</f>
        <v>0</v>
      </c>
      <c r="P593" s="37">
        <f>[1]consoCURRENT!S13143</f>
        <v>0</v>
      </c>
      <c r="Q593" s="37">
        <f>[1]consoCURRENT!T13143</f>
        <v>0</v>
      </c>
      <c r="R593" s="37">
        <f>[1]consoCURRENT!U13143</f>
        <v>0</v>
      </c>
      <c r="S593" s="37">
        <f>[1]consoCURRENT!V13143</f>
        <v>0</v>
      </c>
      <c r="T593" s="37">
        <f>[1]consoCURRENT!W13143</f>
        <v>0</v>
      </c>
      <c r="U593" s="37">
        <f>[1]consoCURRENT!X13143</f>
        <v>0</v>
      </c>
      <c r="V593" s="37">
        <f>[1]consoCURRENT!Y13143</f>
        <v>0</v>
      </c>
      <c r="W593" s="37">
        <f>[1]consoCURRENT!Z13143</f>
        <v>0</v>
      </c>
      <c r="X593" s="37">
        <f>[1]consoCURRENT!AA13143</f>
        <v>0</v>
      </c>
      <c r="Y593" s="37">
        <f>[1]consoCURRENT!AB13143</f>
        <v>0</v>
      </c>
      <c r="Z593" s="37">
        <f t="shared" ref="Z593" si="421">SUM(M593:Y593)</f>
        <v>0</v>
      </c>
      <c r="AA593" s="37">
        <f t="shared" ref="AA593" si="422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3">C593+C592</f>
        <v>0</v>
      </c>
      <c r="D594" s="44">
        <f t="shared" si="423"/>
        <v>0</v>
      </c>
      <c r="E594" s="44">
        <f t="shared" si="423"/>
        <v>287354.02</v>
      </c>
      <c r="F594" s="44">
        <f t="shared" si="423"/>
        <v>0</v>
      </c>
      <c r="G594" s="44">
        <f t="shared" si="423"/>
        <v>0</v>
      </c>
      <c r="H594" s="44">
        <f t="shared" si="423"/>
        <v>0</v>
      </c>
      <c r="I594" s="44">
        <f t="shared" si="423"/>
        <v>0</v>
      </c>
      <c r="J594" s="44">
        <f t="shared" si="423"/>
        <v>0</v>
      </c>
      <c r="K594" s="44">
        <f t="shared" si="423"/>
        <v>0</v>
      </c>
      <c r="L594" s="44">
        <f t="shared" si="423"/>
        <v>0</v>
      </c>
      <c r="M594" s="44">
        <f t="shared" si="423"/>
        <v>0</v>
      </c>
      <c r="N594" s="44">
        <f t="shared" si="423"/>
        <v>0</v>
      </c>
      <c r="O594" s="44">
        <f t="shared" si="423"/>
        <v>286104.02</v>
      </c>
      <c r="P594" s="44">
        <f t="shared" si="423"/>
        <v>1250</v>
      </c>
      <c r="Q594" s="44">
        <f t="shared" si="423"/>
        <v>0</v>
      </c>
      <c r="R594" s="44">
        <f t="shared" si="423"/>
        <v>0</v>
      </c>
      <c r="S594" s="44">
        <f t="shared" si="423"/>
        <v>0</v>
      </c>
      <c r="T594" s="44">
        <f t="shared" si="423"/>
        <v>0</v>
      </c>
      <c r="U594" s="44">
        <f t="shared" si="423"/>
        <v>0</v>
      </c>
      <c r="V594" s="44">
        <f t="shared" si="423"/>
        <v>0</v>
      </c>
      <c r="W594" s="44">
        <f t="shared" si="423"/>
        <v>0</v>
      </c>
      <c r="X594" s="44">
        <f t="shared" si="423"/>
        <v>0</v>
      </c>
      <c r="Y594" s="44">
        <f t="shared" si="423"/>
        <v>0</v>
      </c>
      <c r="Z594" s="44">
        <f t="shared" si="423"/>
        <v>287354.02</v>
      </c>
      <c r="AA594" s="44">
        <f t="shared" si="423"/>
        <v>333645.98</v>
      </c>
      <c r="AB594" s="45">
        <f t="shared" si="419"/>
        <v>0.46272789049919488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61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[1]consoCURRENT!E13203</f>
        <v>0</v>
      </c>
      <c r="C598" s="37">
        <f>[1]consoCURRENT!F13203</f>
        <v>0</v>
      </c>
      <c r="D598" s="37">
        <f>[1]consoCURRENT!G13203</f>
        <v>0</v>
      </c>
      <c r="E598" s="37">
        <f>[1]consoCURRENT!H13203</f>
        <v>0</v>
      </c>
      <c r="F598" s="37">
        <f>[1]consoCURRENT!I13203</f>
        <v>0</v>
      </c>
      <c r="G598" s="37">
        <f>[1]consoCURRENT!J13203</f>
        <v>0</v>
      </c>
      <c r="H598" s="37">
        <f>[1]consoCURRENT!K13203</f>
        <v>0</v>
      </c>
      <c r="I598" s="37">
        <f>[1]consoCURRENT!L13203</f>
        <v>0</v>
      </c>
      <c r="J598" s="37">
        <f>[1]consoCURRENT!M13203</f>
        <v>0</v>
      </c>
      <c r="K598" s="37">
        <f>[1]consoCURRENT!N13203</f>
        <v>0</v>
      </c>
      <c r="L598" s="37">
        <f>[1]consoCURRENT!O13203</f>
        <v>0</v>
      </c>
      <c r="M598" s="37">
        <f>[1]consoCURRENT!P13203</f>
        <v>0</v>
      </c>
      <c r="N598" s="37">
        <f>[1]consoCURRENT!Q13203</f>
        <v>0</v>
      </c>
      <c r="O598" s="37">
        <f>[1]consoCURRENT!R13203</f>
        <v>0</v>
      </c>
      <c r="P598" s="37">
        <f>[1]consoCURRENT!S13203</f>
        <v>0</v>
      </c>
      <c r="Q598" s="37">
        <f>[1]consoCURRENT!T13203</f>
        <v>0</v>
      </c>
      <c r="R598" s="37">
        <f>[1]consoCURRENT!U13203</f>
        <v>0</v>
      </c>
      <c r="S598" s="37">
        <f>[1]consoCURRENT!V13203</f>
        <v>0</v>
      </c>
      <c r="T598" s="37">
        <f>[1]consoCURRENT!W13203</f>
        <v>0</v>
      </c>
      <c r="U598" s="37">
        <f>[1]consoCURRENT!X13203</f>
        <v>0</v>
      </c>
      <c r="V598" s="37">
        <f>[1]consoCURRENT!Y13203</f>
        <v>0</v>
      </c>
      <c r="W598" s="37">
        <f>[1]consoCURRENT!Z13203</f>
        <v>0</v>
      </c>
      <c r="X598" s="37">
        <f>[1]consoCURRENT!AA13203</f>
        <v>0</v>
      </c>
      <c r="Y598" s="37">
        <f>[1]consoCURRENT!AB13203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[1]consoCURRENT!E13279</f>
        <v>707000</v>
      </c>
      <c r="C599" s="37">
        <f>[1]consoCURRENT!F13279</f>
        <v>0</v>
      </c>
      <c r="D599" s="37">
        <f>[1]consoCURRENT!G13279</f>
        <v>0</v>
      </c>
      <c r="E599" s="37">
        <f>[1]consoCURRENT!H13279</f>
        <v>125260.07</v>
      </c>
      <c r="F599" s="37">
        <f>[1]consoCURRENT!I13279</f>
        <v>0</v>
      </c>
      <c r="G599" s="37">
        <f>[1]consoCURRENT!J13279</f>
        <v>0</v>
      </c>
      <c r="H599" s="37">
        <f>[1]consoCURRENT!K13279</f>
        <v>0</v>
      </c>
      <c r="I599" s="37">
        <f>[1]consoCURRENT!L13279</f>
        <v>0</v>
      </c>
      <c r="J599" s="37">
        <f>[1]consoCURRENT!M13279</f>
        <v>0</v>
      </c>
      <c r="K599" s="37">
        <f>[1]consoCURRENT!N13279</f>
        <v>0</v>
      </c>
      <c r="L599" s="37">
        <f>[1]consoCURRENT!O13279</f>
        <v>0</v>
      </c>
      <c r="M599" s="37">
        <f>[1]consoCURRENT!P13279</f>
        <v>0</v>
      </c>
      <c r="N599" s="37">
        <f>[1]consoCURRENT!Q13279</f>
        <v>0</v>
      </c>
      <c r="O599" s="37">
        <f>[1]consoCURRENT!R13279</f>
        <v>47528.07</v>
      </c>
      <c r="P599" s="37">
        <f>[1]consoCURRENT!S13279</f>
        <v>77732</v>
      </c>
      <c r="Q599" s="37">
        <f>[1]consoCURRENT!T13279</f>
        <v>0</v>
      </c>
      <c r="R599" s="37">
        <f>[1]consoCURRENT!U13279</f>
        <v>0</v>
      </c>
      <c r="S599" s="37">
        <f>[1]consoCURRENT!V13279</f>
        <v>0</v>
      </c>
      <c r="T599" s="37">
        <f>[1]consoCURRENT!W13279</f>
        <v>0</v>
      </c>
      <c r="U599" s="37">
        <f>[1]consoCURRENT!X13279</f>
        <v>0</v>
      </c>
      <c r="V599" s="37">
        <f>[1]consoCURRENT!Y13279</f>
        <v>0</v>
      </c>
      <c r="W599" s="37">
        <f>[1]consoCURRENT!Z13279</f>
        <v>0</v>
      </c>
      <c r="X599" s="37">
        <f>[1]consoCURRENT!AA13279</f>
        <v>0</v>
      </c>
      <c r="Y599" s="37">
        <f>[1]consoCURRENT!AB13279</f>
        <v>0</v>
      </c>
      <c r="Z599" s="37">
        <f t="shared" ref="Z599:Z601" si="424">SUM(M599:Y599)</f>
        <v>125260.07</v>
      </c>
      <c r="AA599" s="37">
        <f t="shared" ref="AA599:AA601" si="425">B599-Z599</f>
        <v>581739.92999999993</v>
      </c>
      <c r="AB599" s="42">
        <f t="shared" ref="AB599:AB604" si="426">Z599/B599</f>
        <v>0.17717124469589818</v>
      </c>
      <c r="AC599" s="38"/>
    </row>
    <row r="600" spans="1:29" s="39" customFormat="1" ht="18" customHeight="1" x14ac:dyDescent="0.25">
      <c r="A600" s="41" t="s">
        <v>38</v>
      </c>
      <c r="B600" s="37">
        <f>[1]consoCURRENT!E13285</f>
        <v>0</v>
      </c>
      <c r="C600" s="37">
        <f>[1]consoCURRENT!F13285</f>
        <v>0</v>
      </c>
      <c r="D600" s="37">
        <f>[1]consoCURRENT!G13285</f>
        <v>0</v>
      </c>
      <c r="E600" s="37">
        <f>[1]consoCURRENT!H13285</f>
        <v>0</v>
      </c>
      <c r="F600" s="37">
        <f>[1]consoCURRENT!I13285</f>
        <v>0</v>
      </c>
      <c r="G600" s="37">
        <f>[1]consoCURRENT!J13285</f>
        <v>0</v>
      </c>
      <c r="H600" s="37">
        <f>[1]consoCURRENT!K13285</f>
        <v>0</v>
      </c>
      <c r="I600" s="37">
        <f>[1]consoCURRENT!L13285</f>
        <v>0</v>
      </c>
      <c r="J600" s="37">
        <f>[1]consoCURRENT!M13285</f>
        <v>0</v>
      </c>
      <c r="K600" s="37">
        <f>[1]consoCURRENT!N13285</f>
        <v>0</v>
      </c>
      <c r="L600" s="37">
        <f>[1]consoCURRENT!O13285</f>
        <v>0</v>
      </c>
      <c r="M600" s="37">
        <f>[1]consoCURRENT!P13285</f>
        <v>0</v>
      </c>
      <c r="N600" s="37">
        <f>[1]consoCURRENT!Q13285</f>
        <v>0</v>
      </c>
      <c r="O600" s="37">
        <f>[1]consoCURRENT!R13285</f>
        <v>0</v>
      </c>
      <c r="P600" s="37">
        <f>[1]consoCURRENT!S13285</f>
        <v>0</v>
      </c>
      <c r="Q600" s="37">
        <f>[1]consoCURRENT!T13285</f>
        <v>0</v>
      </c>
      <c r="R600" s="37">
        <f>[1]consoCURRENT!U13285</f>
        <v>0</v>
      </c>
      <c r="S600" s="37">
        <f>[1]consoCURRENT!V13285</f>
        <v>0</v>
      </c>
      <c r="T600" s="37">
        <f>[1]consoCURRENT!W13285</f>
        <v>0</v>
      </c>
      <c r="U600" s="37">
        <f>[1]consoCURRENT!X13285</f>
        <v>0</v>
      </c>
      <c r="V600" s="37">
        <f>[1]consoCURRENT!Y13285</f>
        <v>0</v>
      </c>
      <c r="W600" s="37">
        <f>[1]consoCURRENT!Z13285</f>
        <v>0</v>
      </c>
      <c r="X600" s="37">
        <f>[1]consoCURRENT!AA13285</f>
        <v>0</v>
      </c>
      <c r="Y600" s="37">
        <f>[1]consoCURRENT!AB13285</f>
        <v>0</v>
      </c>
      <c r="Z600" s="37">
        <f t="shared" si="424"/>
        <v>0</v>
      </c>
      <c r="AA600" s="37">
        <f t="shared" si="425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[1]consoCURRENT!E13314</f>
        <v>0</v>
      </c>
      <c r="C601" s="37">
        <f>[1]consoCURRENT!F13314</f>
        <v>0</v>
      </c>
      <c r="D601" s="37">
        <f>[1]consoCURRENT!G13314</f>
        <v>0</v>
      </c>
      <c r="E601" s="37">
        <f>[1]consoCURRENT!H13314</f>
        <v>0</v>
      </c>
      <c r="F601" s="37">
        <f>[1]consoCURRENT!I13314</f>
        <v>0</v>
      </c>
      <c r="G601" s="37">
        <f>[1]consoCURRENT!J13314</f>
        <v>0</v>
      </c>
      <c r="H601" s="37">
        <f>[1]consoCURRENT!K13314</f>
        <v>0</v>
      </c>
      <c r="I601" s="37">
        <f>[1]consoCURRENT!L13314</f>
        <v>0</v>
      </c>
      <c r="J601" s="37">
        <f>[1]consoCURRENT!M13314</f>
        <v>0</v>
      </c>
      <c r="K601" s="37">
        <f>[1]consoCURRENT!N13314</f>
        <v>0</v>
      </c>
      <c r="L601" s="37">
        <f>[1]consoCURRENT!O13314</f>
        <v>0</v>
      </c>
      <c r="M601" s="37">
        <f>[1]consoCURRENT!P13314</f>
        <v>0</v>
      </c>
      <c r="N601" s="37">
        <f>[1]consoCURRENT!Q13314</f>
        <v>0</v>
      </c>
      <c r="O601" s="37">
        <f>[1]consoCURRENT!R13314</f>
        <v>0</v>
      </c>
      <c r="P601" s="37">
        <f>[1]consoCURRENT!S13314</f>
        <v>0</v>
      </c>
      <c r="Q601" s="37">
        <f>[1]consoCURRENT!T13314</f>
        <v>0</v>
      </c>
      <c r="R601" s="37">
        <f>[1]consoCURRENT!U13314</f>
        <v>0</v>
      </c>
      <c r="S601" s="37">
        <f>[1]consoCURRENT!V13314</f>
        <v>0</v>
      </c>
      <c r="T601" s="37">
        <f>[1]consoCURRENT!W13314</f>
        <v>0</v>
      </c>
      <c r="U601" s="37">
        <f>[1]consoCURRENT!X13314</f>
        <v>0</v>
      </c>
      <c r="V601" s="37">
        <f>[1]consoCURRENT!Y13314</f>
        <v>0</v>
      </c>
      <c r="W601" s="37">
        <f>[1]consoCURRENT!Z13314</f>
        <v>0</v>
      </c>
      <c r="X601" s="37">
        <f>[1]consoCURRENT!AA13314</f>
        <v>0</v>
      </c>
      <c r="Y601" s="37">
        <f>[1]consoCURRENT!AB13314</f>
        <v>0</v>
      </c>
      <c r="Z601" s="37">
        <f t="shared" si="424"/>
        <v>0</v>
      </c>
      <c r="AA601" s="37">
        <f t="shared" si="425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7">SUM(C598:C601)</f>
        <v>0</v>
      </c>
      <c r="D602" s="44">
        <f t="shared" si="427"/>
        <v>0</v>
      </c>
      <c r="E602" s="44">
        <f t="shared" si="427"/>
        <v>125260.07</v>
      </c>
      <c r="F602" s="44">
        <f t="shared" si="427"/>
        <v>0</v>
      </c>
      <c r="G602" s="44">
        <f t="shared" si="427"/>
        <v>0</v>
      </c>
      <c r="H602" s="44">
        <f t="shared" si="427"/>
        <v>0</v>
      </c>
      <c r="I602" s="44">
        <f t="shared" si="427"/>
        <v>0</v>
      </c>
      <c r="J602" s="44">
        <f t="shared" si="427"/>
        <v>0</v>
      </c>
      <c r="K602" s="44">
        <f t="shared" si="427"/>
        <v>0</v>
      </c>
      <c r="L602" s="44">
        <f t="shared" si="427"/>
        <v>0</v>
      </c>
      <c r="M602" s="44">
        <f t="shared" si="427"/>
        <v>0</v>
      </c>
      <c r="N602" s="44">
        <f t="shared" si="427"/>
        <v>0</v>
      </c>
      <c r="O602" s="44">
        <f t="shared" si="427"/>
        <v>47528.07</v>
      </c>
      <c r="P602" s="44">
        <f t="shared" si="427"/>
        <v>77732</v>
      </c>
      <c r="Q602" s="44">
        <f t="shared" si="427"/>
        <v>0</v>
      </c>
      <c r="R602" s="44">
        <f t="shared" si="427"/>
        <v>0</v>
      </c>
      <c r="S602" s="44">
        <f t="shared" si="427"/>
        <v>0</v>
      </c>
      <c r="T602" s="44">
        <f t="shared" si="427"/>
        <v>0</v>
      </c>
      <c r="U602" s="44">
        <f t="shared" si="427"/>
        <v>0</v>
      </c>
      <c r="V602" s="44">
        <f t="shared" si="427"/>
        <v>0</v>
      </c>
      <c r="W602" s="44">
        <f t="shared" si="427"/>
        <v>0</v>
      </c>
      <c r="X602" s="44">
        <f t="shared" si="427"/>
        <v>0</v>
      </c>
      <c r="Y602" s="44">
        <f t="shared" si="427"/>
        <v>0</v>
      </c>
      <c r="Z602" s="44">
        <f t="shared" si="427"/>
        <v>125260.07</v>
      </c>
      <c r="AA602" s="44">
        <f t="shared" si="427"/>
        <v>581739.92999999993</v>
      </c>
      <c r="AB602" s="45">
        <f t="shared" si="426"/>
        <v>0.17717124469589818</v>
      </c>
      <c r="AC602" s="38"/>
    </row>
    <row r="603" spans="1:29" s="39" customFormat="1" ht="18" customHeight="1" x14ac:dyDescent="0.25">
      <c r="A603" s="46" t="s">
        <v>41</v>
      </c>
      <c r="B603" s="37">
        <f>[1]consoCURRENT!E13318</f>
        <v>0</v>
      </c>
      <c r="C603" s="37">
        <f>[1]consoCURRENT!F13318</f>
        <v>0</v>
      </c>
      <c r="D603" s="37">
        <f>[1]consoCURRENT!G13318</f>
        <v>0</v>
      </c>
      <c r="E603" s="37">
        <f>[1]consoCURRENT!H13318</f>
        <v>0</v>
      </c>
      <c r="F603" s="37">
        <f>[1]consoCURRENT!I13318</f>
        <v>0</v>
      </c>
      <c r="G603" s="37">
        <f>[1]consoCURRENT!J13318</f>
        <v>0</v>
      </c>
      <c r="H603" s="37">
        <f>[1]consoCURRENT!K13318</f>
        <v>0</v>
      </c>
      <c r="I603" s="37">
        <f>[1]consoCURRENT!L13318</f>
        <v>0</v>
      </c>
      <c r="J603" s="37">
        <f>[1]consoCURRENT!M13318</f>
        <v>0</v>
      </c>
      <c r="K603" s="37">
        <f>[1]consoCURRENT!N13318</f>
        <v>0</v>
      </c>
      <c r="L603" s="37">
        <f>[1]consoCURRENT!O13318</f>
        <v>0</v>
      </c>
      <c r="M603" s="37">
        <f>[1]consoCURRENT!P13318</f>
        <v>0</v>
      </c>
      <c r="N603" s="37">
        <f>[1]consoCURRENT!Q13318</f>
        <v>0</v>
      </c>
      <c r="O603" s="37">
        <f>[1]consoCURRENT!R13318</f>
        <v>0</v>
      </c>
      <c r="P603" s="37">
        <f>[1]consoCURRENT!S13318</f>
        <v>0</v>
      </c>
      <c r="Q603" s="37">
        <f>[1]consoCURRENT!T13318</f>
        <v>0</v>
      </c>
      <c r="R603" s="37">
        <f>[1]consoCURRENT!U13318</f>
        <v>0</v>
      </c>
      <c r="S603" s="37">
        <f>[1]consoCURRENT!V13318</f>
        <v>0</v>
      </c>
      <c r="T603" s="37">
        <f>[1]consoCURRENT!W13318</f>
        <v>0</v>
      </c>
      <c r="U603" s="37">
        <f>[1]consoCURRENT!X13318</f>
        <v>0</v>
      </c>
      <c r="V603" s="37">
        <f>[1]consoCURRENT!Y13318</f>
        <v>0</v>
      </c>
      <c r="W603" s="37">
        <f>[1]consoCURRENT!Z13318</f>
        <v>0</v>
      </c>
      <c r="X603" s="37">
        <f>[1]consoCURRENT!AA13318</f>
        <v>0</v>
      </c>
      <c r="Y603" s="37">
        <f>[1]consoCURRENT!AB13318</f>
        <v>0</v>
      </c>
      <c r="Z603" s="37">
        <f t="shared" ref="Z603" si="428">SUM(M603:Y603)</f>
        <v>0</v>
      </c>
      <c r="AA603" s="37">
        <f t="shared" ref="AA603" si="429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30">C603+C602</f>
        <v>0</v>
      </c>
      <c r="D604" s="44">
        <f t="shared" si="430"/>
        <v>0</v>
      </c>
      <c r="E604" s="44">
        <f t="shared" si="430"/>
        <v>125260.07</v>
      </c>
      <c r="F604" s="44">
        <f t="shared" si="430"/>
        <v>0</v>
      </c>
      <c r="G604" s="44">
        <f t="shared" si="430"/>
        <v>0</v>
      </c>
      <c r="H604" s="44">
        <f t="shared" si="430"/>
        <v>0</v>
      </c>
      <c r="I604" s="44">
        <f t="shared" si="430"/>
        <v>0</v>
      </c>
      <c r="J604" s="44">
        <f t="shared" si="430"/>
        <v>0</v>
      </c>
      <c r="K604" s="44">
        <f t="shared" si="430"/>
        <v>0</v>
      </c>
      <c r="L604" s="44">
        <f t="shared" si="430"/>
        <v>0</v>
      </c>
      <c r="M604" s="44">
        <f t="shared" si="430"/>
        <v>0</v>
      </c>
      <c r="N604" s="44">
        <f t="shared" si="430"/>
        <v>0</v>
      </c>
      <c r="O604" s="44">
        <f t="shared" si="430"/>
        <v>47528.07</v>
      </c>
      <c r="P604" s="44">
        <f t="shared" si="430"/>
        <v>77732</v>
      </c>
      <c r="Q604" s="44">
        <f t="shared" si="430"/>
        <v>0</v>
      </c>
      <c r="R604" s="44">
        <f t="shared" si="430"/>
        <v>0</v>
      </c>
      <c r="S604" s="44">
        <f t="shared" si="430"/>
        <v>0</v>
      </c>
      <c r="T604" s="44">
        <f t="shared" si="430"/>
        <v>0</v>
      </c>
      <c r="U604" s="44">
        <f t="shared" si="430"/>
        <v>0</v>
      </c>
      <c r="V604" s="44">
        <f t="shared" si="430"/>
        <v>0</v>
      </c>
      <c r="W604" s="44">
        <f t="shared" si="430"/>
        <v>0</v>
      </c>
      <c r="X604" s="44">
        <f t="shared" si="430"/>
        <v>0</v>
      </c>
      <c r="Y604" s="44">
        <f t="shared" si="430"/>
        <v>0</v>
      </c>
      <c r="Z604" s="44">
        <f t="shared" si="430"/>
        <v>125260.07</v>
      </c>
      <c r="AA604" s="44">
        <f t="shared" si="430"/>
        <v>581739.92999999993</v>
      </c>
      <c r="AB604" s="45">
        <f t="shared" si="426"/>
        <v>0.17717124469589818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62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[1]consoCURRENT!E13378</f>
        <v>0</v>
      </c>
      <c r="C608" s="37">
        <f>[1]consoCURRENT!F13378</f>
        <v>0</v>
      </c>
      <c r="D608" s="37">
        <f>[1]consoCURRENT!G13378</f>
        <v>0</v>
      </c>
      <c r="E608" s="37">
        <f>[1]consoCURRENT!H13378</f>
        <v>0</v>
      </c>
      <c r="F608" s="37">
        <f>[1]consoCURRENT!I13378</f>
        <v>0</v>
      </c>
      <c r="G608" s="37">
        <f>[1]consoCURRENT!J13378</f>
        <v>0</v>
      </c>
      <c r="H608" s="37">
        <f>[1]consoCURRENT!K13378</f>
        <v>0</v>
      </c>
      <c r="I608" s="37">
        <f>[1]consoCURRENT!L13378</f>
        <v>0</v>
      </c>
      <c r="J608" s="37">
        <f>[1]consoCURRENT!M13378</f>
        <v>0</v>
      </c>
      <c r="K608" s="37">
        <f>[1]consoCURRENT!N13378</f>
        <v>0</v>
      </c>
      <c r="L608" s="37">
        <f>[1]consoCURRENT!O13378</f>
        <v>0</v>
      </c>
      <c r="M608" s="37">
        <f>[1]consoCURRENT!P13378</f>
        <v>0</v>
      </c>
      <c r="N608" s="37">
        <f>[1]consoCURRENT!Q13378</f>
        <v>0</v>
      </c>
      <c r="O608" s="37">
        <f>[1]consoCURRENT!R13378</f>
        <v>0</v>
      </c>
      <c r="P608" s="37">
        <f>[1]consoCURRENT!S13378</f>
        <v>0</v>
      </c>
      <c r="Q608" s="37">
        <f>[1]consoCURRENT!T13378</f>
        <v>0</v>
      </c>
      <c r="R608" s="37">
        <f>[1]consoCURRENT!U13378</f>
        <v>0</v>
      </c>
      <c r="S608" s="37">
        <f>[1]consoCURRENT!V13378</f>
        <v>0</v>
      </c>
      <c r="T608" s="37">
        <f>[1]consoCURRENT!W13378</f>
        <v>0</v>
      </c>
      <c r="U608" s="37">
        <f>[1]consoCURRENT!X13378</f>
        <v>0</v>
      </c>
      <c r="V608" s="37">
        <f>[1]consoCURRENT!Y13378</f>
        <v>0</v>
      </c>
      <c r="W608" s="37">
        <f>[1]consoCURRENT!Z13378</f>
        <v>0</v>
      </c>
      <c r="X608" s="37">
        <f>[1]consoCURRENT!AA13378</f>
        <v>0</v>
      </c>
      <c r="Y608" s="37">
        <f>[1]consoCURRENT!AB13378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[1]consoCURRENT!E13454</f>
        <v>698000</v>
      </c>
      <c r="C609" s="37">
        <f>[1]consoCURRENT!F13454</f>
        <v>0</v>
      </c>
      <c r="D609" s="37">
        <f>[1]consoCURRENT!G13454</f>
        <v>0</v>
      </c>
      <c r="E609" s="37">
        <f>[1]consoCURRENT!H13454</f>
        <v>112224.32000000001</v>
      </c>
      <c r="F609" s="37">
        <f>[1]consoCURRENT!I13454</f>
        <v>0</v>
      </c>
      <c r="G609" s="37">
        <f>[1]consoCURRENT!J13454</f>
        <v>0</v>
      </c>
      <c r="H609" s="37">
        <f>[1]consoCURRENT!K13454</f>
        <v>0</v>
      </c>
      <c r="I609" s="37">
        <f>[1]consoCURRENT!L13454</f>
        <v>0</v>
      </c>
      <c r="J609" s="37">
        <f>[1]consoCURRENT!M13454</f>
        <v>0</v>
      </c>
      <c r="K609" s="37">
        <f>[1]consoCURRENT!N13454</f>
        <v>0</v>
      </c>
      <c r="L609" s="37">
        <f>[1]consoCURRENT!O13454</f>
        <v>0</v>
      </c>
      <c r="M609" s="37">
        <f>[1]consoCURRENT!P13454</f>
        <v>0</v>
      </c>
      <c r="N609" s="37">
        <f>[1]consoCURRENT!Q13454</f>
        <v>0</v>
      </c>
      <c r="O609" s="37">
        <f>[1]consoCURRENT!R13454</f>
        <v>59566.32</v>
      </c>
      <c r="P609" s="37">
        <f>[1]consoCURRENT!S13454</f>
        <v>52658</v>
      </c>
      <c r="Q609" s="37">
        <f>[1]consoCURRENT!T13454</f>
        <v>0</v>
      </c>
      <c r="R609" s="37">
        <f>[1]consoCURRENT!U13454</f>
        <v>0</v>
      </c>
      <c r="S609" s="37">
        <f>[1]consoCURRENT!V13454</f>
        <v>0</v>
      </c>
      <c r="T609" s="37">
        <f>[1]consoCURRENT!W13454</f>
        <v>0</v>
      </c>
      <c r="U609" s="37">
        <f>[1]consoCURRENT!X13454</f>
        <v>0</v>
      </c>
      <c r="V609" s="37">
        <f>[1]consoCURRENT!Y13454</f>
        <v>0</v>
      </c>
      <c r="W609" s="37">
        <f>[1]consoCURRENT!Z13454</f>
        <v>0</v>
      </c>
      <c r="X609" s="37">
        <f>[1]consoCURRENT!AA13454</f>
        <v>0</v>
      </c>
      <c r="Y609" s="37">
        <f>[1]consoCURRENT!AB13454</f>
        <v>0</v>
      </c>
      <c r="Z609" s="37">
        <f t="shared" ref="Z609:Z611" si="431">SUM(M609:Y609)</f>
        <v>112224.32000000001</v>
      </c>
      <c r="AA609" s="37">
        <f t="shared" ref="AA609:AA611" si="432">B609-Z609</f>
        <v>585775.67999999993</v>
      </c>
      <c r="AB609" s="42">
        <f t="shared" ref="AB609:AB614" si="433">Z609/B609</f>
        <v>0.16077982808022923</v>
      </c>
      <c r="AC609" s="38"/>
    </row>
    <row r="610" spans="1:29" s="39" customFormat="1" ht="18" customHeight="1" x14ac:dyDescent="0.25">
      <c r="A610" s="41" t="s">
        <v>38</v>
      </c>
      <c r="B610" s="37">
        <f>[1]consoCURRENT!E13460</f>
        <v>0</v>
      </c>
      <c r="C610" s="37">
        <f>[1]consoCURRENT!F13460</f>
        <v>0</v>
      </c>
      <c r="D610" s="37">
        <f>[1]consoCURRENT!G13460</f>
        <v>0</v>
      </c>
      <c r="E610" s="37">
        <f>[1]consoCURRENT!H13460</f>
        <v>0</v>
      </c>
      <c r="F610" s="37">
        <f>[1]consoCURRENT!I13460</f>
        <v>0</v>
      </c>
      <c r="G610" s="37">
        <f>[1]consoCURRENT!J13460</f>
        <v>0</v>
      </c>
      <c r="H610" s="37">
        <f>[1]consoCURRENT!K13460</f>
        <v>0</v>
      </c>
      <c r="I610" s="37">
        <f>[1]consoCURRENT!L13460</f>
        <v>0</v>
      </c>
      <c r="J610" s="37">
        <f>[1]consoCURRENT!M13460</f>
        <v>0</v>
      </c>
      <c r="K610" s="37">
        <f>[1]consoCURRENT!N13460</f>
        <v>0</v>
      </c>
      <c r="L610" s="37">
        <f>[1]consoCURRENT!O13460</f>
        <v>0</v>
      </c>
      <c r="M610" s="37">
        <f>[1]consoCURRENT!P13460</f>
        <v>0</v>
      </c>
      <c r="N610" s="37">
        <f>[1]consoCURRENT!Q13460</f>
        <v>0</v>
      </c>
      <c r="O610" s="37">
        <f>[1]consoCURRENT!R13460</f>
        <v>0</v>
      </c>
      <c r="P610" s="37">
        <f>[1]consoCURRENT!S13460</f>
        <v>0</v>
      </c>
      <c r="Q610" s="37">
        <f>[1]consoCURRENT!T13460</f>
        <v>0</v>
      </c>
      <c r="R610" s="37">
        <f>[1]consoCURRENT!U13460</f>
        <v>0</v>
      </c>
      <c r="S610" s="37">
        <f>[1]consoCURRENT!V13460</f>
        <v>0</v>
      </c>
      <c r="T610" s="37">
        <f>[1]consoCURRENT!W13460</f>
        <v>0</v>
      </c>
      <c r="U610" s="37">
        <f>[1]consoCURRENT!X13460</f>
        <v>0</v>
      </c>
      <c r="V610" s="37">
        <f>[1]consoCURRENT!Y13460</f>
        <v>0</v>
      </c>
      <c r="W610" s="37">
        <f>[1]consoCURRENT!Z13460</f>
        <v>0</v>
      </c>
      <c r="X610" s="37">
        <f>[1]consoCURRENT!AA13460</f>
        <v>0</v>
      </c>
      <c r="Y610" s="37">
        <f>[1]consoCURRENT!AB13460</f>
        <v>0</v>
      </c>
      <c r="Z610" s="37">
        <f t="shared" si="431"/>
        <v>0</v>
      </c>
      <c r="AA610" s="37">
        <f t="shared" si="432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[1]consoCURRENT!E13489</f>
        <v>0</v>
      </c>
      <c r="C611" s="37">
        <f>[1]consoCURRENT!F13489</f>
        <v>0</v>
      </c>
      <c r="D611" s="37">
        <f>[1]consoCURRENT!G13489</f>
        <v>0</v>
      </c>
      <c r="E611" s="37">
        <f>[1]consoCURRENT!H13489</f>
        <v>0</v>
      </c>
      <c r="F611" s="37">
        <f>[1]consoCURRENT!I13489</f>
        <v>0</v>
      </c>
      <c r="G611" s="37">
        <f>[1]consoCURRENT!J13489</f>
        <v>0</v>
      </c>
      <c r="H611" s="37">
        <f>[1]consoCURRENT!K13489</f>
        <v>0</v>
      </c>
      <c r="I611" s="37">
        <f>[1]consoCURRENT!L13489</f>
        <v>0</v>
      </c>
      <c r="J611" s="37">
        <f>[1]consoCURRENT!M13489</f>
        <v>0</v>
      </c>
      <c r="K611" s="37">
        <f>[1]consoCURRENT!N13489</f>
        <v>0</v>
      </c>
      <c r="L611" s="37">
        <f>[1]consoCURRENT!O13489</f>
        <v>0</v>
      </c>
      <c r="M611" s="37">
        <f>[1]consoCURRENT!P13489</f>
        <v>0</v>
      </c>
      <c r="N611" s="37">
        <f>[1]consoCURRENT!Q13489</f>
        <v>0</v>
      </c>
      <c r="O611" s="37">
        <f>[1]consoCURRENT!R13489</f>
        <v>0</v>
      </c>
      <c r="P611" s="37">
        <f>[1]consoCURRENT!S13489</f>
        <v>0</v>
      </c>
      <c r="Q611" s="37">
        <f>[1]consoCURRENT!T13489</f>
        <v>0</v>
      </c>
      <c r="R611" s="37">
        <f>[1]consoCURRENT!U13489</f>
        <v>0</v>
      </c>
      <c r="S611" s="37">
        <f>[1]consoCURRENT!V13489</f>
        <v>0</v>
      </c>
      <c r="T611" s="37">
        <f>[1]consoCURRENT!W13489</f>
        <v>0</v>
      </c>
      <c r="U611" s="37">
        <f>[1]consoCURRENT!X13489</f>
        <v>0</v>
      </c>
      <c r="V611" s="37">
        <f>[1]consoCURRENT!Y13489</f>
        <v>0</v>
      </c>
      <c r="W611" s="37">
        <f>[1]consoCURRENT!Z13489</f>
        <v>0</v>
      </c>
      <c r="X611" s="37">
        <f>[1]consoCURRENT!AA13489</f>
        <v>0</v>
      </c>
      <c r="Y611" s="37">
        <f>[1]consoCURRENT!AB13489</f>
        <v>0</v>
      </c>
      <c r="Z611" s="37">
        <f t="shared" si="431"/>
        <v>0</v>
      </c>
      <c r="AA611" s="37">
        <f t="shared" si="432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4">SUM(C608:C611)</f>
        <v>0</v>
      </c>
      <c r="D612" s="44">
        <f t="shared" si="434"/>
        <v>0</v>
      </c>
      <c r="E612" s="44">
        <f t="shared" si="434"/>
        <v>112224.32000000001</v>
      </c>
      <c r="F612" s="44">
        <f t="shared" si="434"/>
        <v>0</v>
      </c>
      <c r="G612" s="44">
        <f t="shared" si="434"/>
        <v>0</v>
      </c>
      <c r="H612" s="44">
        <f t="shared" si="434"/>
        <v>0</v>
      </c>
      <c r="I612" s="44">
        <f t="shared" si="434"/>
        <v>0</v>
      </c>
      <c r="J612" s="44">
        <f t="shared" si="434"/>
        <v>0</v>
      </c>
      <c r="K612" s="44">
        <f t="shared" si="434"/>
        <v>0</v>
      </c>
      <c r="L612" s="44">
        <f t="shared" si="434"/>
        <v>0</v>
      </c>
      <c r="M612" s="44">
        <f t="shared" si="434"/>
        <v>0</v>
      </c>
      <c r="N612" s="44">
        <f t="shared" si="434"/>
        <v>0</v>
      </c>
      <c r="O612" s="44">
        <f t="shared" si="434"/>
        <v>59566.32</v>
      </c>
      <c r="P612" s="44">
        <f t="shared" si="434"/>
        <v>52658</v>
      </c>
      <c r="Q612" s="44">
        <f t="shared" si="434"/>
        <v>0</v>
      </c>
      <c r="R612" s="44">
        <f t="shared" si="434"/>
        <v>0</v>
      </c>
      <c r="S612" s="44">
        <f t="shared" si="434"/>
        <v>0</v>
      </c>
      <c r="T612" s="44">
        <f t="shared" si="434"/>
        <v>0</v>
      </c>
      <c r="U612" s="44">
        <f t="shared" si="434"/>
        <v>0</v>
      </c>
      <c r="V612" s="44">
        <f t="shared" si="434"/>
        <v>0</v>
      </c>
      <c r="W612" s="44">
        <f t="shared" si="434"/>
        <v>0</v>
      </c>
      <c r="X612" s="44">
        <f t="shared" si="434"/>
        <v>0</v>
      </c>
      <c r="Y612" s="44">
        <f t="shared" si="434"/>
        <v>0</v>
      </c>
      <c r="Z612" s="44">
        <f t="shared" si="434"/>
        <v>112224.32000000001</v>
      </c>
      <c r="AA612" s="44">
        <f t="shared" si="434"/>
        <v>585775.67999999993</v>
      </c>
      <c r="AB612" s="45">
        <f t="shared" si="433"/>
        <v>0.16077982808022923</v>
      </c>
      <c r="AC612" s="38"/>
    </row>
    <row r="613" spans="1:29" s="39" customFormat="1" ht="18" customHeight="1" x14ac:dyDescent="0.25">
      <c r="A613" s="46" t="s">
        <v>41</v>
      </c>
      <c r="B613" s="37">
        <f>[1]consoCURRENT!E13493</f>
        <v>0</v>
      </c>
      <c r="C613" s="37">
        <f>[1]consoCURRENT!F13493</f>
        <v>0</v>
      </c>
      <c r="D613" s="37">
        <f>[1]consoCURRENT!G13493</f>
        <v>0</v>
      </c>
      <c r="E613" s="37">
        <f>[1]consoCURRENT!H13493</f>
        <v>0</v>
      </c>
      <c r="F613" s="37">
        <f>[1]consoCURRENT!I13493</f>
        <v>0</v>
      </c>
      <c r="G613" s="37">
        <f>[1]consoCURRENT!J13493</f>
        <v>0</v>
      </c>
      <c r="H613" s="37">
        <f>[1]consoCURRENT!K13493</f>
        <v>0</v>
      </c>
      <c r="I613" s="37">
        <f>[1]consoCURRENT!L13493</f>
        <v>0</v>
      </c>
      <c r="J613" s="37">
        <f>[1]consoCURRENT!M13493</f>
        <v>0</v>
      </c>
      <c r="K613" s="37">
        <f>[1]consoCURRENT!N13493</f>
        <v>0</v>
      </c>
      <c r="L613" s="37">
        <f>[1]consoCURRENT!O13493</f>
        <v>0</v>
      </c>
      <c r="M613" s="37">
        <f>[1]consoCURRENT!P13493</f>
        <v>0</v>
      </c>
      <c r="N613" s="37">
        <f>[1]consoCURRENT!Q13493</f>
        <v>0</v>
      </c>
      <c r="O613" s="37">
        <f>[1]consoCURRENT!R13493</f>
        <v>0</v>
      </c>
      <c r="P613" s="37">
        <f>[1]consoCURRENT!S13493</f>
        <v>0</v>
      </c>
      <c r="Q613" s="37">
        <f>[1]consoCURRENT!T13493</f>
        <v>0</v>
      </c>
      <c r="R613" s="37">
        <f>[1]consoCURRENT!U13493</f>
        <v>0</v>
      </c>
      <c r="S613" s="37">
        <f>[1]consoCURRENT!V13493</f>
        <v>0</v>
      </c>
      <c r="T613" s="37">
        <f>[1]consoCURRENT!W13493</f>
        <v>0</v>
      </c>
      <c r="U613" s="37">
        <f>[1]consoCURRENT!X13493</f>
        <v>0</v>
      </c>
      <c r="V613" s="37">
        <f>[1]consoCURRENT!Y13493</f>
        <v>0</v>
      </c>
      <c r="W613" s="37">
        <f>[1]consoCURRENT!Z13493</f>
        <v>0</v>
      </c>
      <c r="X613" s="37">
        <f>[1]consoCURRENT!AA13493</f>
        <v>0</v>
      </c>
      <c r="Y613" s="37">
        <f>[1]consoCURRENT!AB13493</f>
        <v>0</v>
      </c>
      <c r="Z613" s="37">
        <f t="shared" ref="Z613" si="435">SUM(M613:Y613)</f>
        <v>0</v>
      </c>
      <c r="AA613" s="37">
        <f t="shared" ref="AA613" si="436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7">C613+C612</f>
        <v>0</v>
      </c>
      <c r="D614" s="44">
        <f t="shared" si="437"/>
        <v>0</v>
      </c>
      <c r="E614" s="44">
        <f t="shared" si="437"/>
        <v>112224.32000000001</v>
      </c>
      <c r="F614" s="44">
        <f t="shared" si="437"/>
        <v>0</v>
      </c>
      <c r="G614" s="44">
        <f t="shared" si="437"/>
        <v>0</v>
      </c>
      <c r="H614" s="44">
        <f t="shared" si="437"/>
        <v>0</v>
      </c>
      <c r="I614" s="44">
        <f t="shared" si="437"/>
        <v>0</v>
      </c>
      <c r="J614" s="44">
        <f t="shared" si="437"/>
        <v>0</v>
      </c>
      <c r="K614" s="44">
        <f t="shared" si="437"/>
        <v>0</v>
      </c>
      <c r="L614" s="44">
        <f t="shared" si="437"/>
        <v>0</v>
      </c>
      <c r="M614" s="44">
        <f t="shared" si="437"/>
        <v>0</v>
      </c>
      <c r="N614" s="44">
        <f t="shared" si="437"/>
        <v>0</v>
      </c>
      <c r="O614" s="44">
        <f t="shared" si="437"/>
        <v>59566.32</v>
      </c>
      <c r="P614" s="44">
        <f t="shared" si="437"/>
        <v>52658</v>
      </c>
      <c r="Q614" s="44">
        <f t="shared" si="437"/>
        <v>0</v>
      </c>
      <c r="R614" s="44">
        <f t="shared" si="437"/>
        <v>0</v>
      </c>
      <c r="S614" s="44">
        <f t="shared" si="437"/>
        <v>0</v>
      </c>
      <c r="T614" s="44">
        <f t="shared" si="437"/>
        <v>0</v>
      </c>
      <c r="U614" s="44">
        <f t="shared" si="437"/>
        <v>0</v>
      </c>
      <c r="V614" s="44">
        <f t="shared" si="437"/>
        <v>0</v>
      </c>
      <c r="W614" s="44">
        <f t="shared" si="437"/>
        <v>0</v>
      </c>
      <c r="X614" s="44">
        <f t="shared" si="437"/>
        <v>0</v>
      </c>
      <c r="Y614" s="44">
        <f t="shared" si="437"/>
        <v>0</v>
      </c>
      <c r="Z614" s="44">
        <f t="shared" si="437"/>
        <v>112224.32000000001</v>
      </c>
      <c r="AA614" s="44">
        <f t="shared" si="437"/>
        <v>585775.67999999993</v>
      </c>
      <c r="AB614" s="45">
        <f t="shared" si="433"/>
        <v>0.16077982808022923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63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[1]consoCURRENT!E13553</f>
        <v>0</v>
      </c>
      <c r="C618" s="37">
        <f>[1]consoCURRENT!F13553</f>
        <v>0</v>
      </c>
      <c r="D618" s="37">
        <f>[1]consoCURRENT!G13553</f>
        <v>0</v>
      </c>
      <c r="E618" s="37">
        <f>[1]consoCURRENT!H13553</f>
        <v>0</v>
      </c>
      <c r="F618" s="37">
        <f>[1]consoCURRENT!I13553</f>
        <v>0</v>
      </c>
      <c r="G618" s="37">
        <f>[1]consoCURRENT!J13553</f>
        <v>0</v>
      </c>
      <c r="H618" s="37">
        <f>[1]consoCURRENT!K13553</f>
        <v>0</v>
      </c>
      <c r="I618" s="37">
        <f>[1]consoCURRENT!L13553</f>
        <v>0</v>
      </c>
      <c r="J618" s="37">
        <f>[1]consoCURRENT!M13553</f>
        <v>0</v>
      </c>
      <c r="K618" s="37">
        <f>[1]consoCURRENT!N13553</f>
        <v>0</v>
      </c>
      <c r="L618" s="37">
        <f>[1]consoCURRENT!O13553</f>
        <v>0</v>
      </c>
      <c r="M618" s="37">
        <f>[1]consoCURRENT!P13553</f>
        <v>0</v>
      </c>
      <c r="N618" s="37">
        <f>[1]consoCURRENT!Q13553</f>
        <v>0</v>
      </c>
      <c r="O618" s="37">
        <f>[1]consoCURRENT!R13553</f>
        <v>0</v>
      </c>
      <c r="P618" s="37">
        <f>[1]consoCURRENT!S13553</f>
        <v>0</v>
      </c>
      <c r="Q618" s="37">
        <f>[1]consoCURRENT!T13553</f>
        <v>0</v>
      </c>
      <c r="R618" s="37">
        <f>[1]consoCURRENT!U13553</f>
        <v>0</v>
      </c>
      <c r="S618" s="37">
        <f>[1]consoCURRENT!V13553</f>
        <v>0</v>
      </c>
      <c r="T618" s="37">
        <f>[1]consoCURRENT!W13553</f>
        <v>0</v>
      </c>
      <c r="U618" s="37">
        <f>[1]consoCURRENT!X13553</f>
        <v>0</v>
      </c>
      <c r="V618" s="37">
        <f>[1]consoCURRENT!Y13553</f>
        <v>0</v>
      </c>
      <c r="W618" s="37">
        <f>[1]consoCURRENT!Z13553</f>
        <v>0</v>
      </c>
      <c r="X618" s="37">
        <f>[1]consoCURRENT!AA13553</f>
        <v>0</v>
      </c>
      <c r="Y618" s="37">
        <f>[1]consoCURRENT!AB13553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[1]consoCURRENT!E13629</f>
        <v>1552000</v>
      </c>
      <c r="C619" s="37">
        <f>[1]consoCURRENT!F13629</f>
        <v>0</v>
      </c>
      <c r="D619" s="37">
        <f>[1]consoCURRENT!G13629</f>
        <v>0</v>
      </c>
      <c r="E619" s="37">
        <f>[1]consoCURRENT!H13629</f>
        <v>204520.78</v>
      </c>
      <c r="F619" s="37">
        <f>[1]consoCURRENT!I13629</f>
        <v>0</v>
      </c>
      <c r="G619" s="37">
        <f>[1]consoCURRENT!J13629</f>
        <v>0</v>
      </c>
      <c r="H619" s="37">
        <f>[1]consoCURRENT!K13629</f>
        <v>0</v>
      </c>
      <c r="I619" s="37">
        <f>[1]consoCURRENT!L13629</f>
        <v>0</v>
      </c>
      <c r="J619" s="37">
        <f>[1]consoCURRENT!M13629</f>
        <v>0</v>
      </c>
      <c r="K619" s="37">
        <f>[1]consoCURRENT!N13629</f>
        <v>0</v>
      </c>
      <c r="L619" s="37">
        <f>[1]consoCURRENT!O13629</f>
        <v>0</v>
      </c>
      <c r="M619" s="37">
        <f>[1]consoCURRENT!P13629</f>
        <v>0</v>
      </c>
      <c r="N619" s="37">
        <f>[1]consoCURRENT!Q13629</f>
        <v>0</v>
      </c>
      <c r="O619" s="37">
        <f>[1]consoCURRENT!R13629</f>
        <v>88690.45</v>
      </c>
      <c r="P619" s="37">
        <f>[1]consoCURRENT!S13629</f>
        <v>115830.33</v>
      </c>
      <c r="Q619" s="37">
        <f>[1]consoCURRENT!T13629</f>
        <v>0</v>
      </c>
      <c r="R619" s="37">
        <f>[1]consoCURRENT!U13629</f>
        <v>0</v>
      </c>
      <c r="S619" s="37">
        <f>[1]consoCURRENT!V13629</f>
        <v>0</v>
      </c>
      <c r="T619" s="37">
        <f>[1]consoCURRENT!W13629</f>
        <v>0</v>
      </c>
      <c r="U619" s="37">
        <f>[1]consoCURRENT!X13629</f>
        <v>0</v>
      </c>
      <c r="V619" s="37">
        <f>[1]consoCURRENT!Y13629</f>
        <v>0</v>
      </c>
      <c r="W619" s="37">
        <f>[1]consoCURRENT!Z13629</f>
        <v>0</v>
      </c>
      <c r="X619" s="37">
        <f>[1]consoCURRENT!AA13629</f>
        <v>0</v>
      </c>
      <c r="Y619" s="37">
        <f>[1]consoCURRENT!AB13629</f>
        <v>0</v>
      </c>
      <c r="Z619" s="37">
        <f t="shared" ref="Z619:Z621" si="438">SUM(M619:Y619)</f>
        <v>204520.78</v>
      </c>
      <c r="AA619" s="37">
        <f t="shared" ref="AA619:AA621" si="439">B619-Z619</f>
        <v>1347479.22</v>
      </c>
      <c r="AB619" s="42">
        <f t="shared" ref="AB619:AB624" si="440">Z619/B619</f>
        <v>0.1317788530927835</v>
      </c>
      <c r="AC619" s="38"/>
    </row>
    <row r="620" spans="1:29" s="39" customFormat="1" ht="18" customHeight="1" x14ac:dyDescent="0.25">
      <c r="A620" s="41" t="s">
        <v>38</v>
      </c>
      <c r="B620" s="37">
        <f>[1]consoCURRENT!E13635</f>
        <v>0</v>
      </c>
      <c r="C620" s="37">
        <f>[1]consoCURRENT!F13635</f>
        <v>0</v>
      </c>
      <c r="D620" s="37">
        <f>[1]consoCURRENT!G13635</f>
        <v>0</v>
      </c>
      <c r="E620" s="37">
        <f>[1]consoCURRENT!H13635</f>
        <v>0</v>
      </c>
      <c r="F620" s="37">
        <f>[1]consoCURRENT!I13635</f>
        <v>0</v>
      </c>
      <c r="G620" s="37">
        <f>[1]consoCURRENT!J13635</f>
        <v>0</v>
      </c>
      <c r="H620" s="37">
        <f>[1]consoCURRENT!K13635</f>
        <v>0</v>
      </c>
      <c r="I620" s="37">
        <f>[1]consoCURRENT!L13635</f>
        <v>0</v>
      </c>
      <c r="J620" s="37">
        <f>[1]consoCURRENT!M13635</f>
        <v>0</v>
      </c>
      <c r="K620" s="37">
        <f>[1]consoCURRENT!N13635</f>
        <v>0</v>
      </c>
      <c r="L620" s="37">
        <f>[1]consoCURRENT!O13635</f>
        <v>0</v>
      </c>
      <c r="M620" s="37">
        <f>[1]consoCURRENT!P13635</f>
        <v>0</v>
      </c>
      <c r="N620" s="37">
        <f>[1]consoCURRENT!Q13635</f>
        <v>0</v>
      </c>
      <c r="O620" s="37">
        <f>[1]consoCURRENT!R13635</f>
        <v>0</v>
      </c>
      <c r="P620" s="37">
        <f>[1]consoCURRENT!S13635</f>
        <v>0</v>
      </c>
      <c r="Q620" s="37">
        <f>[1]consoCURRENT!T13635</f>
        <v>0</v>
      </c>
      <c r="R620" s="37">
        <f>[1]consoCURRENT!U13635</f>
        <v>0</v>
      </c>
      <c r="S620" s="37">
        <f>[1]consoCURRENT!V13635</f>
        <v>0</v>
      </c>
      <c r="T620" s="37">
        <f>[1]consoCURRENT!W13635</f>
        <v>0</v>
      </c>
      <c r="U620" s="37">
        <f>[1]consoCURRENT!X13635</f>
        <v>0</v>
      </c>
      <c r="V620" s="37">
        <f>[1]consoCURRENT!Y13635</f>
        <v>0</v>
      </c>
      <c r="W620" s="37">
        <f>[1]consoCURRENT!Z13635</f>
        <v>0</v>
      </c>
      <c r="X620" s="37">
        <f>[1]consoCURRENT!AA13635</f>
        <v>0</v>
      </c>
      <c r="Y620" s="37">
        <f>[1]consoCURRENT!AB13635</f>
        <v>0</v>
      </c>
      <c r="Z620" s="37">
        <f t="shared" si="438"/>
        <v>0</v>
      </c>
      <c r="AA620" s="37">
        <f t="shared" si="439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[1]consoCURRENT!E13664</f>
        <v>0</v>
      </c>
      <c r="C621" s="37">
        <f>[1]consoCURRENT!F13664</f>
        <v>0</v>
      </c>
      <c r="D621" s="37">
        <f>[1]consoCURRENT!G13664</f>
        <v>0</v>
      </c>
      <c r="E621" s="37">
        <f>[1]consoCURRENT!H13664</f>
        <v>0</v>
      </c>
      <c r="F621" s="37">
        <f>[1]consoCURRENT!I13664</f>
        <v>0</v>
      </c>
      <c r="G621" s="37">
        <f>[1]consoCURRENT!J13664</f>
        <v>0</v>
      </c>
      <c r="H621" s="37">
        <f>[1]consoCURRENT!K13664</f>
        <v>0</v>
      </c>
      <c r="I621" s="37">
        <f>[1]consoCURRENT!L13664</f>
        <v>0</v>
      </c>
      <c r="J621" s="37">
        <f>[1]consoCURRENT!M13664</f>
        <v>0</v>
      </c>
      <c r="K621" s="37">
        <f>[1]consoCURRENT!N13664</f>
        <v>0</v>
      </c>
      <c r="L621" s="37">
        <f>[1]consoCURRENT!O13664</f>
        <v>0</v>
      </c>
      <c r="M621" s="37">
        <f>[1]consoCURRENT!P13664</f>
        <v>0</v>
      </c>
      <c r="N621" s="37">
        <f>[1]consoCURRENT!Q13664</f>
        <v>0</v>
      </c>
      <c r="O621" s="37">
        <f>[1]consoCURRENT!R13664</f>
        <v>0</v>
      </c>
      <c r="P621" s="37">
        <f>[1]consoCURRENT!S13664</f>
        <v>0</v>
      </c>
      <c r="Q621" s="37">
        <f>[1]consoCURRENT!T13664</f>
        <v>0</v>
      </c>
      <c r="R621" s="37">
        <f>[1]consoCURRENT!U13664</f>
        <v>0</v>
      </c>
      <c r="S621" s="37">
        <f>[1]consoCURRENT!V13664</f>
        <v>0</v>
      </c>
      <c r="T621" s="37">
        <f>[1]consoCURRENT!W13664</f>
        <v>0</v>
      </c>
      <c r="U621" s="37">
        <f>[1]consoCURRENT!X13664</f>
        <v>0</v>
      </c>
      <c r="V621" s="37">
        <f>[1]consoCURRENT!Y13664</f>
        <v>0</v>
      </c>
      <c r="W621" s="37">
        <f>[1]consoCURRENT!Z13664</f>
        <v>0</v>
      </c>
      <c r="X621" s="37">
        <f>[1]consoCURRENT!AA13664</f>
        <v>0</v>
      </c>
      <c r="Y621" s="37">
        <f>[1]consoCURRENT!AB13664</f>
        <v>0</v>
      </c>
      <c r="Z621" s="37">
        <f t="shared" si="438"/>
        <v>0</v>
      </c>
      <c r="AA621" s="37">
        <f t="shared" si="439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41">SUM(C618:C621)</f>
        <v>0</v>
      </c>
      <c r="D622" s="44">
        <f t="shared" si="441"/>
        <v>0</v>
      </c>
      <c r="E622" s="44">
        <f t="shared" si="441"/>
        <v>204520.78</v>
      </c>
      <c r="F622" s="44">
        <f t="shared" si="441"/>
        <v>0</v>
      </c>
      <c r="G622" s="44">
        <f t="shared" si="441"/>
        <v>0</v>
      </c>
      <c r="H622" s="44">
        <f t="shared" si="441"/>
        <v>0</v>
      </c>
      <c r="I622" s="44">
        <f t="shared" si="441"/>
        <v>0</v>
      </c>
      <c r="J622" s="44">
        <f t="shared" si="441"/>
        <v>0</v>
      </c>
      <c r="K622" s="44">
        <f t="shared" si="441"/>
        <v>0</v>
      </c>
      <c r="L622" s="44">
        <f t="shared" si="441"/>
        <v>0</v>
      </c>
      <c r="M622" s="44">
        <f t="shared" si="441"/>
        <v>0</v>
      </c>
      <c r="N622" s="44">
        <f t="shared" si="441"/>
        <v>0</v>
      </c>
      <c r="O622" s="44">
        <f t="shared" si="441"/>
        <v>88690.45</v>
      </c>
      <c r="P622" s="44">
        <f t="shared" si="441"/>
        <v>115830.33</v>
      </c>
      <c r="Q622" s="44">
        <f t="shared" si="441"/>
        <v>0</v>
      </c>
      <c r="R622" s="44">
        <f t="shared" si="441"/>
        <v>0</v>
      </c>
      <c r="S622" s="44">
        <f t="shared" si="441"/>
        <v>0</v>
      </c>
      <c r="T622" s="44">
        <f t="shared" si="441"/>
        <v>0</v>
      </c>
      <c r="U622" s="44">
        <f t="shared" si="441"/>
        <v>0</v>
      </c>
      <c r="V622" s="44">
        <f t="shared" si="441"/>
        <v>0</v>
      </c>
      <c r="W622" s="44">
        <f t="shared" si="441"/>
        <v>0</v>
      </c>
      <c r="X622" s="44">
        <f t="shared" si="441"/>
        <v>0</v>
      </c>
      <c r="Y622" s="44">
        <f t="shared" si="441"/>
        <v>0</v>
      </c>
      <c r="Z622" s="44">
        <f t="shared" si="441"/>
        <v>204520.78</v>
      </c>
      <c r="AA622" s="44">
        <f t="shared" si="441"/>
        <v>1347479.22</v>
      </c>
      <c r="AB622" s="45">
        <f t="shared" si="440"/>
        <v>0.1317788530927835</v>
      </c>
      <c r="AC622" s="38"/>
    </row>
    <row r="623" spans="1:29" s="39" customFormat="1" ht="18" customHeight="1" x14ac:dyDescent="0.25">
      <c r="A623" s="46" t="s">
        <v>41</v>
      </c>
      <c r="B623" s="37">
        <f>[1]consoCURRENT!E13668</f>
        <v>0</v>
      </c>
      <c r="C623" s="37">
        <f>[1]consoCURRENT!F13668</f>
        <v>0</v>
      </c>
      <c r="D623" s="37">
        <f>[1]consoCURRENT!G13668</f>
        <v>0</v>
      </c>
      <c r="E623" s="37">
        <f>[1]consoCURRENT!H13668</f>
        <v>0</v>
      </c>
      <c r="F623" s="37">
        <f>[1]consoCURRENT!I13668</f>
        <v>0</v>
      </c>
      <c r="G623" s="37">
        <f>[1]consoCURRENT!J13668</f>
        <v>0</v>
      </c>
      <c r="H623" s="37">
        <f>[1]consoCURRENT!K13668</f>
        <v>0</v>
      </c>
      <c r="I623" s="37">
        <f>[1]consoCURRENT!L13668</f>
        <v>0</v>
      </c>
      <c r="J623" s="37">
        <f>[1]consoCURRENT!M13668</f>
        <v>0</v>
      </c>
      <c r="K623" s="37">
        <f>[1]consoCURRENT!N13668</f>
        <v>0</v>
      </c>
      <c r="L623" s="37">
        <f>[1]consoCURRENT!O13668</f>
        <v>0</v>
      </c>
      <c r="M623" s="37">
        <f>[1]consoCURRENT!P13668</f>
        <v>0</v>
      </c>
      <c r="N623" s="37">
        <f>[1]consoCURRENT!Q13668</f>
        <v>0</v>
      </c>
      <c r="O623" s="37">
        <f>[1]consoCURRENT!R13668</f>
        <v>0</v>
      </c>
      <c r="P623" s="37">
        <f>[1]consoCURRENT!S13668</f>
        <v>0</v>
      </c>
      <c r="Q623" s="37">
        <f>[1]consoCURRENT!T13668</f>
        <v>0</v>
      </c>
      <c r="R623" s="37">
        <f>[1]consoCURRENT!U13668</f>
        <v>0</v>
      </c>
      <c r="S623" s="37">
        <f>[1]consoCURRENT!V13668</f>
        <v>0</v>
      </c>
      <c r="T623" s="37">
        <f>[1]consoCURRENT!W13668</f>
        <v>0</v>
      </c>
      <c r="U623" s="37">
        <f>[1]consoCURRENT!X13668</f>
        <v>0</v>
      </c>
      <c r="V623" s="37">
        <f>[1]consoCURRENT!Y13668</f>
        <v>0</v>
      </c>
      <c r="W623" s="37">
        <f>[1]consoCURRENT!Z13668</f>
        <v>0</v>
      </c>
      <c r="X623" s="37">
        <f>[1]consoCURRENT!AA13668</f>
        <v>0</v>
      </c>
      <c r="Y623" s="37">
        <f>[1]consoCURRENT!AB13668</f>
        <v>0</v>
      </c>
      <c r="Z623" s="37">
        <f t="shared" ref="Z623" si="442">SUM(M623:Y623)</f>
        <v>0</v>
      </c>
      <c r="AA623" s="37">
        <f t="shared" ref="AA623" si="443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4">C623+C622</f>
        <v>0</v>
      </c>
      <c r="D624" s="44">
        <f t="shared" si="444"/>
        <v>0</v>
      </c>
      <c r="E624" s="44">
        <f t="shared" si="444"/>
        <v>204520.78</v>
      </c>
      <c r="F624" s="44">
        <f t="shared" si="444"/>
        <v>0</v>
      </c>
      <c r="G624" s="44">
        <f t="shared" si="444"/>
        <v>0</v>
      </c>
      <c r="H624" s="44">
        <f t="shared" si="444"/>
        <v>0</v>
      </c>
      <c r="I624" s="44">
        <f t="shared" si="444"/>
        <v>0</v>
      </c>
      <c r="J624" s="44">
        <f t="shared" si="444"/>
        <v>0</v>
      </c>
      <c r="K624" s="44">
        <f t="shared" si="444"/>
        <v>0</v>
      </c>
      <c r="L624" s="44">
        <f t="shared" si="444"/>
        <v>0</v>
      </c>
      <c r="M624" s="44">
        <f t="shared" si="444"/>
        <v>0</v>
      </c>
      <c r="N624" s="44">
        <f t="shared" si="444"/>
        <v>0</v>
      </c>
      <c r="O624" s="44">
        <f t="shared" si="444"/>
        <v>88690.45</v>
      </c>
      <c r="P624" s="44">
        <f t="shared" si="444"/>
        <v>115830.33</v>
      </c>
      <c r="Q624" s="44">
        <f t="shared" si="444"/>
        <v>0</v>
      </c>
      <c r="R624" s="44">
        <f t="shared" si="444"/>
        <v>0</v>
      </c>
      <c r="S624" s="44">
        <f t="shared" si="444"/>
        <v>0</v>
      </c>
      <c r="T624" s="44">
        <f t="shared" si="444"/>
        <v>0</v>
      </c>
      <c r="U624" s="44">
        <f t="shared" si="444"/>
        <v>0</v>
      </c>
      <c r="V624" s="44">
        <f t="shared" si="444"/>
        <v>0</v>
      </c>
      <c r="W624" s="44">
        <f t="shared" si="444"/>
        <v>0</v>
      </c>
      <c r="X624" s="44">
        <f t="shared" si="444"/>
        <v>0</v>
      </c>
      <c r="Y624" s="44">
        <f t="shared" si="444"/>
        <v>0</v>
      </c>
      <c r="Z624" s="44">
        <f t="shared" si="444"/>
        <v>204520.78</v>
      </c>
      <c r="AA624" s="44">
        <f t="shared" si="444"/>
        <v>1347479.22</v>
      </c>
      <c r="AB624" s="45">
        <f t="shared" si="440"/>
        <v>0.1317788530927835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64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[1]consoCURRENT!E13728</f>
        <v>0</v>
      </c>
      <c r="C628" s="37">
        <f>[1]consoCURRENT!F13728</f>
        <v>0</v>
      </c>
      <c r="D628" s="37">
        <f>[1]consoCURRENT!G13728</f>
        <v>0</v>
      </c>
      <c r="E628" s="37">
        <f>[1]consoCURRENT!H13728</f>
        <v>0</v>
      </c>
      <c r="F628" s="37">
        <f>[1]consoCURRENT!I13728</f>
        <v>0</v>
      </c>
      <c r="G628" s="37">
        <f>[1]consoCURRENT!J13728</f>
        <v>0</v>
      </c>
      <c r="H628" s="37">
        <f>[1]consoCURRENT!K13728</f>
        <v>0</v>
      </c>
      <c r="I628" s="37">
        <f>[1]consoCURRENT!L13728</f>
        <v>0</v>
      </c>
      <c r="J628" s="37">
        <f>[1]consoCURRENT!M13728</f>
        <v>0</v>
      </c>
      <c r="K628" s="37">
        <f>[1]consoCURRENT!N13728</f>
        <v>0</v>
      </c>
      <c r="L628" s="37">
        <f>[1]consoCURRENT!O13728</f>
        <v>0</v>
      </c>
      <c r="M628" s="37">
        <f>[1]consoCURRENT!P13728</f>
        <v>0</v>
      </c>
      <c r="N628" s="37">
        <f>[1]consoCURRENT!Q13728</f>
        <v>0</v>
      </c>
      <c r="O628" s="37">
        <f>[1]consoCURRENT!R13728</f>
        <v>0</v>
      </c>
      <c r="P628" s="37">
        <f>[1]consoCURRENT!S13728</f>
        <v>0</v>
      </c>
      <c r="Q628" s="37">
        <f>[1]consoCURRENT!T13728</f>
        <v>0</v>
      </c>
      <c r="R628" s="37">
        <f>[1]consoCURRENT!U13728</f>
        <v>0</v>
      </c>
      <c r="S628" s="37">
        <f>[1]consoCURRENT!V13728</f>
        <v>0</v>
      </c>
      <c r="T628" s="37">
        <f>[1]consoCURRENT!W13728</f>
        <v>0</v>
      </c>
      <c r="U628" s="37">
        <f>[1]consoCURRENT!X13728</f>
        <v>0</v>
      </c>
      <c r="V628" s="37">
        <f>[1]consoCURRENT!Y13728</f>
        <v>0</v>
      </c>
      <c r="W628" s="37">
        <f>[1]consoCURRENT!Z13728</f>
        <v>0</v>
      </c>
      <c r="X628" s="37">
        <f>[1]consoCURRENT!AA13728</f>
        <v>0</v>
      </c>
      <c r="Y628" s="37">
        <f>[1]consoCURRENT!AB13728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[1]consoCURRENT!E13804</f>
        <v>810000</v>
      </c>
      <c r="C629" s="37">
        <f>[1]consoCURRENT!F13804</f>
        <v>0</v>
      </c>
      <c r="D629" s="37">
        <f>[1]consoCURRENT!G13804</f>
        <v>0</v>
      </c>
      <c r="E629" s="37">
        <f>[1]consoCURRENT!H13804</f>
        <v>89718.6</v>
      </c>
      <c r="F629" s="37">
        <f>[1]consoCURRENT!I13804</f>
        <v>0</v>
      </c>
      <c r="G629" s="37">
        <f>[1]consoCURRENT!J13804</f>
        <v>0</v>
      </c>
      <c r="H629" s="37">
        <f>[1]consoCURRENT!K13804</f>
        <v>0</v>
      </c>
      <c r="I629" s="37">
        <f>[1]consoCURRENT!L13804</f>
        <v>0</v>
      </c>
      <c r="J629" s="37">
        <f>[1]consoCURRENT!M13804</f>
        <v>0</v>
      </c>
      <c r="K629" s="37">
        <f>[1]consoCURRENT!N13804</f>
        <v>0</v>
      </c>
      <c r="L629" s="37">
        <f>[1]consoCURRENT!O13804</f>
        <v>0</v>
      </c>
      <c r="M629" s="37">
        <f>[1]consoCURRENT!P13804</f>
        <v>0</v>
      </c>
      <c r="N629" s="37">
        <f>[1]consoCURRENT!Q13804</f>
        <v>0</v>
      </c>
      <c r="O629" s="37">
        <f>[1]consoCURRENT!R13804</f>
        <v>0</v>
      </c>
      <c r="P629" s="37">
        <f>[1]consoCURRENT!S13804</f>
        <v>89718.6</v>
      </c>
      <c r="Q629" s="37">
        <f>[1]consoCURRENT!T13804</f>
        <v>0</v>
      </c>
      <c r="R629" s="37">
        <f>[1]consoCURRENT!U13804</f>
        <v>0</v>
      </c>
      <c r="S629" s="37">
        <f>[1]consoCURRENT!V13804</f>
        <v>0</v>
      </c>
      <c r="T629" s="37">
        <f>[1]consoCURRENT!W13804</f>
        <v>0</v>
      </c>
      <c r="U629" s="37">
        <f>[1]consoCURRENT!X13804</f>
        <v>0</v>
      </c>
      <c r="V629" s="37">
        <f>[1]consoCURRENT!Y13804</f>
        <v>0</v>
      </c>
      <c r="W629" s="37">
        <f>[1]consoCURRENT!Z13804</f>
        <v>0</v>
      </c>
      <c r="X629" s="37">
        <f>[1]consoCURRENT!AA13804</f>
        <v>0</v>
      </c>
      <c r="Y629" s="37">
        <f>[1]consoCURRENT!AB13804</f>
        <v>0</v>
      </c>
      <c r="Z629" s="37">
        <f t="shared" ref="Z629:Z631" si="445">SUM(M629:Y629)</f>
        <v>89718.6</v>
      </c>
      <c r="AA629" s="37">
        <f t="shared" ref="AA629:AA631" si="446">B629-Z629</f>
        <v>720281.4</v>
      </c>
      <c r="AB629" s="42">
        <f t="shared" ref="AB629:AB634" si="447">Z629/B629</f>
        <v>0.11076370370370371</v>
      </c>
      <c r="AC629" s="38"/>
    </row>
    <row r="630" spans="1:29" s="39" customFormat="1" ht="18" customHeight="1" x14ac:dyDescent="0.25">
      <c r="A630" s="41" t="s">
        <v>38</v>
      </c>
      <c r="B630" s="37">
        <f>[1]consoCURRENT!E13810</f>
        <v>0</v>
      </c>
      <c r="C630" s="37">
        <f>[1]consoCURRENT!F13810</f>
        <v>0</v>
      </c>
      <c r="D630" s="37">
        <f>[1]consoCURRENT!G13810</f>
        <v>0</v>
      </c>
      <c r="E630" s="37">
        <f>[1]consoCURRENT!H13810</f>
        <v>0</v>
      </c>
      <c r="F630" s="37">
        <f>[1]consoCURRENT!I13810</f>
        <v>0</v>
      </c>
      <c r="G630" s="37">
        <f>[1]consoCURRENT!J13810</f>
        <v>0</v>
      </c>
      <c r="H630" s="37">
        <f>[1]consoCURRENT!K13810</f>
        <v>0</v>
      </c>
      <c r="I630" s="37">
        <f>[1]consoCURRENT!L13810</f>
        <v>0</v>
      </c>
      <c r="J630" s="37">
        <f>[1]consoCURRENT!M13810</f>
        <v>0</v>
      </c>
      <c r="K630" s="37">
        <f>[1]consoCURRENT!N13810</f>
        <v>0</v>
      </c>
      <c r="L630" s="37">
        <f>[1]consoCURRENT!O13810</f>
        <v>0</v>
      </c>
      <c r="M630" s="37">
        <f>[1]consoCURRENT!P13810</f>
        <v>0</v>
      </c>
      <c r="N630" s="37">
        <f>[1]consoCURRENT!Q13810</f>
        <v>0</v>
      </c>
      <c r="O630" s="37">
        <f>[1]consoCURRENT!R13810</f>
        <v>0</v>
      </c>
      <c r="P630" s="37">
        <f>[1]consoCURRENT!S13810</f>
        <v>0</v>
      </c>
      <c r="Q630" s="37">
        <f>[1]consoCURRENT!T13810</f>
        <v>0</v>
      </c>
      <c r="R630" s="37">
        <f>[1]consoCURRENT!U13810</f>
        <v>0</v>
      </c>
      <c r="S630" s="37">
        <f>[1]consoCURRENT!V13810</f>
        <v>0</v>
      </c>
      <c r="T630" s="37">
        <f>[1]consoCURRENT!W13810</f>
        <v>0</v>
      </c>
      <c r="U630" s="37">
        <f>[1]consoCURRENT!X13810</f>
        <v>0</v>
      </c>
      <c r="V630" s="37">
        <f>[1]consoCURRENT!Y13810</f>
        <v>0</v>
      </c>
      <c r="W630" s="37">
        <f>[1]consoCURRENT!Z13810</f>
        <v>0</v>
      </c>
      <c r="X630" s="37">
        <f>[1]consoCURRENT!AA13810</f>
        <v>0</v>
      </c>
      <c r="Y630" s="37">
        <f>[1]consoCURRENT!AB13810</f>
        <v>0</v>
      </c>
      <c r="Z630" s="37">
        <f t="shared" si="445"/>
        <v>0</v>
      </c>
      <c r="AA630" s="37">
        <f t="shared" si="446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[1]consoCURRENT!E13839</f>
        <v>0</v>
      </c>
      <c r="C631" s="37">
        <f>[1]consoCURRENT!F13839</f>
        <v>0</v>
      </c>
      <c r="D631" s="37">
        <f>[1]consoCURRENT!G13839</f>
        <v>0</v>
      </c>
      <c r="E631" s="37">
        <f>[1]consoCURRENT!H13839</f>
        <v>0</v>
      </c>
      <c r="F631" s="37">
        <f>[1]consoCURRENT!I13839</f>
        <v>0</v>
      </c>
      <c r="G631" s="37">
        <f>[1]consoCURRENT!J13839</f>
        <v>0</v>
      </c>
      <c r="H631" s="37">
        <f>[1]consoCURRENT!K13839</f>
        <v>0</v>
      </c>
      <c r="I631" s="37">
        <f>[1]consoCURRENT!L13839</f>
        <v>0</v>
      </c>
      <c r="J631" s="37">
        <f>[1]consoCURRENT!M13839</f>
        <v>0</v>
      </c>
      <c r="K631" s="37">
        <f>[1]consoCURRENT!N13839</f>
        <v>0</v>
      </c>
      <c r="L631" s="37">
        <f>[1]consoCURRENT!O13839</f>
        <v>0</v>
      </c>
      <c r="M631" s="37">
        <f>[1]consoCURRENT!P13839</f>
        <v>0</v>
      </c>
      <c r="N631" s="37">
        <f>[1]consoCURRENT!Q13839</f>
        <v>0</v>
      </c>
      <c r="O631" s="37">
        <f>[1]consoCURRENT!R13839</f>
        <v>0</v>
      </c>
      <c r="P631" s="37">
        <f>[1]consoCURRENT!S13839</f>
        <v>0</v>
      </c>
      <c r="Q631" s="37">
        <f>[1]consoCURRENT!T13839</f>
        <v>0</v>
      </c>
      <c r="R631" s="37">
        <f>[1]consoCURRENT!U13839</f>
        <v>0</v>
      </c>
      <c r="S631" s="37">
        <f>[1]consoCURRENT!V13839</f>
        <v>0</v>
      </c>
      <c r="T631" s="37">
        <f>[1]consoCURRENT!W13839</f>
        <v>0</v>
      </c>
      <c r="U631" s="37">
        <f>[1]consoCURRENT!X13839</f>
        <v>0</v>
      </c>
      <c r="V631" s="37">
        <f>[1]consoCURRENT!Y13839</f>
        <v>0</v>
      </c>
      <c r="W631" s="37">
        <f>[1]consoCURRENT!Z13839</f>
        <v>0</v>
      </c>
      <c r="X631" s="37">
        <f>[1]consoCURRENT!AA13839</f>
        <v>0</v>
      </c>
      <c r="Y631" s="37">
        <f>[1]consoCURRENT!AB13839</f>
        <v>0</v>
      </c>
      <c r="Z631" s="37">
        <f t="shared" si="445"/>
        <v>0</v>
      </c>
      <c r="AA631" s="37">
        <f t="shared" si="446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8">SUM(C628:C631)</f>
        <v>0</v>
      </c>
      <c r="D632" s="44">
        <f t="shared" si="448"/>
        <v>0</v>
      </c>
      <c r="E632" s="44">
        <f t="shared" si="448"/>
        <v>89718.6</v>
      </c>
      <c r="F632" s="44">
        <f t="shared" si="448"/>
        <v>0</v>
      </c>
      <c r="G632" s="44">
        <f t="shared" si="448"/>
        <v>0</v>
      </c>
      <c r="H632" s="44">
        <f t="shared" si="448"/>
        <v>0</v>
      </c>
      <c r="I632" s="44">
        <f t="shared" si="448"/>
        <v>0</v>
      </c>
      <c r="J632" s="44">
        <f t="shared" si="448"/>
        <v>0</v>
      </c>
      <c r="K632" s="44">
        <f t="shared" si="448"/>
        <v>0</v>
      </c>
      <c r="L632" s="44">
        <f t="shared" si="448"/>
        <v>0</v>
      </c>
      <c r="M632" s="44">
        <f t="shared" si="448"/>
        <v>0</v>
      </c>
      <c r="N632" s="44">
        <f t="shared" si="448"/>
        <v>0</v>
      </c>
      <c r="O632" s="44">
        <f t="shared" si="448"/>
        <v>0</v>
      </c>
      <c r="P632" s="44">
        <f t="shared" si="448"/>
        <v>89718.6</v>
      </c>
      <c r="Q632" s="44">
        <f t="shared" si="448"/>
        <v>0</v>
      </c>
      <c r="R632" s="44">
        <f t="shared" si="448"/>
        <v>0</v>
      </c>
      <c r="S632" s="44">
        <f t="shared" si="448"/>
        <v>0</v>
      </c>
      <c r="T632" s="44">
        <f t="shared" si="448"/>
        <v>0</v>
      </c>
      <c r="U632" s="44">
        <f t="shared" si="448"/>
        <v>0</v>
      </c>
      <c r="V632" s="44">
        <f t="shared" si="448"/>
        <v>0</v>
      </c>
      <c r="W632" s="44">
        <f t="shared" si="448"/>
        <v>0</v>
      </c>
      <c r="X632" s="44">
        <f t="shared" si="448"/>
        <v>0</v>
      </c>
      <c r="Y632" s="44">
        <f t="shared" si="448"/>
        <v>0</v>
      </c>
      <c r="Z632" s="44">
        <f t="shared" si="448"/>
        <v>89718.6</v>
      </c>
      <c r="AA632" s="44">
        <f t="shared" si="448"/>
        <v>720281.4</v>
      </c>
      <c r="AB632" s="45">
        <f t="shared" si="447"/>
        <v>0.11076370370370371</v>
      </c>
      <c r="AC632" s="38"/>
    </row>
    <row r="633" spans="1:29" s="39" customFormat="1" ht="18" customHeight="1" x14ac:dyDescent="0.25">
      <c r="A633" s="46" t="s">
        <v>41</v>
      </c>
      <c r="B633" s="37">
        <f>[1]consoCURRENT!E13843</f>
        <v>0</v>
      </c>
      <c r="C633" s="37">
        <f>[1]consoCURRENT!F13843</f>
        <v>0</v>
      </c>
      <c r="D633" s="37">
        <f>[1]consoCURRENT!G13843</f>
        <v>0</v>
      </c>
      <c r="E633" s="37">
        <f>[1]consoCURRENT!H13843</f>
        <v>0</v>
      </c>
      <c r="F633" s="37">
        <f>[1]consoCURRENT!I13843</f>
        <v>0</v>
      </c>
      <c r="G633" s="37">
        <f>[1]consoCURRENT!J13843</f>
        <v>0</v>
      </c>
      <c r="H633" s="37">
        <f>[1]consoCURRENT!K13843</f>
        <v>0</v>
      </c>
      <c r="I633" s="37">
        <f>[1]consoCURRENT!L13843</f>
        <v>0</v>
      </c>
      <c r="J633" s="37">
        <f>[1]consoCURRENT!M13843</f>
        <v>0</v>
      </c>
      <c r="K633" s="37">
        <f>[1]consoCURRENT!N13843</f>
        <v>0</v>
      </c>
      <c r="L633" s="37">
        <f>[1]consoCURRENT!O13843</f>
        <v>0</v>
      </c>
      <c r="M633" s="37">
        <f>[1]consoCURRENT!P13843</f>
        <v>0</v>
      </c>
      <c r="N633" s="37">
        <f>[1]consoCURRENT!Q13843</f>
        <v>0</v>
      </c>
      <c r="O633" s="37">
        <f>[1]consoCURRENT!R13843</f>
        <v>0</v>
      </c>
      <c r="P633" s="37">
        <f>[1]consoCURRENT!S13843</f>
        <v>0</v>
      </c>
      <c r="Q633" s="37">
        <f>[1]consoCURRENT!T13843</f>
        <v>0</v>
      </c>
      <c r="R633" s="37">
        <f>[1]consoCURRENT!U13843</f>
        <v>0</v>
      </c>
      <c r="S633" s="37">
        <f>[1]consoCURRENT!V13843</f>
        <v>0</v>
      </c>
      <c r="T633" s="37">
        <f>[1]consoCURRENT!W13843</f>
        <v>0</v>
      </c>
      <c r="U633" s="37">
        <f>[1]consoCURRENT!X13843</f>
        <v>0</v>
      </c>
      <c r="V633" s="37">
        <f>[1]consoCURRENT!Y13843</f>
        <v>0</v>
      </c>
      <c r="W633" s="37">
        <f>[1]consoCURRENT!Z13843</f>
        <v>0</v>
      </c>
      <c r="X633" s="37">
        <f>[1]consoCURRENT!AA13843</f>
        <v>0</v>
      </c>
      <c r="Y633" s="37">
        <f>[1]consoCURRENT!AB13843</f>
        <v>0</v>
      </c>
      <c r="Z633" s="37">
        <f t="shared" ref="Z633" si="449">SUM(M633:Y633)</f>
        <v>0</v>
      </c>
      <c r="AA633" s="37">
        <f t="shared" ref="AA633" si="450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51">C633+C632</f>
        <v>0</v>
      </c>
      <c r="D634" s="44">
        <f t="shared" si="451"/>
        <v>0</v>
      </c>
      <c r="E634" s="44">
        <f t="shared" si="451"/>
        <v>89718.6</v>
      </c>
      <c r="F634" s="44">
        <f t="shared" si="451"/>
        <v>0</v>
      </c>
      <c r="G634" s="44">
        <f t="shared" si="451"/>
        <v>0</v>
      </c>
      <c r="H634" s="44">
        <f t="shared" si="451"/>
        <v>0</v>
      </c>
      <c r="I634" s="44">
        <f t="shared" si="451"/>
        <v>0</v>
      </c>
      <c r="J634" s="44">
        <f t="shared" si="451"/>
        <v>0</v>
      </c>
      <c r="K634" s="44">
        <f t="shared" si="451"/>
        <v>0</v>
      </c>
      <c r="L634" s="44">
        <f t="shared" si="451"/>
        <v>0</v>
      </c>
      <c r="M634" s="44">
        <f t="shared" si="451"/>
        <v>0</v>
      </c>
      <c r="N634" s="44">
        <f t="shared" si="451"/>
        <v>0</v>
      </c>
      <c r="O634" s="44">
        <f t="shared" si="451"/>
        <v>0</v>
      </c>
      <c r="P634" s="44">
        <f t="shared" si="451"/>
        <v>89718.6</v>
      </c>
      <c r="Q634" s="44">
        <f t="shared" si="451"/>
        <v>0</v>
      </c>
      <c r="R634" s="44">
        <f t="shared" si="451"/>
        <v>0</v>
      </c>
      <c r="S634" s="44">
        <f t="shared" si="451"/>
        <v>0</v>
      </c>
      <c r="T634" s="44">
        <f t="shared" si="451"/>
        <v>0</v>
      </c>
      <c r="U634" s="44">
        <f t="shared" si="451"/>
        <v>0</v>
      </c>
      <c r="V634" s="44">
        <f t="shared" si="451"/>
        <v>0</v>
      </c>
      <c r="W634" s="44">
        <f t="shared" si="451"/>
        <v>0</v>
      </c>
      <c r="X634" s="44">
        <f t="shared" si="451"/>
        <v>0</v>
      </c>
      <c r="Y634" s="44">
        <f t="shared" si="451"/>
        <v>0</v>
      </c>
      <c r="Z634" s="44">
        <f t="shared" si="451"/>
        <v>89718.6</v>
      </c>
      <c r="AA634" s="44">
        <f t="shared" si="451"/>
        <v>720281.4</v>
      </c>
      <c r="AB634" s="45">
        <f t="shared" si="447"/>
        <v>0.11076370370370371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65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[1]consoCURRENT!E13903</f>
        <v>0</v>
      </c>
      <c r="C638" s="37">
        <f>[1]consoCURRENT!F13903</f>
        <v>0</v>
      </c>
      <c r="D638" s="37">
        <f>[1]consoCURRENT!G13903</f>
        <v>0</v>
      </c>
      <c r="E638" s="37">
        <f>[1]consoCURRENT!H13903</f>
        <v>0</v>
      </c>
      <c r="F638" s="37">
        <f>[1]consoCURRENT!I13903</f>
        <v>0</v>
      </c>
      <c r="G638" s="37">
        <f>[1]consoCURRENT!J13903</f>
        <v>0</v>
      </c>
      <c r="H638" s="37">
        <f>[1]consoCURRENT!K13903</f>
        <v>0</v>
      </c>
      <c r="I638" s="37">
        <f>[1]consoCURRENT!L13903</f>
        <v>0</v>
      </c>
      <c r="J638" s="37">
        <f>[1]consoCURRENT!M13903</f>
        <v>0</v>
      </c>
      <c r="K638" s="37">
        <f>[1]consoCURRENT!N13903</f>
        <v>0</v>
      </c>
      <c r="L638" s="37">
        <f>[1]consoCURRENT!O13903</f>
        <v>0</v>
      </c>
      <c r="M638" s="37">
        <f>[1]consoCURRENT!P13903</f>
        <v>0</v>
      </c>
      <c r="N638" s="37">
        <f>[1]consoCURRENT!Q13903</f>
        <v>0</v>
      </c>
      <c r="O638" s="37">
        <f>[1]consoCURRENT!R13903</f>
        <v>0</v>
      </c>
      <c r="P638" s="37">
        <f>[1]consoCURRENT!S13903</f>
        <v>0</v>
      </c>
      <c r="Q638" s="37">
        <f>[1]consoCURRENT!T13903</f>
        <v>0</v>
      </c>
      <c r="R638" s="37">
        <f>[1]consoCURRENT!U13903</f>
        <v>0</v>
      </c>
      <c r="S638" s="37">
        <f>[1]consoCURRENT!V13903</f>
        <v>0</v>
      </c>
      <c r="T638" s="37">
        <f>[1]consoCURRENT!W13903</f>
        <v>0</v>
      </c>
      <c r="U638" s="37">
        <f>[1]consoCURRENT!X13903</f>
        <v>0</v>
      </c>
      <c r="V638" s="37">
        <f>[1]consoCURRENT!Y13903</f>
        <v>0</v>
      </c>
      <c r="W638" s="37">
        <f>[1]consoCURRENT!Z13903</f>
        <v>0</v>
      </c>
      <c r="X638" s="37">
        <f>[1]consoCURRENT!AA13903</f>
        <v>0</v>
      </c>
      <c r="Y638" s="37">
        <f>[1]consoCURRENT!AB13903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[1]consoCURRENT!E13979</f>
        <v>638000</v>
      </c>
      <c r="C639" s="37">
        <f>[1]consoCURRENT!F13979</f>
        <v>0</v>
      </c>
      <c r="D639" s="37">
        <f>[1]consoCURRENT!G13979</f>
        <v>0</v>
      </c>
      <c r="E639" s="37">
        <f>[1]consoCURRENT!H13979</f>
        <v>143769</v>
      </c>
      <c r="F639" s="37">
        <f>[1]consoCURRENT!I13979</f>
        <v>0</v>
      </c>
      <c r="G639" s="37">
        <f>[1]consoCURRENT!J13979</f>
        <v>0</v>
      </c>
      <c r="H639" s="37">
        <f>[1]consoCURRENT!K13979</f>
        <v>0</v>
      </c>
      <c r="I639" s="37">
        <f>[1]consoCURRENT!L13979</f>
        <v>0</v>
      </c>
      <c r="J639" s="37">
        <f>[1]consoCURRENT!M13979</f>
        <v>0</v>
      </c>
      <c r="K639" s="37">
        <f>[1]consoCURRENT!N13979</f>
        <v>0</v>
      </c>
      <c r="L639" s="37">
        <f>[1]consoCURRENT!O13979</f>
        <v>0</v>
      </c>
      <c r="M639" s="37">
        <f>[1]consoCURRENT!P13979</f>
        <v>0</v>
      </c>
      <c r="N639" s="37">
        <f>[1]consoCURRENT!Q13979</f>
        <v>0</v>
      </c>
      <c r="O639" s="37">
        <f>[1]consoCURRENT!R13979</f>
        <v>60994</v>
      </c>
      <c r="P639" s="37">
        <f>[1]consoCURRENT!S13979</f>
        <v>82775</v>
      </c>
      <c r="Q639" s="37">
        <f>[1]consoCURRENT!T13979</f>
        <v>0</v>
      </c>
      <c r="R639" s="37">
        <f>[1]consoCURRENT!U13979</f>
        <v>0</v>
      </c>
      <c r="S639" s="37">
        <f>[1]consoCURRENT!V13979</f>
        <v>0</v>
      </c>
      <c r="T639" s="37">
        <f>[1]consoCURRENT!W13979</f>
        <v>0</v>
      </c>
      <c r="U639" s="37">
        <f>[1]consoCURRENT!X13979</f>
        <v>0</v>
      </c>
      <c r="V639" s="37">
        <f>[1]consoCURRENT!Y13979</f>
        <v>0</v>
      </c>
      <c r="W639" s="37">
        <f>[1]consoCURRENT!Z13979</f>
        <v>0</v>
      </c>
      <c r="X639" s="37">
        <f>[1]consoCURRENT!AA13979</f>
        <v>0</v>
      </c>
      <c r="Y639" s="37">
        <f>[1]consoCURRENT!AB13979</f>
        <v>0</v>
      </c>
      <c r="Z639" s="37">
        <f t="shared" ref="Z639:Z641" si="452">SUM(M639:Y639)</f>
        <v>143769</v>
      </c>
      <c r="AA639" s="37">
        <f t="shared" ref="AA639:AA641" si="453">B639-Z639</f>
        <v>494231</v>
      </c>
      <c r="AB639" s="42">
        <f t="shared" ref="AB639:AB644" si="454">Z639/B639</f>
        <v>0.22534326018808779</v>
      </c>
      <c r="AC639" s="38"/>
    </row>
    <row r="640" spans="1:29" s="39" customFormat="1" ht="18" customHeight="1" x14ac:dyDescent="0.25">
      <c r="A640" s="41" t="s">
        <v>38</v>
      </c>
      <c r="B640" s="37">
        <f>[1]consoCURRENT!E13985</f>
        <v>0</v>
      </c>
      <c r="C640" s="37">
        <f>[1]consoCURRENT!F13985</f>
        <v>0</v>
      </c>
      <c r="D640" s="37">
        <f>[1]consoCURRENT!G13985</f>
        <v>0</v>
      </c>
      <c r="E640" s="37">
        <f>[1]consoCURRENT!H13985</f>
        <v>0</v>
      </c>
      <c r="F640" s="37">
        <f>[1]consoCURRENT!I13985</f>
        <v>0</v>
      </c>
      <c r="G640" s="37">
        <f>[1]consoCURRENT!J13985</f>
        <v>0</v>
      </c>
      <c r="H640" s="37">
        <f>[1]consoCURRENT!K13985</f>
        <v>0</v>
      </c>
      <c r="I640" s="37">
        <f>[1]consoCURRENT!L13985</f>
        <v>0</v>
      </c>
      <c r="J640" s="37">
        <f>[1]consoCURRENT!M13985</f>
        <v>0</v>
      </c>
      <c r="K640" s="37">
        <f>[1]consoCURRENT!N13985</f>
        <v>0</v>
      </c>
      <c r="L640" s="37">
        <f>[1]consoCURRENT!O13985</f>
        <v>0</v>
      </c>
      <c r="M640" s="37">
        <f>[1]consoCURRENT!P13985</f>
        <v>0</v>
      </c>
      <c r="N640" s="37">
        <f>[1]consoCURRENT!Q13985</f>
        <v>0</v>
      </c>
      <c r="O640" s="37">
        <f>[1]consoCURRENT!R13985</f>
        <v>0</v>
      </c>
      <c r="P640" s="37">
        <f>[1]consoCURRENT!S13985</f>
        <v>0</v>
      </c>
      <c r="Q640" s="37">
        <f>[1]consoCURRENT!T13985</f>
        <v>0</v>
      </c>
      <c r="R640" s="37">
        <f>[1]consoCURRENT!U13985</f>
        <v>0</v>
      </c>
      <c r="S640" s="37">
        <f>[1]consoCURRENT!V13985</f>
        <v>0</v>
      </c>
      <c r="T640" s="37">
        <f>[1]consoCURRENT!W13985</f>
        <v>0</v>
      </c>
      <c r="U640" s="37">
        <f>[1]consoCURRENT!X13985</f>
        <v>0</v>
      </c>
      <c r="V640" s="37">
        <f>[1]consoCURRENT!Y13985</f>
        <v>0</v>
      </c>
      <c r="W640" s="37">
        <f>[1]consoCURRENT!Z13985</f>
        <v>0</v>
      </c>
      <c r="X640" s="37">
        <f>[1]consoCURRENT!AA13985</f>
        <v>0</v>
      </c>
      <c r="Y640" s="37">
        <f>[1]consoCURRENT!AB13985</f>
        <v>0</v>
      </c>
      <c r="Z640" s="37">
        <f t="shared" si="452"/>
        <v>0</v>
      </c>
      <c r="AA640" s="37">
        <f t="shared" si="453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[1]consoCURRENT!E14014</f>
        <v>0</v>
      </c>
      <c r="C641" s="37">
        <f>[1]consoCURRENT!F14014</f>
        <v>0</v>
      </c>
      <c r="D641" s="37">
        <f>[1]consoCURRENT!G14014</f>
        <v>0</v>
      </c>
      <c r="E641" s="37">
        <f>[1]consoCURRENT!H14014</f>
        <v>0</v>
      </c>
      <c r="F641" s="37">
        <f>[1]consoCURRENT!I14014</f>
        <v>0</v>
      </c>
      <c r="G641" s="37">
        <f>[1]consoCURRENT!J14014</f>
        <v>0</v>
      </c>
      <c r="H641" s="37">
        <f>[1]consoCURRENT!K14014</f>
        <v>0</v>
      </c>
      <c r="I641" s="37">
        <f>[1]consoCURRENT!L14014</f>
        <v>0</v>
      </c>
      <c r="J641" s="37">
        <f>[1]consoCURRENT!M14014</f>
        <v>0</v>
      </c>
      <c r="K641" s="37">
        <f>[1]consoCURRENT!N14014</f>
        <v>0</v>
      </c>
      <c r="L641" s="37">
        <f>[1]consoCURRENT!O14014</f>
        <v>0</v>
      </c>
      <c r="M641" s="37">
        <f>[1]consoCURRENT!P14014</f>
        <v>0</v>
      </c>
      <c r="N641" s="37">
        <f>[1]consoCURRENT!Q14014</f>
        <v>0</v>
      </c>
      <c r="O641" s="37">
        <f>[1]consoCURRENT!R14014</f>
        <v>0</v>
      </c>
      <c r="P641" s="37">
        <f>[1]consoCURRENT!S14014</f>
        <v>0</v>
      </c>
      <c r="Q641" s="37">
        <f>[1]consoCURRENT!T14014</f>
        <v>0</v>
      </c>
      <c r="R641" s="37">
        <f>[1]consoCURRENT!U14014</f>
        <v>0</v>
      </c>
      <c r="S641" s="37">
        <f>[1]consoCURRENT!V14014</f>
        <v>0</v>
      </c>
      <c r="T641" s="37">
        <f>[1]consoCURRENT!W14014</f>
        <v>0</v>
      </c>
      <c r="U641" s="37">
        <f>[1]consoCURRENT!X14014</f>
        <v>0</v>
      </c>
      <c r="V641" s="37">
        <f>[1]consoCURRENT!Y14014</f>
        <v>0</v>
      </c>
      <c r="W641" s="37">
        <f>[1]consoCURRENT!Z14014</f>
        <v>0</v>
      </c>
      <c r="X641" s="37">
        <f>[1]consoCURRENT!AA14014</f>
        <v>0</v>
      </c>
      <c r="Y641" s="37">
        <f>[1]consoCURRENT!AB14014</f>
        <v>0</v>
      </c>
      <c r="Z641" s="37">
        <f t="shared" si="452"/>
        <v>0</v>
      </c>
      <c r="AA641" s="37">
        <f t="shared" si="453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5">SUM(C638:C641)</f>
        <v>0</v>
      </c>
      <c r="D642" s="44">
        <f t="shared" si="455"/>
        <v>0</v>
      </c>
      <c r="E642" s="44">
        <f t="shared" si="455"/>
        <v>143769</v>
      </c>
      <c r="F642" s="44">
        <f t="shared" si="455"/>
        <v>0</v>
      </c>
      <c r="G642" s="44">
        <f t="shared" si="455"/>
        <v>0</v>
      </c>
      <c r="H642" s="44">
        <f t="shared" si="455"/>
        <v>0</v>
      </c>
      <c r="I642" s="44">
        <f t="shared" si="455"/>
        <v>0</v>
      </c>
      <c r="J642" s="44">
        <f t="shared" si="455"/>
        <v>0</v>
      </c>
      <c r="K642" s="44">
        <f t="shared" si="455"/>
        <v>0</v>
      </c>
      <c r="L642" s="44">
        <f t="shared" si="455"/>
        <v>0</v>
      </c>
      <c r="M642" s="44">
        <f t="shared" si="455"/>
        <v>0</v>
      </c>
      <c r="N642" s="44">
        <f t="shared" si="455"/>
        <v>0</v>
      </c>
      <c r="O642" s="44">
        <f t="shared" si="455"/>
        <v>60994</v>
      </c>
      <c r="P642" s="44">
        <f t="shared" si="455"/>
        <v>82775</v>
      </c>
      <c r="Q642" s="44">
        <f t="shared" si="455"/>
        <v>0</v>
      </c>
      <c r="R642" s="44">
        <f t="shared" si="455"/>
        <v>0</v>
      </c>
      <c r="S642" s="44">
        <f t="shared" si="455"/>
        <v>0</v>
      </c>
      <c r="T642" s="44">
        <f t="shared" si="455"/>
        <v>0</v>
      </c>
      <c r="U642" s="44">
        <f t="shared" si="455"/>
        <v>0</v>
      </c>
      <c r="V642" s="44">
        <f t="shared" si="455"/>
        <v>0</v>
      </c>
      <c r="W642" s="44">
        <f t="shared" si="455"/>
        <v>0</v>
      </c>
      <c r="X642" s="44">
        <f t="shared" si="455"/>
        <v>0</v>
      </c>
      <c r="Y642" s="44">
        <f t="shared" si="455"/>
        <v>0</v>
      </c>
      <c r="Z642" s="44">
        <f t="shared" si="455"/>
        <v>143769</v>
      </c>
      <c r="AA642" s="44">
        <f t="shared" si="455"/>
        <v>494231</v>
      </c>
      <c r="AB642" s="45">
        <f t="shared" si="454"/>
        <v>0.22534326018808779</v>
      </c>
      <c r="AC642" s="38"/>
    </row>
    <row r="643" spans="1:29" s="39" customFormat="1" ht="18" customHeight="1" x14ac:dyDescent="0.25">
      <c r="A643" s="46" t="s">
        <v>41</v>
      </c>
      <c r="B643" s="37">
        <f>[1]consoCURRENT!E14018</f>
        <v>0</v>
      </c>
      <c r="C643" s="37">
        <f>[1]consoCURRENT!F14018</f>
        <v>0</v>
      </c>
      <c r="D643" s="37">
        <f>[1]consoCURRENT!G14018</f>
        <v>0</v>
      </c>
      <c r="E643" s="37">
        <f>[1]consoCURRENT!H14018</f>
        <v>0</v>
      </c>
      <c r="F643" s="37">
        <f>[1]consoCURRENT!I14018</f>
        <v>0</v>
      </c>
      <c r="G643" s="37">
        <f>[1]consoCURRENT!J14018</f>
        <v>0</v>
      </c>
      <c r="H643" s="37">
        <f>[1]consoCURRENT!K14018</f>
        <v>0</v>
      </c>
      <c r="I643" s="37">
        <f>[1]consoCURRENT!L14018</f>
        <v>0</v>
      </c>
      <c r="J643" s="37">
        <f>[1]consoCURRENT!M14018</f>
        <v>0</v>
      </c>
      <c r="K643" s="37">
        <f>[1]consoCURRENT!N14018</f>
        <v>0</v>
      </c>
      <c r="L643" s="37">
        <f>[1]consoCURRENT!O14018</f>
        <v>0</v>
      </c>
      <c r="M643" s="37">
        <f>[1]consoCURRENT!P14018</f>
        <v>0</v>
      </c>
      <c r="N643" s="37">
        <f>[1]consoCURRENT!Q14018</f>
        <v>0</v>
      </c>
      <c r="O643" s="37">
        <f>[1]consoCURRENT!R14018</f>
        <v>0</v>
      </c>
      <c r="P643" s="37">
        <f>[1]consoCURRENT!S14018</f>
        <v>0</v>
      </c>
      <c r="Q643" s="37">
        <f>[1]consoCURRENT!T14018</f>
        <v>0</v>
      </c>
      <c r="R643" s="37">
        <f>[1]consoCURRENT!U14018</f>
        <v>0</v>
      </c>
      <c r="S643" s="37">
        <f>[1]consoCURRENT!V14018</f>
        <v>0</v>
      </c>
      <c r="T643" s="37">
        <f>[1]consoCURRENT!W14018</f>
        <v>0</v>
      </c>
      <c r="U643" s="37">
        <f>[1]consoCURRENT!X14018</f>
        <v>0</v>
      </c>
      <c r="V643" s="37">
        <f>[1]consoCURRENT!Y14018</f>
        <v>0</v>
      </c>
      <c r="W643" s="37">
        <f>[1]consoCURRENT!Z14018</f>
        <v>0</v>
      </c>
      <c r="X643" s="37">
        <f>[1]consoCURRENT!AA14018</f>
        <v>0</v>
      </c>
      <c r="Y643" s="37">
        <f>[1]consoCURRENT!AB14018</f>
        <v>0</v>
      </c>
      <c r="Z643" s="37">
        <f t="shared" ref="Z643" si="456">SUM(M643:Y643)</f>
        <v>0</v>
      </c>
      <c r="AA643" s="37">
        <f t="shared" ref="AA643" si="457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8">C643+C642</f>
        <v>0</v>
      </c>
      <c r="D644" s="44">
        <f t="shared" si="458"/>
        <v>0</v>
      </c>
      <c r="E644" s="44">
        <f t="shared" si="458"/>
        <v>143769</v>
      </c>
      <c r="F644" s="44">
        <f t="shared" si="458"/>
        <v>0</v>
      </c>
      <c r="G644" s="44">
        <f t="shared" si="458"/>
        <v>0</v>
      </c>
      <c r="H644" s="44">
        <f t="shared" si="458"/>
        <v>0</v>
      </c>
      <c r="I644" s="44">
        <f t="shared" si="458"/>
        <v>0</v>
      </c>
      <c r="J644" s="44">
        <f t="shared" si="458"/>
        <v>0</v>
      </c>
      <c r="K644" s="44">
        <f t="shared" si="458"/>
        <v>0</v>
      </c>
      <c r="L644" s="44">
        <f t="shared" si="458"/>
        <v>0</v>
      </c>
      <c r="M644" s="44">
        <f t="shared" si="458"/>
        <v>0</v>
      </c>
      <c r="N644" s="44">
        <f t="shared" si="458"/>
        <v>0</v>
      </c>
      <c r="O644" s="44">
        <f t="shared" si="458"/>
        <v>60994</v>
      </c>
      <c r="P644" s="44">
        <f t="shared" si="458"/>
        <v>82775</v>
      </c>
      <c r="Q644" s="44">
        <f t="shared" si="458"/>
        <v>0</v>
      </c>
      <c r="R644" s="44">
        <f t="shared" si="458"/>
        <v>0</v>
      </c>
      <c r="S644" s="44">
        <f t="shared" si="458"/>
        <v>0</v>
      </c>
      <c r="T644" s="44">
        <f t="shared" si="458"/>
        <v>0</v>
      </c>
      <c r="U644" s="44">
        <f t="shared" si="458"/>
        <v>0</v>
      </c>
      <c r="V644" s="44">
        <f t="shared" si="458"/>
        <v>0</v>
      </c>
      <c r="W644" s="44">
        <f t="shared" si="458"/>
        <v>0</v>
      </c>
      <c r="X644" s="44">
        <f t="shared" si="458"/>
        <v>0</v>
      </c>
      <c r="Y644" s="44">
        <f t="shared" si="458"/>
        <v>0</v>
      </c>
      <c r="Z644" s="44">
        <f t="shared" si="458"/>
        <v>143769</v>
      </c>
      <c r="AA644" s="44">
        <f t="shared" si="458"/>
        <v>494231</v>
      </c>
      <c r="AB644" s="45">
        <f t="shared" si="454"/>
        <v>0.22534326018808779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66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[1]consoCURRENT!E14078</f>
        <v>0</v>
      </c>
      <c r="C648" s="37">
        <f>[1]consoCURRENT!F14078</f>
        <v>0</v>
      </c>
      <c r="D648" s="37">
        <f>[1]consoCURRENT!G14078</f>
        <v>0</v>
      </c>
      <c r="E648" s="37">
        <f>[1]consoCURRENT!H14078</f>
        <v>0</v>
      </c>
      <c r="F648" s="37">
        <f>[1]consoCURRENT!I14078</f>
        <v>0</v>
      </c>
      <c r="G648" s="37">
        <f>[1]consoCURRENT!J14078</f>
        <v>0</v>
      </c>
      <c r="H648" s="37">
        <f>[1]consoCURRENT!K14078</f>
        <v>0</v>
      </c>
      <c r="I648" s="37">
        <f>[1]consoCURRENT!L14078</f>
        <v>0</v>
      </c>
      <c r="J648" s="37">
        <f>[1]consoCURRENT!M14078</f>
        <v>0</v>
      </c>
      <c r="K648" s="37">
        <f>[1]consoCURRENT!N14078</f>
        <v>0</v>
      </c>
      <c r="L648" s="37">
        <f>[1]consoCURRENT!O14078</f>
        <v>0</v>
      </c>
      <c r="M648" s="37">
        <f>[1]consoCURRENT!P14078</f>
        <v>0</v>
      </c>
      <c r="N648" s="37">
        <f>[1]consoCURRENT!Q14078</f>
        <v>0</v>
      </c>
      <c r="O648" s="37">
        <f>[1]consoCURRENT!R14078</f>
        <v>0</v>
      </c>
      <c r="P648" s="37">
        <f>[1]consoCURRENT!S14078</f>
        <v>0</v>
      </c>
      <c r="Q648" s="37">
        <f>[1]consoCURRENT!T14078</f>
        <v>0</v>
      </c>
      <c r="R648" s="37">
        <f>[1]consoCURRENT!U14078</f>
        <v>0</v>
      </c>
      <c r="S648" s="37">
        <f>[1]consoCURRENT!V14078</f>
        <v>0</v>
      </c>
      <c r="T648" s="37">
        <f>[1]consoCURRENT!W14078</f>
        <v>0</v>
      </c>
      <c r="U648" s="37">
        <f>[1]consoCURRENT!X14078</f>
        <v>0</v>
      </c>
      <c r="V648" s="37">
        <f>[1]consoCURRENT!Y14078</f>
        <v>0</v>
      </c>
      <c r="W648" s="37">
        <f>[1]consoCURRENT!Z14078</f>
        <v>0</v>
      </c>
      <c r="X648" s="37">
        <f>[1]consoCURRENT!AA14078</f>
        <v>0</v>
      </c>
      <c r="Y648" s="37">
        <f>[1]consoCURRENT!AB14078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[1]consoCURRENT!E14154</f>
        <v>638000</v>
      </c>
      <c r="C649" s="37">
        <f>[1]consoCURRENT!F14154</f>
        <v>0</v>
      </c>
      <c r="D649" s="37">
        <f>[1]consoCURRENT!G14154</f>
        <v>0</v>
      </c>
      <c r="E649" s="37">
        <f>[1]consoCURRENT!H14154</f>
        <v>86079.86</v>
      </c>
      <c r="F649" s="37">
        <f>[1]consoCURRENT!I14154</f>
        <v>0</v>
      </c>
      <c r="G649" s="37">
        <f>[1]consoCURRENT!J14154</f>
        <v>0</v>
      </c>
      <c r="H649" s="37">
        <f>[1]consoCURRENT!K14154</f>
        <v>0</v>
      </c>
      <c r="I649" s="37">
        <f>[1]consoCURRENT!L14154</f>
        <v>0</v>
      </c>
      <c r="J649" s="37">
        <f>[1]consoCURRENT!M14154</f>
        <v>0</v>
      </c>
      <c r="K649" s="37">
        <f>[1]consoCURRENT!N14154</f>
        <v>0</v>
      </c>
      <c r="L649" s="37">
        <f>[1]consoCURRENT!O14154</f>
        <v>0</v>
      </c>
      <c r="M649" s="37">
        <f>[1]consoCURRENT!P14154</f>
        <v>0</v>
      </c>
      <c r="N649" s="37">
        <f>[1]consoCURRENT!Q14154</f>
        <v>0</v>
      </c>
      <c r="O649" s="37">
        <f>[1]consoCURRENT!R14154</f>
        <v>50374</v>
      </c>
      <c r="P649" s="37">
        <f>[1]consoCURRENT!S14154</f>
        <v>35705.86</v>
      </c>
      <c r="Q649" s="37">
        <f>[1]consoCURRENT!T14154</f>
        <v>0</v>
      </c>
      <c r="R649" s="37">
        <f>[1]consoCURRENT!U14154</f>
        <v>0</v>
      </c>
      <c r="S649" s="37">
        <f>[1]consoCURRENT!V14154</f>
        <v>0</v>
      </c>
      <c r="T649" s="37">
        <f>[1]consoCURRENT!W14154</f>
        <v>0</v>
      </c>
      <c r="U649" s="37">
        <f>[1]consoCURRENT!X14154</f>
        <v>0</v>
      </c>
      <c r="V649" s="37">
        <f>[1]consoCURRENT!Y14154</f>
        <v>0</v>
      </c>
      <c r="W649" s="37">
        <f>[1]consoCURRENT!Z14154</f>
        <v>0</v>
      </c>
      <c r="X649" s="37">
        <f>[1]consoCURRENT!AA14154</f>
        <v>0</v>
      </c>
      <c r="Y649" s="37">
        <f>[1]consoCURRENT!AB14154</f>
        <v>0</v>
      </c>
      <c r="Z649" s="37">
        <f t="shared" ref="Z649:Z651" si="459">SUM(M649:Y649)</f>
        <v>86079.86</v>
      </c>
      <c r="AA649" s="37">
        <f t="shared" ref="AA649:AA651" si="460">B649-Z649</f>
        <v>551920.14</v>
      </c>
      <c r="AB649" s="42">
        <f t="shared" ref="AB649:AB654" si="461">Z649/B649</f>
        <v>0.13492141065830721</v>
      </c>
      <c r="AC649" s="38"/>
    </row>
    <row r="650" spans="1:29" s="39" customFormat="1" ht="18" customHeight="1" x14ac:dyDescent="0.25">
      <c r="A650" s="41" t="s">
        <v>38</v>
      </c>
      <c r="B650" s="37">
        <f>[1]consoCURRENT!E14160</f>
        <v>0</v>
      </c>
      <c r="C650" s="37">
        <f>[1]consoCURRENT!F14160</f>
        <v>0</v>
      </c>
      <c r="D650" s="37">
        <f>[1]consoCURRENT!G14160</f>
        <v>0</v>
      </c>
      <c r="E650" s="37">
        <f>[1]consoCURRENT!H14160</f>
        <v>0</v>
      </c>
      <c r="F650" s="37">
        <f>[1]consoCURRENT!I14160</f>
        <v>0</v>
      </c>
      <c r="G650" s="37">
        <f>[1]consoCURRENT!J14160</f>
        <v>0</v>
      </c>
      <c r="H650" s="37">
        <f>[1]consoCURRENT!K14160</f>
        <v>0</v>
      </c>
      <c r="I650" s="37">
        <f>[1]consoCURRENT!L14160</f>
        <v>0</v>
      </c>
      <c r="J650" s="37">
        <f>[1]consoCURRENT!M14160</f>
        <v>0</v>
      </c>
      <c r="K650" s="37">
        <f>[1]consoCURRENT!N14160</f>
        <v>0</v>
      </c>
      <c r="L650" s="37">
        <f>[1]consoCURRENT!O14160</f>
        <v>0</v>
      </c>
      <c r="M650" s="37">
        <f>[1]consoCURRENT!P14160</f>
        <v>0</v>
      </c>
      <c r="N650" s="37">
        <f>[1]consoCURRENT!Q14160</f>
        <v>0</v>
      </c>
      <c r="O650" s="37">
        <f>[1]consoCURRENT!R14160</f>
        <v>0</v>
      </c>
      <c r="P650" s="37">
        <f>[1]consoCURRENT!S14160</f>
        <v>0</v>
      </c>
      <c r="Q650" s="37">
        <f>[1]consoCURRENT!T14160</f>
        <v>0</v>
      </c>
      <c r="R650" s="37">
        <f>[1]consoCURRENT!U14160</f>
        <v>0</v>
      </c>
      <c r="S650" s="37">
        <f>[1]consoCURRENT!V14160</f>
        <v>0</v>
      </c>
      <c r="T650" s="37">
        <f>[1]consoCURRENT!W14160</f>
        <v>0</v>
      </c>
      <c r="U650" s="37">
        <f>[1]consoCURRENT!X14160</f>
        <v>0</v>
      </c>
      <c r="V650" s="37">
        <f>[1]consoCURRENT!Y14160</f>
        <v>0</v>
      </c>
      <c r="W650" s="37">
        <f>[1]consoCURRENT!Z14160</f>
        <v>0</v>
      </c>
      <c r="X650" s="37">
        <f>[1]consoCURRENT!AA14160</f>
        <v>0</v>
      </c>
      <c r="Y650" s="37">
        <f>[1]consoCURRENT!AB14160</f>
        <v>0</v>
      </c>
      <c r="Z650" s="37">
        <f t="shared" si="459"/>
        <v>0</v>
      </c>
      <c r="AA650" s="37">
        <f t="shared" si="460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[1]consoCURRENT!E14189</f>
        <v>0</v>
      </c>
      <c r="C651" s="37">
        <f>[1]consoCURRENT!F14189</f>
        <v>0</v>
      </c>
      <c r="D651" s="37">
        <f>[1]consoCURRENT!G14189</f>
        <v>0</v>
      </c>
      <c r="E651" s="37">
        <f>[1]consoCURRENT!H14189</f>
        <v>0</v>
      </c>
      <c r="F651" s="37">
        <f>[1]consoCURRENT!I14189</f>
        <v>0</v>
      </c>
      <c r="G651" s="37">
        <f>[1]consoCURRENT!J14189</f>
        <v>0</v>
      </c>
      <c r="H651" s="37">
        <f>[1]consoCURRENT!K14189</f>
        <v>0</v>
      </c>
      <c r="I651" s="37">
        <f>[1]consoCURRENT!L14189</f>
        <v>0</v>
      </c>
      <c r="J651" s="37">
        <f>[1]consoCURRENT!M14189</f>
        <v>0</v>
      </c>
      <c r="K651" s="37">
        <f>[1]consoCURRENT!N14189</f>
        <v>0</v>
      </c>
      <c r="L651" s="37">
        <f>[1]consoCURRENT!O14189</f>
        <v>0</v>
      </c>
      <c r="M651" s="37">
        <f>[1]consoCURRENT!P14189</f>
        <v>0</v>
      </c>
      <c r="N651" s="37">
        <f>[1]consoCURRENT!Q14189</f>
        <v>0</v>
      </c>
      <c r="O651" s="37">
        <f>[1]consoCURRENT!R14189</f>
        <v>0</v>
      </c>
      <c r="P651" s="37">
        <f>[1]consoCURRENT!S14189</f>
        <v>0</v>
      </c>
      <c r="Q651" s="37">
        <f>[1]consoCURRENT!T14189</f>
        <v>0</v>
      </c>
      <c r="R651" s="37">
        <f>[1]consoCURRENT!U14189</f>
        <v>0</v>
      </c>
      <c r="S651" s="37">
        <f>[1]consoCURRENT!V14189</f>
        <v>0</v>
      </c>
      <c r="T651" s="37">
        <f>[1]consoCURRENT!W14189</f>
        <v>0</v>
      </c>
      <c r="U651" s="37">
        <f>[1]consoCURRENT!X14189</f>
        <v>0</v>
      </c>
      <c r="V651" s="37">
        <f>[1]consoCURRENT!Y14189</f>
        <v>0</v>
      </c>
      <c r="W651" s="37">
        <f>[1]consoCURRENT!Z14189</f>
        <v>0</v>
      </c>
      <c r="X651" s="37">
        <f>[1]consoCURRENT!AA14189</f>
        <v>0</v>
      </c>
      <c r="Y651" s="37">
        <f>[1]consoCURRENT!AB14189</f>
        <v>0</v>
      </c>
      <c r="Z651" s="37">
        <f t="shared" si="459"/>
        <v>0</v>
      </c>
      <c r="AA651" s="37">
        <f t="shared" si="460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2">SUM(C648:C651)</f>
        <v>0</v>
      </c>
      <c r="D652" s="44">
        <f t="shared" si="462"/>
        <v>0</v>
      </c>
      <c r="E652" s="44">
        <f t="shared" si="462"/>
        <v>86079.86</v>
      </c>
      <c r="F652" s="44">
        <f t="shared" si="462"/>
        <v>0</v>
      </c>
      <c r="G652" s="44">
        <f t="shared" si="462"/>
        <v>0</v>
      </c>
      <c r="H652" s="44">
        <f t="shared" si="462"/>
        <v>0</v>
      </c>
      <c r="I652" s="44">
        <f t="shared" si="462"/>
        <v>0</v>
      </c>
      <c r="J652" s="44">
        <f t="shared" si="462"/>
        <v>0</v>
      </c>
      <c r="K652" s="44">
        <f t="shared" si="462"/>
        <v>0</v>
      </c>
      <c r="L652" s="44">
        <f t="shared" si="462"/>
        <v>0</v>
      </c>
      <c r="M652" s="44">
        <f t="shared" si="462"/>
        <v>0</v>
      </c>
      <c r="N652" s="44">
        <f t="shared" si="462"/>
        <v>0</v>
      </c>
      <c r="O652" s="44">
        <f t="shared" si="462"/>
        <v>50374</v>
      </c>
      <c r="P652" s="44">
        <f t="shared" si="462"/>
        <v>35705.86</v>
      </c>
      <c r="Q652" s="44">
        <f t="shared" si="462"/>
        <v>0</v>
      </c>
      <c r="R652" s="44">
        <f t="shared" si="462"/>
        <v>0</v>
      </c>
      <c r="S652" s="44">
        <f t="shared" si="462"/>
        <v>0</v>
      </c>
      <c r="T652" s="44">
        <f t="shared" si="462"/>
        <v>0</v>
      </c>
      <c r="U652" s="44">
        <f t="shared" si="462"/>
        <v>0</v>
      </c>
      <c r="V652" s="44">
        <f t="shared" si="462"/>
        <v>0</v>
      </c>
      <c r="W652" s="44">
        <f t="shared" si="462"/>
        <v>0</v>
      </c>
      <c r="X652" s="44">
        <f t="shared" si="462"/>
        <v>0</v>
      </c>
      <c r="Y652" s="44">
        <f t="shared" si="462"/>
        <v>0</v>
      </c>
      <c r="Z652" s="44">
        <f t="shared" si="462"/>
        <v>86079.86</v>
      </c>
      <c r="AA652" s="44">
        <f t="shared" si="462"/>
        <v>551920.14</v>
      </c>
      <c r="AB652" s="45">
        <f t="shared" si="461"/>
        <v>0.13492141065830721</v>
      </c>
      <c r="AC652" s="38"/>
    </row>
    <row r="653" spans="1:29" s="39" customFormat="1" ht="18" customHeight="1" x14ac:dyDescent="0.25">
      <c r="A653" s="46" t="s">
        <v>41</v>
      </c>
      <c r="B653" s="37">
        <f>[1]consoCURRENT!E14193</f>
        <v>0</v>
      </c>
      <c r="C653" s="37">
        <f>[1]consoCURRENT!F14193</f>
        <v>0</v>
      </c>
      <c r="D653" s="37">
        <f>[1]consoCURRENT!G14193</f>
        <v>0</v>
      </c>
      <c r="E653" s="37">
        <f>[1]consoCURRENT!H14193</f>
        <v>0</v>
      </c>
      <c r="F653" s="37">
        <f>[1]consoCURRENT!I14193</f>
        <v>0</v>
      </c>
      <c r="G653" s="37">
        <f>[1]consoCURRENT!J14193</f>
        <v>0</v>
      </c>
      <c r="H653" s="37">
        <f>[1]consoCURRENT!K14193</f>
        <v>0</v>
      </c>
      <c r="I653" s="37">
        <f>[1]consoCURRENT!L14193</f>
        <v>0</v>
      </c>
      <c r="J653" s="37">
        <f>[1]consoCURRENT!M14193</f>
        <v>0</v>
      </c>
      <c r="K653" s="37">
        <f>[1]consoCURRENT!N14193</f>
        <v>0</v>
      </c>
      <c r="L653" s="37">
        <f>[1]consoCURRENT!O14193</f>
        <v>0</v>
      </c>
      <c r="M653" s="37">
        <f>[1]consoCURRENT!P14193</f>
        <v>0</v>
      </c>
      <c r="N653" s="37">
        <f>[1]consoCURRENT!Q14193</f>
        <v>0</v>
      </c>
      <c r="O653" s="37">
        <f>[1]consoCURRENT!R14193</f>
        <v>0</v>
      </c>
      <c r="P653" s="37">
        <f>[1]consoCURRENT!S14193</f>
        <v>0</v>
      </c>
      <c r="Q653" s="37">
        <f>[1]consoCURRENT!T14193</f>
        <v>0</v>
      </c>
      <c r="R653" s="37">
        <f>[1]consoCURRENT!U14193</f>
        <v>0</v>
      </c>
      <c r="S653" s="37">
        <f>[1]consoCURRENT!V14193</f>
        <v>0</v>
      </c>
      <c r="T653" s="37">
        <f>[1]consoCURRENT!W14193</f>
        <v>0</v>
      </c>
      <c r="U653" s="37">
        <f>[1]consoCURRENT!X14193</f>
        <v>0</v>
      </c>
      <c r="V653" s="37">
        <f>[1]consoCURRENT!Y14193</f>
        <v>0</v>
      </c>
      <c r="W653" s="37">
        <f>[1]consoCURRENT!Z14193</f>
        <v>0</v>
      </c>
      <c r="X653" s="37">
        <f>[1]consoCURRENT!AA14193</f>
        <v>0</v>
      </c>
      <c r="Y653" s="37">
        <f>[1]consoCURRENT!AB14193</f>
        <v>0</v>
      </c>
      <c r="Z653" s="37">
        <f t="shared" ref="Z653" si="463">SUM(M653:Y653)</f>
        <v>0</v>
      </c>
      <c r="AA653" s="37">
        <f t="shared" ref="AA653" si="464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5">C653+C652</f>
        <v>0</v>
      </c>
      <c r="D654" s="44">
        <f t="shared" si="465"/>
        <v>0</v>
      </c>
      <c r="E654" s="44">
        <f t="shared" si="465"/>
        <v>86079.86</v>
      </c>
      <c r="F654" s="44">
        <f t="shared" si="465"/>
        <v>0</v>
      </c>
      <c r="G654" s="44">
        <f t="shared" si="465"/>
        <v>0</v>
      </c>
      <c r="H654" s="44">
        <f t="shared" si="465"/>
        <v>0</v>
      </c>
      <c r="I654" s="44">
        <f t="shared" si="465"/>
        <v>0</v>
      </c>
      <c r="J654" s="44">
        <f t="shared" si="465"/>
        <v>0</v>
      </c>
      <c r="K654" s="44">
        <f t="shared" si="465"/>
        <v>0</v>
      </c>
      <c r="L654" s="44">
        <f t="shared" si="465"/>
        <v>0</v>
      </c>
      <c r="M654" s="44">
        <f t="shared" si="465"/>
        <v>0</v>
      </c>
      <c r="N654" s="44">
        <f t="shared" si="465"/>
        <v>0</v>
      </c>
      <c r="O654" s="44">
        <f t="shared" si="465"/>
        <v>50374</v>
      </c>
      <c r="P654" s="44">
        <f t="shared" si="465"/>
        <v>35705.86</v>
      </c>
      <c r="Q654" s="44">
        <f t="shared" si="465"/>
        <v>0</v>
      </c>
      <c r="R654" s="44">
        <f t="shared" si="465"/>
        <v>0</v>
      </c>
      <c r="S654" s="44">
        <f t="shared" si="465"/>
        <v>0</v>
      </c>
      <c r="T654" s="44">
        <f t="shared" si="465"/>
        <v>0</v>
      </c>
      <c r="U654" s="44">
        <f t="shared" si="465"/>
        <v>0</v>
      </c>
      <c r="V654" s="44">
        <f t="shared" si="465"/>
        <v>0</v>
      </c>
      <c r="W654" s="44">
        <f t="shared" si="465"/>
        <v>0</v>
      </c>
      <c r="X654" s="44">
        <f t="shared" si="465"/>
        <v>0</v>
      </c>
      <c r="Y654" s="44">
        <f t="shared" si="465"/>
        <v>0</v>
      </c>
      <c r="Z654" s="44">
        <f t="shared" si="465"/>
        <v>86079.86</v>
      </c>
      <c r="AA654" s="44">
        <f t="shared" si="465"/>
        <v>551920.14</v>
      </c>
      <c r="AB654" s="45">
        <f t="shared" si="461"/>
        <v>0.13492141065830721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[1]consoCURRENT!E14253</f>
        <v>0</v>
      </c>
      <c r="C658" s="37">
        <f>[1]consoCURRENT!F14253</f>
        <v>0</v>
      </c>
      <c r="D658" s="37">
        <f>[1]consoCURRENT!G14253</f>
        <v>0</v>
      </c>
      <c r="E658" s="37">
        <f>[1]consoCURRENT!H14253</f>
        <v>0</v>
      </c>
      <c r="F658" s="37">
        <f>[1]consoCURRENT!I14253</f>
        <v>0</v>
      </c>
      <c r="G658" s="37">
        <f>[1]consoCURRENT!J14253</f>
        <v>0</v>
      </c>
      <c r="H658" s="37">
        <f>[1]consoCURRENT!K14253</f>
        <v>0</v>
      </c>
      <c r="I658" s="37">
        <f>[1]consoCURRENT!L14253</f>
        <v>0</v>
      </c>
      <c r="J658" s="37">
        <f>[1]consoCURRENT!M14253</f>
        <v>0</v>
      </c>
      <c r="K658" s="37">
        <f>[1]consoCURRENT!N14253</f>
        <v>0</v>
      </c>
      <c r="L658" s="37">
        <f>[1]consoCURRENT!O14253</f>
        <v>0</v>
      </c>
      <c r="M658" s="37">
        <f>[1]consoCURRENT!P14253</f>
        <v>0</v>
      </c>
      <c r="N658" s="37">
        <f>[1]consoCURRENT!Q14253</f>
        <v>0</v>
      </c>
      <c r="O658" s="37">
        <f>[1]consoCURRENT!R14253</f>
        <v>0</v>
      </c>
      <c r="P658" s="37">
        <f>[1]consoCURRENT!S14253</f>
        <v>0</v>
      </c>
      <c r="Q658" s="37">
        <f>[1]consoCURRENT!T14253</f>
        <v>0</v>
      </c>
      <c r="R658" s="37">
        <f>[1]consoCURRENT!U14253</f>
        <v>0</v>
      </c>
      <c r="S658" s="37">
        <f>[1]consoCURRENT!V14253</f>
        <v>0</v>
      </c>
      <c r="T658" s="37">
        <f>[1]consoCURRENT!W14253</f>
        <v>0</v>
      </c>
      <c r="U658" s="37">
        <f>[1]consoCURRENT!X14253</f>
        <v>0</v>
      </c>
      <c r="V658" s="37">
        <f>[1]consoCURRENT!Y14253</f>
        <v>0</v>
      </c>
      <c r="W658" s="37">
        <f>[1]consoCURRENT!Z14253</f>
        <v>0</v>
      </c>
      <c r="X658" s="37">
        <f>[1]consoCURRENT!AA14253</f>
        <v>0</v>
      </c>
      <c r="Y658" s="37">
        <f>[1]consoCURRENT!AB14253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[1]consoCURRENT!E14329</f>
        <v>652000</v>
      </c>
      <c r="C659" s="37">
        <f>[1]consoCURRENT!F14329</f>
        <v>0</v>
      </c>
      <c r="D659" s="37">
        <f>[1]consoCURRENT!G14329</f>
        <v>0</v>
      </c>
      <c r="E659" s="37">
        <f>[1]consoCURRENT!H14329</f>
        <v>347427.5</v>
      </c>
      <c r="F659" s="37">
        <f>[1]consoCURRENT!I14329</f>
        <v>0</v>
      </c>
      <c r="G659" s="37">
        <f>[1]consoCURRENT!J14329</f>
        <v>0</v>
      </c>
      <c r="H659" s="37">
        <f>[1]consoCURRENT!K14329</f>
        <v>0</v>
      </c>
      <c r="I659" s="37">
        <f>[1]consoCURRENT!L14329</f>
        <v>0</v>
      </c>
      <c r="J659" s="37">
        <f>[1]consoCURRENT!M14329</f>
        <v>0</v>
      </c>
      <c r="K659" s="37">
        <f>[1]consoCURRENT!N14329</f>
        <v>0</v>
      </c>
      <c r="L659" s="37">
        <f>[1]consoCURRENT!O14329</f>
        <v>0</v>
      </c>
      <c r="M659" s="37">
        <f>[1]consoCURRENT!P14329</f>
        <v>0</v>
      </c>
      <c r="N659" s="37">
        <f>[1]consoCURRENT!Q14329</f>
        <v>0</v>
      </c>
      <c r="O659" s="37">
        <f>[1]consoCURRENT!R14329</f>
        <v>301350</v>
      </c>
      <c r="P659" s="37">
        <f>[1]consoCURRENT!S14329</f>
        <v>46077.5</v>
      </c>
      <c r="Q659" s="37">
        <f>[1]consoCURRENT!T14329</f>
        <v>0</v>
      </c>
      <c r="R659" s="37">
        <f>[1]consoCURRENT!U14329</f>
        <v>0</v>
      </c>
      <c r="S659" s="37">
        <f>[1]consoCURRENT!V14329</f>
        <v>0</v>
      </c>
      <c r="T659" s="37">
        <f>[1]consoCURRENT!W14329</f>
        <v>0</v>
      </c>
      <c r="U659" s="37">
        <f>[1]consoCURRENT!X14329</f>
        <v>0</v>
      </c>
      <c r="V659" s="37">
        <f>[1]consoCURRENT!Y14329</f>
        <v>0</v>
      </c>
      <c r="W659" s="37">
        <f>[1]consoCURRENT!Z14329</f>
        <v>0</v>
      </c>
      <c r="X659" s="37">
        <f>[1]consoCURRENT!AA14329</f>
        <v>0</v>
      </c>
      <c r="Y659" s="37">
        <f>[1]consoCURRENT!AB14329</f>
        <v>0</v>
      </c>
      <c r="Z659" s="37">
        <f t="shared" ref="Z659:Z661" si="466">SUM(M659:Y659)</f>
        <v>347427.5</v>
      </c>
      <c r="AA659" s="37">
        <f t="shared" ref="AA659:AA661" si="467">B659-Z659</f>
        <v>304572.5</v>
      </c>
      <c r="AB659" s="42">
        <f t="shared" ref="AB659:AB664" si="468">Z659/B659</f>
        <v>0.53286426380368102</v>
      </c>
      <c r="AC659" s="38"/>
    </row>
    <row r="660" spans="1:29" s="39" customFormat="1" ht="18" customHeight="1" x14ac:dyDescent="0.25">
      <c r="A660" s="41" t="s">
        <v>38</v>
      </c>
      <c r="B660" s="37">
        <f>[1]consoCURRENT!E14335</f>
        <v>0</v>
      </c>
      <c r="C660" s="37">
        <f>[1]consoCURRENT!F14335</f>
        <v>0</v>
      </c>
      <c r="D660" s="37">
        <f>[1]consoCURRENT!G14335</f>
        <v>0</v>
      </c>
      <c r="E660" s="37">
        <f>[1]consoCURRENT!H14335</f>
        <v>0</v>
      </c>
      <c r="F660" s="37">
        <f>[1]consoCURRENT!I14335</f>
        <v>0</v>
      </c>
      <c r="G660" s="37">
        <f>[1]consoCURRENT!J14335</f>
        <v>0</v>
      </c>
      <c r="H660" s="37">
        <f>[1]consoCURRENT!K14335</f>
        <v>0</v>
      </c>
      <c r="I660" s="37">
        <f>[1]consoCURRENT!L14335</f>
        <v>0</v>
      </c>
      <c r="J660" s="37">
        <f>[1]consoCURRENT!M14335</f>
        <v>0</v>
      </c>
      <c r="K660" s="37">
        <f>[1]consoCURRENT!N14335</f>
        <v>0</v>
      </c>
      <c r="L660" s="37">
        <f>[1]consoCURRENT!O14335</f>
        <v>0</v>
      </c>
      <c r="M660" s="37">
        <f>[1]consoCURRENT!P14335</f>
        <v>0</v>
      </c>
      <c r="N660" s="37">
        <f>[1]consoCURRENT!Q14335</f>
        <v>0</v>
      </c>
      <c r="O660" s="37">
        <f>[1]consoCURRENT!R14335</f>
        <v>0</v>
      </c>
      <c r="P660" s="37">
        <f>[1]consoCURRENT!S14335</f>
        <v>0</v>
      </c>
      <c r="Q660" s="37">
        <f>[1]consoCURRENT!T14335</f>
        <v>0</v>
      </c>
      <c r="R660" s="37">
        <f>[1]consoCURRENT!U14335</f>
        <v>0</v>
      </c>
      <c r="S660" s="37">
        <f>[1]consoCURRENT!V14335</f>
        <v>0</v>
      </c>
      <c r="T660" s="37">
        <f>[1]consoCURRENT!W14335</f>
        <v>0</v>
      </c>
      <c r="U660" s="37">
        <f>[1]consoCURRENT!X14335</f>
        <v>0</v>
      </c>
      <c r="V660" s="37">
        <f>[1]consoCURRENT!Y14335</f>
        <v>0</v>
      </c>
      <c r="W660" s="37">
        <f>[1]consoCURRENT!Z14335</f>
        <v>0</v>
      </c>
      <c r="X660" s="37">
        <f>[1]consoCURRENT!AA14335</f>
        <v>0</v>
      </c>
      <c r="Y660" s="37">
        <f>[1]consoCURRENT!AB14335</f>
        <v>0</v>
      </c>
      <c r="Z660" s="37">
        <f t="shared" si="466"/>
        <v>0</v>
      </c>
      <c r="AA660" s="37">
        <f t="shared" si="467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[1]consoCURRENT!E14364</f>
        <v>0</v>
      </c>
      <c r="C661" s="37">
        <f>[1]consoCURRENT!F14364</f>
        <v>0</v>
      </c>
      <c r="D661" s="37">
        <f>[1]consoCURRENT!G14364</f>
        <v>0</v>
      </c>
      <c r="E661" s="37">
        <f>[1]consoCURRENT!H14364</f>
        <v>0</v>
      </c>
      <c r="F661" s="37">
        <f>[1]consoCURRENT!I14364</f>
        <v>0</v>
      </c>
      <c r="G661" s="37">
        <f>[1]consoCURRENT!J14364</f>
        <v>0</v>
      </c>
      <c r="H661" s="37">
        <f>[1]consoCURRENT!K14364</f>
        <v>0</v>
      </c>
      <c r="I661" s="37">
        <f>[1]consoCURRENT!L14364</f>
        <v>0</v>
      </c>
      <c r="J661" s="37">
        <f>[1]consoCURRENT!M14364</f>
        <v>0</v>
      </c>
      <c r="K661" s="37">
        <f>[1]consoCURRENT!N14364</f>
        <v>0</v>
      </c>
      <c r="L661" s="37">
        <f>[1]consoCURRENT!O14364</f>
        <v>0</v>
      </c>
      <c r="M661" s="37">
        <f>[1]consoCURRENT!P14364</f>
        <v>0</v>
      </c>
      <c r="N661" s="37">
        <f>[1]consoCURRENT!Q14364</f>
        <v>0</v>
      </c>
      <c r="O661" s="37">
        <f>[1]consoCURRENT!R14364</f>
        <v>0</v>
      </c>
      <c r="P661" s="37">
        <f>[1]consoCURRENT!S14364</f>
        <v>0</v>
      </c>
      <c r="Q661" s="37">
        <f>[1]consoCURRENT!T14364</f>
        <v>0</v>
      </c>
      <c r="R661" s="37">
        <f>[1]consoCURRENT!U14364</f>
        <v>0</v>
      </c>
      <c r="S661" s="37">
        <f>[1]consoCURRENT!V14364</f>
        <v>0</v>
      </c>
      <c r="T661" s="37">
        <f>[1]consoCURRENT!W14364</f>
        <v>0</v>
      </c>
      <c r="U661" s="37">
        <f>[1]consoCURRENT!X14364</f>
        <v>0</v>
      </c>
      <c r="V661" s="37">
        <f>[1]consoCURRENT!Y14364</f>
        <v>0</v>
      </c>
      <c r="W661" s="37">
        <f>[1]consoCURRENT!Z14364</f>
        <v>0</v>
      </c>
      <c r="X661" s="37">
        <f>[1]consoCURRENT!AA14364</f>
        <v>0</v>
      </c>
      <c r="Y661" s="37">
        <f>[1]consoCURRENT!AB14364</f>
        <v>0</v>
      </c>
      <c r="Z661" s="37">
        <f t="shared" si="466"/>
        <v>0</v>
      </c>
      <c r="AA661" s="37">
        <f t="shared" si="467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9">SUM(C658:C661)</f>
        <v>0</v>
      </c>
      <c r="D662" s="44">
        <f t="shared" si="469"/>
        <v>0</v>
      </c>
      <c r="E662" s="44">
        <f t="shared" si="469"/>
        <v>347427.5</v>
      </c>
      <c r="F662" s="44">
        <f t="shared" si="469"/>
        <v>0</v>
      </c>
      <c r="G662" s="44">
        <f t="shared" si="469"/>
        <v>0</v>
      </c>
      <c r="H662" s="44">
        <f t="shared" si="469"/>
        <v>0</v>
      </c>
      <c r="I662" s="44">
        <f t="shared" si="469"/>
        <v>0</v>
      </c>
      <c r="J662" s="44">
        <f t="shared" si="469"/>
        <v>0</v>
      </c>
      <c r="K662" s="44">
        <f t="shared" si="469"/>
        <v>0</v>
      </c>
      <c r="L662" s="44">
        <f t="shared" si="469"/>
        <v>0</v>
      </c>
      <c r="M662" s="44">
        <f t="shared" si="469"/>
        <v>0</v>
      </c>
      <c r="N662" s="44">
        <f t="shared" si="469"/>
        <v>0</v>
      </c>
      <c r="O662" s="44">
        <f t="shared" si="469"/>
        <v>301350</v>
      </c>
      <c r="P662" s="44">
        <f t="shared" si="469"/>
        <v>46077.5</v>
      </c>
      <c r="Q662" s="44">
        <f t="shared" si="469"/>
        <v>0</v>
      </c>
      <c r="R662" s="44">
        <f t="shared" si="469"/>
        <v>0</v>
      </c>
      <c r="S662" s="44">
        <f t="shared" si="469"/>
        <v>0</v>
      </c>
      <c r="T662" s="44">
        <f t="shared" si="469"/>
        <v>0</v>
      </c>
      <c r="U662" s="44">
        <f t="shared" si="469"/>
        <v>0</v>
      </c>
      <c r="V662" s="44">
        <f t="shared" si="469"/>
        <v>0</v>
      </c>
      <c r="W662" s="44">
        <f t="shared" si="469"/>
        <v>0</v>
      </c>
      <c r="X662" s="44">
        <f t="shared" si="469"/>
        <v>0</v>
      </c>
      <c r="Y662" s="44">
        <f t="shared" si="469"/>
        <v>0</v>
      </c>
      <c r="Z662" s="44">
        <f t="shared" si="469"/>
        <v>347427.5</v>
      </c>
      <c r="AA662" s="44">
        <f t="shared" si="469"/>
        <v>304572.5</v>
      </c>
      <c r="AB662" s="45">
        <f t="shared" si="468"/>
        <v>0.53286426380368102</v>
      </c>
      <c r="AC662" s="38"/>
    </row>
    <row r="663" spans="1:29" s="39" customFormat="1" ht="18" customHeight="1" x14ac:dyDescent="0.25">
      <c r="A663" s="46" t="s">
        <v>41</v>
      </c>
      <c r="B663" s="37">
        <f>[1]consoCURRENT!E14368</f>
        <v>0</v>
      </c>
      <c r="C663" s="37">
        <f>[1]consoCURRENT!F14368</f>
        <v>0</v>
      </c>
      <c r="D663" s="37">
        <f>[1]consoCURRENT!G14368</f>
        <v>0</v>
      </c>
      <c r="E663" s="37">
        <f>[1]consoCURRENT!H14368</f>
        <v>0</v>
      </c>
      <c r="F663" s="37">
        <f>[1]consoCURRENT!I14368</f>
        <v>0</v>
      </c>
      <c r="G663" s="37">
        <f>[1]consoCURRENT!J14368</f>
        <v>0</v>
      </c>
      <c r="H663" s="37">
        <f>[1]consoCURRENT!K14368</f>
        <v>0</v>
      </c>
      <c r="I663" s="37">
        <f>[1]consoCURRENT!L14368</f>
        <v>0</v>
      </c>
      <c r="J663" s="37">
        <f>[1]consoCURRENT!M14368</f>
        <v>0</v>
      </c>
      <c r="K663" s="37">
        <f>[1]consoCURRENT!N14368</f>
        <v>0</v>
      </c>
      <c r="L663" s="37">
        <f>[1]consoCURRENT!O14368</f>
        <v>0</v>
      </c>
      <c r="M663" s="37">
        <f>[1]consoCURRENT!P14368</f>
        <v>0</v>
      </c>
      <c r="N663" s="37">
        <f>[1]consoCURRENT!Q14368</f>
        <v>0</v>
      </c>
      <c r="O663" s="37">
        <f>[1]consoCURRENT!R14368</f>
        <v>0</v>
      </c>
      <c r="P663" s="37">
        <f>[1]consoCURRENT!S14368</f>
        <v>0</v>
      </c>
      <c r="Q663" s="37">
        <f>[1]consoCURRENT!T14368</f>
        <v>0</v>
      </c>
      <c r="R663" s="37">
        <f>[1]consoCURRENT!U14368</f>
        <v>0</v>
      </c>
      <c r="S663" s="37">
        <f>[1]consoCURRENT!V14368</f>
        <v>0</v>
      </c>
      <c r="T663" s="37">
        <f>[1]consoCURRENT!W14368</f>
        <v>0</v>
      </c>
      <c r="U663" s="37">
        <f>[1]consoCURRENT!X14368</f>
        <v>0</v>
      </c>
      <c r="V663" s="37">
        <f>[1]consoCURRENT!Y14368</f>
        <v>0</v>
      </c>
      <c r="W663" s="37">
        <f>[1]consoCURRENT!Z14368</f>
        <v>0</v>
      </c>
      <c r="X663" s="37">
        <f>[1]consoCURRENT!AA14368</f>
        <v>0</v>
      </c>
      <c r="Y663" s="37">
        <f>[1]consoCURRENT!AB14368</f>
        <v>0</v>
      </c>
      <c r="Z663" s="37">
        <f t="shared" ref="Z663" si="470">SUM(M663:Y663)</f>
        <v>0</v>
      </c>
      <c r="AA663" s="37">
        <f t="shared" ref="AA663" si="471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2">C663+C662</f>
        <v>0</v>
      </c>
      <c r="D664" s="44">
        <f t="shared" si="472"/>
        <v>0</v>
      </c>
      <c r="E664" s="44">
        <f t="shared" si="472"/>
        <v>347427.5</v>
      </c>
      <c r="F664" s="44">
        <f t="shared" si="472"/>
        <v>0</v>
      </c>
      <c r="G664" s="44">
        <f t="shared" si="472"/>
        <v>0</v>
      </c>
      <c r="H664" s="44">
        <f t="shared" si="472"/>
        <v>0</v>
      </c>
      <c r="I664" s="44">
        <f t="shared" si="472"/>
        <v>0</v>
      </c>
      <c r="J664" s="44">
        <f t="shared" si="472"/>
        <v>0</v>
      </c>
      <c r="K664" s="44">
        <f t="shared" si="472"/>
        <v>0</v>
      </c>
      <c r="L664" s="44">
        <f t="shared" si="472"/>
        <v>0</v>
      </c>
      <c r="M664" s="44">
        <f t="shared" si="472"/>
        <v>0</v>
      </c>
      <c r="N664" s="44">
        <f t="shared" si="472"/>
        <v>0</v>
      </c>
      <c r="O664" s="44">
        <f t="shared" si="472"/>
        <v>301350</v>
      </c>
      <c r="P664" s="44">
        <f t="shared" si="472"/>
        <v>46077.5</v>
      </c>
      <c r="Q664" s="44">
        <f t="shared" si="472"/>
        <v>0</v>
      </c>
      <c r="R664" s="44">
        <f t="shared" si="472"/>
        <v>0</v>
      </c>
      <c r="S664" s="44">
        <f t="shared" si="472"/>
        <v>0</v>
      </c>
      <c r="T664" s="44">
        <f t="shared" si="472"/>
        <v>0</v>
      </c>
      <c r="U664" s="44">
        <f t="shared" si="472"/>
        <v>0</v>
      </c>
      <c r="V664" s="44">
        <f t="shared" si="472"/>
        <v>0</v>
      </c>
      <c r="W664" s="44">
        <f t="shared" si="472"/>
        <v>0</v>
      </c>
      <c r="X664" s="44">
        <f t="shared" si="472"/>
        <v>0</v>
      </c>
      <c r="Y664" s="44">
        <f t="shared" si="472"/>
        <v>0</v>
      </c>
      <c r="Z664" s="44">
        <f t="shared" si="472"/>
        <v>347427.5</v>
      </c>
      <c r="AA664" s="44">
        <f t="shared" si="472"/>
        <v>304572.5</v>
      </c>
      <c r="AB664" s="45">
        <f t="shared" si="468"/>
        <v>0.53286426380368102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68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[1]consoCURRENT!E14428</f>
        <v>0</v>
      </c>
      <c r="C668" s="37">
        <f>[1]consoCURRENT!F14428</f>
        <v>0</v>
      </c>
      <c r="D668" s="37">
        <f>[1]consoCURRENT!G14428</f>
        <v>0</v>
      </c>
      <c r="E668" s="37">
        <f>[1]consoCURRENT!H14428</f>
        <v>0</v>
      </c>
      <c r="F668" s="37">
        <f>[1]consoCURRENT!I14428</f>
        <v>0</v>
      </c>
      <c r="G668" s="37">
        <f>[1]consoCURRENT!J14428</f>
        <v>0</v>
      </c>
      <c r="H668" s="37">
        <f>[1]consoCURRENT!K14428</f>
        <v>0</v>
      </c>
      <c r="I668" s="37">
        <f>[1]consoCURRENT!L14428</f>
        <v>0</v>
      </c>
      <c r="J668" s="37">
        <f>[1]consoCURRENT!M14428</f>
        <v>0</v>
      </c>
      <c r="K668" s="37">
        <f>[1]consoCURRENT!N14428</f>
        <v>0</v>
      </c>
      <c r="L668" s="37">
        <f>[1]consoCURRENT!O14428</f>
        <v>0</v>
      </c>
      <c r="M668" s="37">
        <f>[1]consoCURRENT!P14428</f>
        <v>0</v>
      </c>
      <c r="N668" s="37">
        <f>[1]consoCURRENT!Q14428</f>
        <v>0</v>
      </c>
      <c r="O668" s="37">
        <f>[1]consoCURRENT!R14428</f>
        <v>0</v>
      </c>
      <c r="P668" s="37">
        <f>[1]consoCURRENT!S14428</f>
        <v>0</v>
      </c>
      <c r="Q668" s="37">
        <f>[1]consoCURRENT!T14428</f>
        <v>0</v>
      </c>
      <c r="R668" s="37">
        <f>[1]consoCURRENT!U14428</f>
        <v>0</v>
      </c>
      <c r="S668" s="37">
        <f>[1]consoCURRENT!V14428</f>
        <v>0</v>
      </c>
      <c r="T668" s="37">
        <f>[1]consoCURRENT!W14428</f>
        <v>0</v>
      </c>
      <c r="U668" s="37">
        <f>[1]consoCURRENT!X14428</f>
        <v>0</v>
      </c>
      <c r="V668" s="37">
        <f>[1]consoCURRENT!Y14428</f>
        <v>0</v>
      </c>
      <c r="W668" s="37">
        <f>[1]consoCURRENT!Z14428</f>
        <v>0</v>
      </c>
      <c r="X668" s="37">
        <f>[1]consoCURRENT!AA14428</f>
        <v>0</v>
      </c>
      <c r="Y668" s="37">
        <f>[1]consoCURRENT!AB14428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[1]consoCURRENT!E14504</f>
        <v>773000</v>
      </c>
      <c r="C669" s="37">
        <f>[1]consoCURRENT!F14504</f>
        <v>0</v>
      </c>
      <c r="D669" s="37">
        <f>[1]consoCURRENT!G14504</f>
        <v>0</v>
      </c>
      <c r="E669" s="37">
        <f>[1]consoCURRENT!H14504</f>
        <v>155557</v>
      </c>
      <c r="F669" s="37">
        <f>[1]consoCURRENT!I14504</f>
        <v>0</v>
      </c>
      <c r="G669" s="37">
        <f>[1]consoCURRENT!J14504</f>
        <v>0</v>
      </c>
      <c r="H669" s="37">
        <f>[1]consoCURRENT!K14504</f>
        <v>0</v>
      </c>
      <c r="I669" s="37">
        <f>[1]consoCURRENT!L14504</f>
        <v>0</v>
      </c>
      <c r="J669" s="37">
        <f>[1]consoCURRENT!M14504</f>
        <v>0</v>
      </c>
      <c r="K669" s="37">
        <f>[1]consoCURRENT!N14504</f>
        <v>0</v>
      </c>
      <c r="L669" s="37">
        <f>[1]consoCURRENT!O14504</f>
        <v>0</v>
      </c>
      <c r="M669" s="37">
        <f>[1]consoCURRENT!P14504</f>
        <v>0</v>
      </c>
      <c r="N669" s="37">
        <f>[1]consoCURRENT!Q14504</f>
        <v>0</v>
      </c>
      <c r="O669" s="37">
        <f>[1]consoCURRENT!R14504</f>
        <v>125488</v>
      </c>
      <c r="P669" s="37">
        <f>[1]consoCURRENT!S14504</f>
        <v>30069</v>
      </c>
      <c r="Q669" s="37">
        <f>[1]consoCURRENT!T14504</f>
        <v>0</v>
      </c>
      <c r="R669" s="37">
        <f>[1]consoCURRENT!U14504</f>
        <v>0</v>
      </c>
      <c r="S669" s="37">
        <f>[1]consoCURRENT!V14504</f>
        <v>0</v>
      </c>
      <c r="T669" s="37">
        <f>[1]consoCURRENT!W14504</f>
        <v>0</v>
      </c>
      <c r="U669" s="37">
        <f>[1]consoCURRENT!X14504</f>
        <v>0</v>
      </c>
      <c r="V669" s="37">
        <f>[1]consoCURRENT!Y14504</f>
        <v>0</v>
      </c>
      <c r="W669" s="37">
        <f>[1]consoCURRENT!Z14504</f>
        <v>0</v>
      </c>
      <c r="X669" s="37">
        <f>[1]consoCURRENT!AA14504</f>
        <v>0</v>
      </c>
      <c r="Y669" s="37">
        <f>[1]consoCURRENT!AB14504</f>
        <v>0</v>
      </c>
      <c r="Z669" s="37">
        <f t="shared" ref="Z669:Z671" si="473">SUM(M669:Y669)</f>
        <v>155557</v>
      </c>
      <c r="AA669" s="37">
        <f t="shared" ref="AA669:AA671" si="474">B669-Z669</f>
        <v>617443</v>
      </c>
      <c r="AB669" s="42">
        <f t="shared" ref="AB669:AB674" si="475">Z669/B669</f>
        <v>0.20123803363518758</v>
      </c>
      <c r="AC669" s="38"/>
    </row>
    <row r="670" spans="1:29" s="39" customFormat="1" ht="18" customHeight="1" x14ac:dyDescent="0.25">
      <c r="A670" s="41" t="s">
        <v>38</v>
      </c>
      <c r="B670" s="37">
        <f>[1]consoCURRENT!E14510</f>
        <v>0</v>
      </c>
      <c r="C670" s="37">
        <f>[1]consoCURRENT!F14510</f>
        <v>0</v>
      </c>
      <c r="D670" s="37">
        <f>[1]consoCURRENT!G14510</f>
        <v>0</v>
      </c>
      <c r="E670" s="37">
        <f>[1]consoCURRENT!H14510</f>
        <v>0</v>
      </c>
      <c r="F670" s="37">
        <f>[1]consoCURRENT!I14510</f>
        <v>0</v>
      </c>
      <c r="G670" s="37">
        <f>[1]consoCURRENT!J14510</f>
        <v>0</v>
      </c>
      <c r="H670" s="37">
        <f>[1]consoCURRENT!K14510</f>
        <v>0</v>
      </c>
      <c r="I670" s="37">
        <f>[1]consoCURRENT!L14510</f>
        <v>0</v>
      </c>
      <c r="J670" s="37">
        <f>[1]consoCURRENT!M14510</f>
        <v>0</v>
      </c>
      <c r="K670" s="37">
        <f>[1]consoCURRENT!N14510</f>
        <v>0</v>
      </c>
      <c r="L670" s="37">
        <f>[1]consoCURRENT!O14510</f>
        <v>0</v>
      </c>
      <c r="M670" s="37">
        <f>[1]consoCURRENT!P14510</f>
        <v>0</v>
      </c>
      <c r="N670" s="37">
        <f>[1]consoCURRENT!Q14510</f>
        <v>0</v>
      </c>
      <c r="O670" s="37">
        <f>[1]consoCURRENT!R14510</f>
        <v>0</v>
      </c>
      <c r="P670" s="37">
        <f>[1]consoCURRENT!S14510</f>
        <v>0</v>
      </c>
      <c r="Q670" s="37">
        <f>[1]consoCURRENT!T14510</f>
        <v>0</v>
      </c>
      <c r="R670" s="37">
        <f>[1]consoCURRENT!U14510</f>
        <v>0</v>
      </c>
      <c r="S670" s="37">
        <f>[1]consoCURRENT!V14510</f>
        <v>0</v>
      </c>
      <c r="T670" s="37">
        <f>[1]consoCURRENT!W14510</f>
        <v>0</v>
      </c>
      <c r="U670" s="37">
        <f>[1]consoCURRENT!X14510</f>
        <v>0</v>
      </c>
      <c r="V670" s="37">
        <f>[1]consoCURRENT!Y14510</f>
        <v>0</v>
      </c>
      <c r="W670" s="37">
        <f>[1]consoCURRENT!Z14510</f>
        <v>0</v>
      </c>
      <c r="X670" s="37">
        <f>[1]consoCURRENT!AA14510</f>
        <v>0</v>
      </c>
      <c r="Y670" s="37">
        <f>[1]consoCURRENT!AB14510</f>
        <v>0</v>
      </c>
      <c r="Z670" s="37">
        <f t="shared" si="473"/>
        <v>0</v>
      </c>
      <c r="AA670" s="37">
        <f t="shared" si="474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[1]consoCURRENT!E14539</f>
        <v>0</v>
      </c>
      <c r="C671" s="37">
        <f>[1]consoCURRENT!F14539</f>
        <v>0</v>
      </c>
      <c r="D671" s="37">
        <f>[1]consoCURRENT!G14539</f>
        <v>0</v>
      </c>
      <c r="E671" s="37">
        <f>[1]consoCURRENT!H14539</f>
        <v>0</v>
      </c>
      <c r="F671" s="37">
        <f>[1]consoCURRENT!I14539</f>
        <v>0</v>
      </c>
      <c r="G671" s="37">
        <f>[1]consoCURRENT!J14539</f>
        <v>0</v>
      </c>
      <c r="H671" s="37">
        <f>[1]consoCURRENT!K14539</f>
        <v>0</v>
      </c>
      <c r="I671" s="37">
        <f>[1]consoCURRENT!L14539</f>
        <v>0</v>
      </c>
      <c r="J671" s="37">
        <f>[1]consoCURRENT!M14539</f>
        <v>0</v>
      </c>
      <c r="K671" s="37">
        <f>[1]consoCURRENT!N14539</f>
        <v>0</v>
      </c>
      <c r="L671" s="37">
        <f>[1]consoCURRENT!O14539</f>
        <v>0</v>
      </c>
      <c r="M671" s="37">
        <f>[1]consoCURRENT!P14539</f>
        <v>0</v>
      </c>
      <c r="N671" s="37">
        <f>[1]consoCURRENT!Q14539</f>
        <v>0</v>
      </c>
      <c r="O671" s="37">
        <f>[1]consoCURRENT!R14539</f>
        <v>0</v>
      </c>
      <c r="P671" s="37">
        <f>[1]consoCURRENT!S14539</f>
        <v>0</v>
      </c>
      <c r="Q671" s="37">
        <f>[1]consoCURRENT!T14539</f>
        <v>0</v>
      </c>
      <c r="R671" s="37">
        <f>[1]consoCURRENT!U14539</f>
        <v>0</v>
      </c>
      <c r="S671" s="37">
        <f>[1]consoCURRENT!V14539</f>
        <v>0</v>
      </c>
      <c r="T671" s="37">
        <f>[1]consoCURRENT!W14539</f>
        <v>0</v>
      </c>
      <c r="U671" s="37">
        <f>[1]consoCURRENT!X14539</f>
        <v>0</v>
      </c>
      <c r="V671" s="37">
        <f>[1]consoCURRENT!Y14539</f>
        <v>0</v>
      </c>
      <c r="W671" s="37">
        <f>[1]consoCURRENT!Z14539</f>
        <v>0</v>
      </c>
      <c r="X671" s="37">
        <f>[1]consoCURRENT!AA14539</f>
        <v>0</v>
      </c>
      <c r="Y671" s="37">
        <f>[1]consoCURRENT!AB14539</f>
        <v>0</v>
      </c>
      <c r="Z671" s="37">
        <f t="shared" si="473"/>
        <v>0</v>
      </c>
      <c r="AA671" s="37">
        <f t="shared" si="474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6">SUM(C668:C671)</f>
        <v>0</v>
      </c>
      <c r="D672" s="44">
        <f t="shared" si="476"/>
        <v>0</v>
      </c>
      <c r="E672" s="44">
        <f t="shared" si="476"/>
        <v>155557</v>
      </c>
      <c r="F672" s="44">
        <f t="shared" si="476"/>
        <v>0</v>
      </c>
      <c r="G672" s="44">
        <f t="shared" si="476"/>
        <v>0</v>
      </c>
      <c r="H672" s="44">
        <f t="shared" si="476"/>
        <v>0</v>
      </c>
      <c r="I672" s="44">
        <f t="shared" si="476"/>
        <v>0</v>
      </c>
      <c r="J672" s="44">
        <f t="shared" si="476"/>
        <v>0</v>
      </c>
      <c r="K672" s="44">
        <f t="shared" si="476"/>
        <v>0</v>
      </c>
      <c r="L672" s="44">
        <f t="shared" si="476"/>
        <v>0</v>
      </c>
      <c r="M672" s="44">
        <f t="shared" si="476"/>
        <v>0</v>
      </c>
      <c r="N672" s="44">
        <f t="shared" si="476"/>
        <v>0</v>
      </c>
      <c r="O672" s="44">
        <f t="shared" si="476"/>
        <v>125488</v>
      </c>
      <c r="P672" s="44">
        <f t="shared" si="476"/>
        <v>30069</v>
      </c>
      <c r="Q672" s="44">
        <f t="shared" si="476"/>
        <v>0</v>
      </c>
      <c r="R672" s="44">
        <f t="shared" si="476"/>
        <v>0</v>
      </c>
      <c r="S672" s="44">
        <f t="shared" si="476"/>
        <v>0</v>
      </c>
      <c r="T672" s="44">
        <f t="shared" si="476"/>
        <v>0</v>
      </c>
      <c r="U672" s="44">
        <f t="shared" si="476"/>
        <v>0</v>
      </c>
      <c r="V672" s="44">
        <f t="shared" si="476"/>
        <v>0</v>
      </c>
      <c r="W672" s="44">
        <f t="shared" si="476"/>
        <v>0</v>
      </c>
      <c r="X672" s="44">
        <f t="shared" si="476"/>
        <v>0</v>
      </c>
      <c r="Y672" s="44">
        <f t="shared" si="476"/>
        <v>0</v>
      </c>
      <c r="Z672" s="44">
        <f t="shared" si="476"/>
        <v>155557</v>
      </c>
      <c r="AA672" s="44">
        <f t="shared" si="476"/>
        <v>617443</v>
      </c>
      <c r="AB672" s="45">
        <f t="shared" si="475"/>
        <v>0.20123803363518758</v>
      </c>
      <c r="AC672" s="38"/>
    </row>
    <row r="673" spans="1:29" s="39" customFormat="1" ht="18" customHeight="1" x14ac:dyDescent="0.25">
      <c r="A673" s="46" t="s">
        <v>41</v>
      </c>
      <c r="B673" s="37">
        <f>[1]consoCURRENT!E14543</f>
        <v>0</v>
      </c>
      <c r="C673" s="37">
        <f>[1]consoCURRENT!F14543</f>
        <v>0</v>
      </c>
      <c r="D673" s="37">
        <f>[1]consoCURRENT!G14543</f>
        <v>0</v>
      </c>
      <c r="E673" s="37">
        <f>[1]consoCURRENT!H14543</f>
        <v>0</v>
      </c>
      <c r="F673" s="37">
        <f>[1]consoCURRENT!I14543</f>
        <v>0</v>
      </c>
      <c r="G673" s="37">
        <f>[1]consoCURRENT!J14543</f>
        <v>0</v>
      </c>
      <c r="H673" s="37">
        <f>[1]consoCURRENT!K14543</f>
        <v>0</v>
      </c>
      <c r="I673" s="37">
        <f>[1]consoCURRENT!L14543</f>
        <v>0</v>
      </c>
      <c r="J673" s="37">
        <f>[1]consoCURRENT!M14543</f>
        <v>0</v>
      </c>
      <c r="K673" s="37">
        <f>[1]consoCURRENT!N14543</f>
        <v>0</v>
      </c>
      <c r="L673" s="37">
        <f>[1]consoCURRENT!O14543</f>
        <v>0</v>
      </c>
      <c r="M673" s="37">
        <f>[1]consoCURRENT!P14543</f>
        <v>0</v>
      </c>
      <c r="N673" s="37">
        <f>[1]consoCURRENT!Q14543</f>
        <v>0</v>
      </c>
      <c r="O673" s="37">
        <f>[1]consoCURRENT!R14543</f>
        <v>0</v>
      </c>
      <c r="P673" s="37">
        <f>[1]consoCURRENT!S14543</f>
        <v>0</v>
      </c>
      <c r="Q673" s="37">
        <f>[1]consoCURRENT!T14543</f>
        <v>0</v>
      </c>
      <c r="R673" s="37">
        <f>[1]consoCURRENT!U14543</f>
        <v>0</v>
      </c>
      <c r="S673" s="37">
        <f>[1]consoCURRENT!V14543</f>
        <v>0</v>
      </c>
      <c r="T673" s="37">
        <f>[1]consoCURRENT!W14543</f>
        <v>0</v>
      </c>
      <c r="U673" s="37">
        <f>[1]consoCURRENT!X14543</f>
        <v>0</v>
      </c>
      <c r="V673" s="37">
        <f>[1]consoCURRENT!Y14543</f>
        <v>0</v>
      </c>
      <c r="W673" s="37">
        <f>[1]consoCURRENT!Z14543</f>
        <v>0</v>
      </c>
      <c r="X673" s="37">
        <f>[1]consoCURRENT!AA14543</f>
        <v>0</v>
      </c>
      <c r="Y673" s="37">
        <f>[1]consoCURRENT!AB14543</f>
        <v>0</v>
      </c>
      <c r="Z673" s="37">
        <f t="shared" ref="Z673" si="477">SUM(M673:Y673)</f>
        <v>0</v>
      </c>
      <c r="AA673" s="37">
        <f t="shared" ref="AA673" si="478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9">C673+C672</f>
        <v>0</v>
      </c>
      <c r="D674" s="44">
        <f t="shared" si="479"/>
        <v>0</v>
      </c>
      <c r="E674" s="44">
        <f t="shared" si="479"/>
        <v>155557</v>
      </c>
      <c r="F674" s="44">
        <f t="shared" si="479"/>
        <v>0</v>
      </c>
      <c r="G674" s="44">
        <f t="shared" si="479"/>
        <v>0</v>
      </c>
      <c r="H674" s="44">
        <f t="shared" si="479"/>
        <v>0</v>
      </c>
      <c r="I674" s="44">
        <f t="shared" si="479"/>
        <v>0</v>
      </c>
      <c r="J674" s="44">
        <f t="shared" si="479"/>
        <v>0</v>
      </c>
      <c r="K674" s="44">
        <f t="shared" si="479"/>
        <v>0</v>
      </c>
      <c r="L674" s="44">
        <f t="shared" si="479"/>
        <v>0</v>
      </c>
      <c r="M674" s="44">
        <f t="shared" si="479"/>
        <v>0</v>
      </c>
      <c r="N674" s="44">
        <f t="shared" si="479"/>
        <v>0</v>
      </c>
      <c r="O674" s="44">
        <f t="shared" si="479"/>
        <v>125488</v>
      </c>
      <c r="P674" s="44">
        <f t="shared" si="479"/>
        <v>30069</v>
      </c>
      <c r="Q674" s="44">
        <f t="shared" si="479"/>
        <v>0</v>
      </c>
      <c r="R674" s="44">
        <f t="shared" si="479"/>
        <v>0</v>
      </c>
      <c r="S674" s="44">
        <f t="shared" si="479"/>
        <v>0</v>
      </c>
      <c r="T674" s="44">
        <f t="shared" si="479"/>
        <v>0</v>
      </c>
      <c r="U674" s="44">
        <f t="shared" si="479"/>
        <v>0</v>
      </c>
      <c r="V674" s="44">
        <f t="shared" si="479"/>
        <v>0</v>
      </c>
      <c r="W674" s="44">
        <f t="shared" si="479"/>
        <v>0</v>
      </c>
      <c r="X674" s="44">
        <f t="shared" si="479"/>
        <v>0</v>
      </c>
      <c r="Y674" s="44">
        <f t="shared" si="479"/>
        <v>0</v>
      </c>
      <c r="Z674" s="44">
        <f t="shared" si="479"/>
        <v>155557</v>
      </c>
      <c r="AA674" s="44">
        <f t="shared" si="479"/>
        <v>617443</v>
      </c>
      <c r="AB674" s="45">
        <f t="shared" si="475"/>
        <v>0.20123803363518758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69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[1]consoCURRENT!E14603</f>
        <v>0</v>
      </c>
      <c r="C678" s="37">
        <f>[1]consoCURRENT!F14603</f>
        <v>0</v>
      </c>
      <c r="D678" s="37">
        <f>[1]consoCURRENT!G14603</f>
        <v>0</v>
      </c>
      <c r="E678" s="37">
        <f>[1]consoCURRENT!H14603</f>
        <v>0</v>
      </c>
      <c r="F678" s="37">
        <f>[1]consoCURRENT!I14603</f>
        <v>0</v>
      </c>
      <c r="G678" s="37">
        <f>[1]consoCURRENT!J14603</f>
        <v>0</v>
      </c>
      <c r="H678" s="37">
        <f>[1]consoCURRENT!K14603</f>
        <v>0</v>
      </c>
      <c r="I678" s="37">
        <f>[1]consoCURRENT!L14603</f>
        <v>0</v>
      </c>
      <c r="J678" s="37">
        <f>[1]consoCURRENT!M14603</f>
        <v>0</v>
      </c>
      <c r="K678" s="37">
        <f>[1]consoCURRENT!N14603</f>
        <v>0</v>
      </c>
      <c r="L678" s="37">
        <f>[1]consoCURRENT!O14603</f>
        <v>0</v>
      </c>
      <c r="M678" s="37">
        <f>[1]consoCURRENT!P14603</f>
        <v>0</v>
      </c>
      <c r="N678" s="37">
        <f>[1]consoCURRENT!Q14603</f>
        <v>0</v>
      </c>
      <c r="O678" s="37">
        <f>[1]consoCURRENT!R14603</f>
        <v>0</v>
      </c>
      <c r="P678" s="37">
        <f>[1]consoCURRENT!S14603</f>
        <v>0</v>
      </c>
      <c r="Q678" s="37">
        <f>[1]consoCURRENT!T14603</f>
        <v>0</v>
      </c>
      <c r="R678" s="37">
        <f>[1]consoCURRENT!U14603</f>
        <v>0</v>
      </c>
      <c r="S678" s="37">
        <f>[1]consoCURRENT!V14603</f>
        <v>0</v>
      </c>
      <c r="T678" s="37">
        <f>[1]consoCURRENT!W14603</f>
        <v>0</v>
      </c>
      <c r="U678" s="37">
        <f>[1]consoCURRENT!X14603</f>
        <v>0</v>
      </c>
      <c r="V678" s="37">
        <f>[1]consoCURRENT!Y14603</f>
        <v>0</v>
      </c>
      <c r="W678" s="37">
        <f>[1]consoCURRENT!Z14603</f>
        <v>0</v>
      </c>
      <c r="X678" s="37">
        <f>[1]consoCURRENT!AA14603</f>
        <v>0</v>
      </c>
      <c r="Y678" s="37">
        <f>[1]consoCURRENT!AB14603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[1]consoCURRENT!E14679</f>
        <v>675000</v>
      </c>
      <c r="C679" s="37">
        <f>[1]consoCURRENT!F14679</f>
        <v>0</v>
      </c>
      <c r="D679" s="37">
        <f>[1]consoCURRENT!G14679</f>
        <v>0</v>
      </c>
      <c r="E679" s="37">
        <f>[1]consoCURRENT!H14679</f>
        <v>445340.56</v>
      </c>
      <c r="F679" s="37">
        <f>[1]consoCURRENT!I14679</f>
        <v>0</v>
      </c>
      <c r="G679" s="37">
        <f>[1]consoCURRENT!J14679</f>
        <v>0</v>
      </c>
      <c r="H679" s="37">
        <f>[1]consoCURRENT!K14679</f>
        <v>0</v>
      </c>
      <c r="I679" s="37">
        <f>[1]consoCURRENT!L14679</f>
        <v>0</v>
      </c>
      <c r="J679" s="37">
        <f>[1]consoCURRENT!M14679</f>
        <v>0</v>
      </c>
      <c r="K679" s="37">
        <f>[1]consoCURRENT!N14679</f>
        <v>0</v>
      </c>
      <c r="L679" s="37">
        <f>[1]consoCURRENT!O14679</f>
        <v>0</v>
      </c>
      <c r="M679" s="37">
        <f>[1]consoCURRENT!P14679</f>
        <v>0</v>
      </c>
      <c r="N679" s="37">
        <f>[1]consoCURRENT!Q14679</f>
        <v>0</v>
      </c>
      <c r="O679" s="37">
        <f>[1]consoCURRENT!R14679</f>
        <v>32643.79</v>
      </c>
      <c r="P679" s="37">
        <f>[1]consoCURRENT!S14679</f>
        <v>412696.76999999996</v>
      </c>
      <c r="Q679" s="37">
        <f>[1]consoCURRENT!T14679</f>
        <v>0</v>
      </c>
      <c r="R679" s="37">
        <f>[1]consoCURRENT!U14679</f>
        <v>0</v>
      </c>
      <c r="S679" s="37">
        <f>[1]consoCURRENT!V14679</f>
        <v>0</v>
      </c>
      <c r="T679" s="37">
        <f>[1]consoCURRENT!W14679</f>
        <v>0</v>
      </c>
      <c r="U679" s="37">
        <f>[1]consoCURRENT!X14679</f>
        <v>0</v>
      </c>
      <c r="V679" s="37">
        <f>[1]consoCURRENT!Y14679</f>
        <v>0</v>
      </c>
      <c r="W679" s="37">
        <f>[1]consoCURRENT!Z14679</f>
        <v>0</v>
      </c>
      <c r="X679" s="37">
        <f>[1]consoCURRENT!AA14679</f>
        <v>0</v>
      </c>
      <c r="Y679" s="37">
        <f>[1]consoCURRENT!AB14679</f>
        <v>0</v>
      </c>
      <c r="Z679" s="37">
        <f t="shared" ref="Z679:Z681" si="480">SUM(M679:Y679)</f>
        <v>445340.55999999994</v>
      </c>
      <c r="AA679" s="37">
        <f t="shared" ref="AA679:AA681" si="481">B679-Z679</f>
        <v>229659.44000000006</v>
      </c>
      <c r="AB679" s="42">
        <f t="shared" ref="AB679:AB684" si="482">Z679/B679</f>
        <v>0.65976379259259255</v>
      </c>
      <c r="AC679" s="38"/>
    </row>
    <row r="680" spans="1:29" s="39" customFormat="1" ht="18" customHeight="1" x14ac:dyDescent="0.25">
      <c r="A680" s="41" t="s">
        <v>38</v>
      </c>
      <c r="B680" s="37">
        <f>[1]consoCURRENT!E14685</f>
        <v>0</v>
      </c>
      <c r="C680" s="37">
        <f>[1]consoCURRENT!F14685</f>
        <v>0</v>
      </c>
      <c r="D680" s="37">
        <f>[1]consoCURRENT!G14685</f>
        <v>0</v>
      </c>
      <c r="E680" s="37">
        <f>[1]consoCURRENT!H14685</f>
        <v>0</v>
      </c>
      <c r="F680" s="37">
        <f>[1]consoCURRENT!I14685</f>
        <v>0</v>
      </c>
      <c r="G680" s="37">
        <f>[1]consoCURRENT!J14685</f>
        <v>0</v>
      </c>
      <c r="H680" s="37">
        <f>[1]consoCURRENT!K14685</f>
        <v>0</v>
      </c>
      <c r="I680" s="37">
        <f>[1]consoCURRENT!L14685</f>
        <v>0</v>
      </c>
      <c r="J680" s="37">
        <f>[1]consoCURRENT!M14685</f>
        <v>0</v>
      </c>
      <c r="K680" s="37">
        <f>[1]consoCURRENT!N14685</f>
        <v>0</v>
      </c>
      <c r="L680" s="37">
        <f>[1]consoCURRENT!O14685</f>
        <v>0</v>
      </c>
      <c r="M680" s="37">
        <f>[1]consoCURRENT!P14685</f>
        <v>0</v>
      </c>
      <c r="N680" s="37">
        <f>[1]consoCURRENT!Q14685</f>
        <v>0</v>
      </c>
      <c r="O680" s="37">
        <f>[1]consoCURRENT!R14685</f>
        <v>0</v>
      </c>
      <c r="P680" s="37">
        <f>[1]consoCURRENT!S14685</f>
        <v>0</v>
      </c>
      <c r="Q680" s="37">
        <f>[1]consoCURRENT!T14685</f>
        <v>0</v>
      </c>
      <c r="R680" s="37">
        <f>[1]consoCURRENT!U14685</f>
        <v>0</v>
      </c>
      <c r="S680" s="37">
        <f>[1]consoCURRENT!V14685</f>
        <v>0</v>
      </c>
      <c r="T680" s="37">
        <f>[1]consoCURRENT!W14685</f>
        <v>0</v>
      </c>
      <c r="U680" s="37">
        <f>[1]consoCURRENT!X14685</f>
        <v>0</v>
      </c>
      <c r="V680" s="37">
        <f>[1]consoCURRENT!Y14685</f>
        <v>0</v>
      </c>
      <c r="W680" s="37">
        <f>[1]consoCURRENT!Z14685</f>
        <v>0</v>
      </c>
      <c r="X680" s="37">
        <f>[1]consoCURRENT!AA14685</f>
        <v>0</v>
      </c>
      <c r="Y680" s="37">
        <f>[1]consoCURRENT!AB14685</f>
        <v>0</v>
      </c>
      <c r="Z680" s="37">
        <f t="shared" si="480"/>
        <v>0</v>
      </c>
      <c r="AA680" s="37">
        <f t="shared" si="481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[1]consoCURRENT!E14714</f>
        <v>0</v>
      </c>
      <c r="C681" s="37">
        <f>[1]consoCURRENT!F14714</f>
        <v>0</v>
      </c>
      <c r="D681" s="37">
        <f>[1]consoCURRENT!G14714</f>
        <v>0</v>
      </c>
      <c r="E681" s="37">
        <f>[1]consoCURRENT!H14714</f>
        <v>0</v>
      </c>
      <c r="F681" s="37">
        <f>[1]consoCURRENT!I14714</f>
        <v>0</v>
      </c>
      <c r="G681" s="37">
        <f>[1]consoCURRENT!J14714</f>
        <v>0</v>
      </c>
      <c r="H681" s="37">
        <f>[1]consoCURRENT!K14714</f>
        <v>0</v>
      </c>
      <c r="I681" s="37">
        <f>[1]consoCURRENT!L14714</f>
        <v>0</v>
      </c>
      <c r="J681" s="37">
        <f>[1]consoCURRENT!M14714</f>
        <v>0</v>
      </c>
      <c r="K681" s="37">
        <f>[1]consoCURRENT!N14714</f>
        <v>0</v>
      </c>
      <c r="L681" s="37">
        <f>[1]consoCURRENT!O14714</f>
        <v>0</v>
      </c>
      <c r="M681" s="37">
        <f>[1]consoCURRENT!P14714</f>
        <v>0</v>
      </c>
      <c r="N681" s="37">
        <f>[1]consoCURRENT!Q14714</f>
        <v>0</v>
      </c>
      <c r="O681" s="37">
        <f>[1]consoCURRENT!R14714</f>
        <v>0</v>
      </c>
      <c r="P681" s="37">
        <f>[1]consoCURRENT!S14714</f>
        <v>0</v>
      </c>
      <c r="Q681" s="37">
        <f>[1]consoCURRENT!T14714</f>
        <v>0</v>
      </c>
      <c r="R681" s="37">
        <f>[1]consoCURRENT!U14714</f>
        <v>0</v>
      </c>
      <c r="S681" s="37">
        <f>[1]consoCURRENT!V14714</f>
        <v>0</v>
      </c>
      <c r="T681" s="37">
        <f>[1]consoCURRENT!W14714</f>
        <v>0</v>
      </c>
      <c r="U681" s="37">
        <f>[1]consoCURRENT!X14714</f>
        <v>0</v>
      </c>
      <c r="V681" s="37">
        <f>[1]consoCURRENT!Y14714</f>
        <v>0</v>
      </c>
      <c r="W681" s="37">
        <f>[1]consoCURRENT!Z14714</f>
        <v>0</v>
      </c>
      <c r="X681" s="37">
        <f>[1]consoCURRENT!AA14714</f>
        <v>0</v>
      </c>
      <c r="Y681" s="37">
        <f>[1]consoCURRENT!AB14714</f>
        <v>0</v>
      </c>
      <c r="Z681" s="37">
        <f t="shared" si="480"/>
        <v>0</v>
      </c>
      <c r="AA681" s="37">
        <f t="shared" si="481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3">SUM(C678:C681)</f>
        <v>0</v>
      </c>
      <c r="D682" s="44">
        <f t="shared" si="483"/>
        <v>0</v>
      </c>
      <c r="E682" s="44">
        <f t="shared" si="483"/>
        <v>445340.56</v>
      </c>
      <c r="F682" s="44">
        <f t="shared" si="483"/>
        <v>0</v>
      </c>
      <c r="G682" s="44">
        <f t="shared" si="483"/>
        <v>0</v>
      </c>
      <c r="H682" s="44">
        <f t="shared" si="483"/>
        <v>0</v>
      </c>
      <c r="I682" s="44">
        <f t="shared" si="483"/>
        <v>0</v>
      </c>
      <c r="J682" s="44">
        <f t="shared" si="483"/>
        <v>0</v>
      </c>
      <c r="K682" s="44">
        <f t="shared" si="483"/>
        <v>0</v>
      </c>
      <c r="L682" s="44">
        <f t="shared" si="483"/>
        <v>0</v>
      </c>
      <c r="M682" s="44">
        <f t="shared" si="483"/>
        <v>0</v>
      </c>
      <c r="N682" s="44">
        <f t="shared" si="483"/>
        <v>0</v>
      </c>
      <c r="O682" s="44">
        <f t="shared" si="483"/>
        <v>32643.79</v>
      </c>
      <c r="P682" s="44">
        <f t="shared" si="483"/>
        <v>412696.76999999996</v>
      </c>
      <c r="Q682" s="44">
        <f t="shared" si="483"/>
        <v>0</v>
      </c>
      <c r="R682" s="44">
        <f t="shared" si="483"/>
        <v>0</v>
      </c>
      <c r="S682" s="44">
        <f t="shared" si="483"/>
        <v>0</v>
      </c>
      <c r="T682" s="44">
        <f t="shared" si="483"/>
        <v>0</v>
      </c>
      <c r="U682" s="44">
        <f t="shared" si="483"/>
        <v>0</v>
      </c>
      <c r="V682" s="44">
        <f t="shared" si="483"/>
        <v>0</v>
      </c>
      <c r="W682" s="44">
        <f t="shared" si="483"/>
        <v>0</v>
      </c>
      <c r="X682" s="44">
        <f t="shared" si="483"/>
        <v>0</v>
      </c>
      <c r="Y682" s="44">
        <f t="shared" si="483"/>
        <v>0</v>
      </c>
      <c r="Z682" s="44">
        <f t="shared" si="483"/>
        <v>445340.55999999994</v>
      </c>
      <c r="AA682" s="44">
        <f t="shared" si="483"/>
        <v>229659.44000000006</v>
      </c>
      <c r="AB682" s="45">
        <f t="shared" si="482"/>
        <v>0.65976379259259255</v>
      </c>
      <c r="AC682" s="38"/>
    </row>
    <row r="683" spans="1:29" s="39" customFormat="1" ht="18" customHeight="1" x14ac:dyDescent="0.25">
      <c r="A683" s="46" t="s">
        <v>41</v>
      </c>
      <c r="B683" s="37">
        <f>[1]consoCURRENT!E14718</f>
        <v>0</v>
      </c>
      <c r="C683" s="37">
        <f>[1]consoCURRENT!F14718</f>
        <v>0</v>
      </c>
      <c r="D683" s="37">
        <f>[1]consoCURRENT!G14718</f>
        <v>0</v>
      </c>
      <c r="E683" s="37">
        <f>[1]consoCURRENT!H14718</f>
        <v>0</v>
      </c>
      <c r="F683" s="37">
        <f>[1]consoCURRENT!I14718</f>
        <v>0</v>
      </c>
      <c r="G683" s="37">
        <f>[1]consoCURRENT!J14718</f>
        <v>0</v>
      </c>
      <c r="H683" s="37">
        <f>[1]consoCURRENT!K14718</f>
        <v>0</v>
      </c>
      <c r="I683" s="37">
        <f>[1]consoCURRENT!L14718</f>
        <v>0</v>
      </c>
      <c r="J683" s="37">
        <f>[1]consoCURRENT!M14718</f>
        <v>0</v>
      </c>
      <c r="K683" s="37">
        <f>[1]consoCURRENT!N14718</f>
        <v>0</v>
      </c>
      <c r="L683" s="37">
        <f>[1]consoCURRENT!O14718</f>
        <v>0</v>
      </c>
      <c r="M683" s="37">
        <f>[1]consoCURRENT!P14718</f>
        <v>0</v>
      </c>
      <c r="N683" s="37">
        <f>[1]consoCURRENT!Q14718</f>
        <v>0</v>
      </c>
      <c r="O683" s="37">
        <f>[1]consoCURRENT!R14718</f>
        <v>0</v>
      </c>
      <c r="P683" s="37">
        <f>[1]consoCURRENT!S14718</f>
        <v>0</v>
      </c>
      <c r="Q683" s="37">
        <f>[1]consoCURRENT!T14718</f>
        <v>0</v>
      </c>
      <c r="R683" s="37">
        <f>[1]consoCURRENT!U14718</f>
        <v>0</v>
      </c>
      <c r="S683" s="37">
        <f>[1]consoCURRENT!V14718</f>
        <v>0</v>
      </c>
      <c r="T683" s="37">
        <f>[1]consoCURRENT!W14718</f>
        <v>0</v>
      </c>
      <c r="U683" s="37">
        <f>[1]consoCURRENT!X14718</f>
        <v>0</v>
      </c>
      <c r="V683" s="37">
        <f>[1]consoCURRENT!Y14718</f>
        <v>0</v>
      </c>
      <c r="W683" s="37">
        <f>[1]consoCURRENT!Z14718</f>
        <v>0</v>
      </c>
      <c r="X683" s="37">
        <f>[1]consoCURRENT!AA14718</f>
        <v>0</v>
      </c>
      <c r="Y683" s="37">
        <f>[1]consoCURRENT!AB14718</f>
        <v>0</v>
      </c>
      <c r="Z683" s="37">
        <f t="shared" ref="Z683" si="484">SUM(M683:Y683)</f>
        <v>0</v>
      </c>
      <c r="AA683" s="37">
        <f t="shared" ref="AA683" si="485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6">C683+C682</f>
        <v>0</v>
      </c>
      <c r="D684" s="44">
        <f t="shared" si="486"/>
        <v>0</v>
      </c>
      <c r="E684" s="44">
        <f t="shared" si="486"/>
        <v>445340.56</v>
      </c>
      <c r="F684" s="44">
        <f t="shared" si="486"/>
        <v>0</v>
      </c>
      <c r="G684" s="44">
        <f t="shared" si="486"/>
        <v>0</v>
      </c>
      <c r="H684" s="44">
        <f t="shared" si="486"/>
        <v>0</v>
      </c>
      <c r="I684" s="44">
        <f t="shared" si="486"/>
        <v>0</v>
      </c>
      <c r="J684" s="44">
        <f t="shared" si="486"/>
        <v>0</v>
      </c>
      <c r="K684" s="44">
        <f t="shared" si="486"/>
        <v>0</v>
      </c>
      <c r="L684" s="44">
        <f t="shared" si="486"/>
        <v>0</v>
      </c>
      <c r="M684" s="44">
        <f t="shared" si="486"/>
        <v>0</v>
      </c>
      <c r="N684" s="44">
        <f t="shared" si="486"/>
        <v>0</v>
      </c>
      <c r="O684" s="44">
        <f t="shared" si="486"/>
        <v>32643.79</v>
      </c>
      <c r="P684" s="44">
        <f t="shared" si="486"/>
        <v>412696.76999999996</v>
      </c>
      <c r="Q684" s="44">
        <f t="shared" si="486"/>
        <v>0</v>
      </c>
      <c r="R684" s="44">
        <f t="shared" si="486"/>
        <v>0</v>
      </c>
      <c r="S684" s="44">
        <f t="shared" si="486"/>
        <v>0</v>
      </c>
      <c r="T684" s="44">
        <f t="shared" si="486"/>
        <v>0</v>
      </c>
      <c r="U684" s="44">
        <f t="shared" si="486"/>
        <v>0</v>
      </c>
      <c r="V684" s="44">
        <f t="shared" si="486"/>
        <v>0</v>
      </c>
      <c r="W684" s="44">
        <f t="shared" si="486"/>
        <v>0</v>
      </c>
      <c r="X684" s="44">
        <f t="shared" si="486"/>
        <v>0</v>
      </c>
      <c r="Y684" s="44">
        <f t="shared" si="486"/>
        <v>0</v>
      </c>
      <c r="Z684" s="44">
        <f t="shared" si="486"/>
        <v>445340.55999999994</v>
      </c>
      <c r="AA684" s="44">
        <f t="shared" si="486"/>
        <v>229659.44000000006</v>
      </c>
      <c r="AB684" s="45">
        <f t="shared" si="482"/>
        <v>0.65976379259259255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78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18761000</v>
      </c>
      <c r="C688" s="37">
        <f t="shared" ref="C688:Y688" si="487">C698+C708+C718+C728+C738+C748+C758+C768+C778+C788+C798+C808+C818+C828+C838+C848+C858</f>
        <v>3299000</v>
      </c>
      <c r="D688" s="37">
        <f t="shared" si="487"/>
        <v>0</v>
      </c>
      <c r="E688" s="37">
        <f t="shared" si="487"/>
        <v>3504679.6199999996</v>
      </c>
      <c r="F688" s="37">
        <f t="shared" si="487"/>
        <v>0</v>
      </c>
      <c r="G688" s="37">
        <f t="shared" si="487"/>
        <v>0</v>
      </c>
      <c r="H688" s="37">
        <f t="shared" si="487"/>
        <v>0</v>
      </c>
      <c r="I688" s="37">
        <f t="shared" si="487"/>
        <v>0</v>
      </c>
      <c r="J688" s="37">
        <f t="shared" si="487"/>
        <v>0</v>
      </c>
      <c r="K688" s="37">
        <f t="shared" si="487"/>
        <v>0</v>
      </c>
      <c r="L688" s="37">
        <f t="shared" si="487"/>
        <v>0</v>
      </c>
      <c r="M688" s="37">
        <f t="shared" si="487"/>
        <v>0</v>
      </c>
      <c r="N688" s="37">
        <f t="shared" si="487"/>
        <v>0</v>
      </c>
      <c r="O688" s="37">
        <f t="shared" si="487"/>
        <v>1702499.7499999998</v>
      </c>
      <c r="P688" s="37">
        <f t="shared" si="487"/>
        <v>1802179.8700000006</v>
      </c>
      <c r="Q688" s="37">
        <f t="shared" si="487"/>
        <v>0</v>
      </c>
      <c r="R688" s="37">
        <f t="shared" si="487"/>
        <v>0</v>
      </c>
      <c r="S688" s="37">
        <f t="shared" si="487"/>
        <v>0</v>
      </c>
      <c r="T688" s="37">
        <f t="shared" si="487"/>
        <v>0</v>
      </c>
      <c r="U688" s="37">
        <f t="shared" si="487"/>
        <v>0</v>
      </c>
      <c r="V688" s="37">
        <f t="shared" si="487"/>
        <v>0</v>
      </c>
      <c r="W688" s="37">
        <f t="shared" si="487"/>
        <v>0</v>
      </c>
      <c r="X688" s="37">
        <f t="shared" si="487"/>
        <v>0</v>
      </c>
      <c r="Y688" s="37">
        <f t="shared" si="487"/>
        <v>0</v>
      </c>
      <c r="Z688" s="37">
        <f>SUM(M688:Y688)</f>
        <v>3504679.62</v>
      </c>
      <c r="AA688" s="37">
        <f>B688-Z688</f>
        <v>15256320.379999999</v>
      </c>
      <c r="AB688" s="42">
        <f>Z688/B688</f>
        <v>0.18680665316347744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8">B699+B709+B719+B729+B739+B749+B759+B769+B779+B789+B799+B809+B819+B829+B839+B849+B859</f>
        <v>3090152000</v>
      </c>
      <c r="C689" s="37">
        <f t="shared" si="488"/>
        <v>321626412</v>
      </c>
      <c r="D689" s="37">
        <f t="shared" si="488"/>
        <v>-15442588</v>
      </c>
      <c r="E689" s="37">
        <f t="shared" si="488"/>
        <v>400600800.80999994</v>
      </c>
      <c r="F689" s="37">
        <f t="shared" si="488"/>
        <v>0</v>
      </c>
      <c r="G689" s="37">
        <f t="shared" si="488"/>
        <v>0</v>
      </c>
      <c r="H689" s="37">
        <f t="shared" si="488"/>
        <v>0</v>
      </c>
      <c r="I689" s="37">
        <f t="shared" si="488"/>
        <v>1499760.0699999998</v>
      </c>
      <c r="J689" s="37">
        <f t="shared" si="488"/>
        <v>0</v>
      </c>
      <c r="K689" s="37">
        <f t="shared" si="488"/>
        <v>0</v>
      </c>
      <c r="L689" s="37">
        <f t="shared" si="488"/>
        <v>0</v>
      </c>
      <c r="M689" s="37">
        <f t="shared" si="488"/>
        <v>1499760.0699999998</v>
      </c>
      <c r="N689" s="37">
        <f t="shared" si="488"/>
        <v>4000</v>
      </c>
      <c r="O689" s="37">
        <f t="shared" si="488"/>
        <v>87499353.5</v>
      </c>
      <c r="P689" s="37">
        <f t="shared" si="488"/>
        <v>311597687.24000001</v>
      </c>
      <c r="Q689" s="37">
        <f t="shared" si="488"/>
        <v>0</v>
      </c>
      <c r="R689" s="37">
        <f t="shared" si="488"/>
        <v>0</v>
      </c>
      <c r="S689" s="37">
        <f t="shared" si="488"/>
        <v>0</v>
      </c>
      <c r="T689" s="37">
        <f t="shared" si="488"/>
        <v>0</v>
      </c>
      <c r="U689" s="37">
        <f t="shared" si="488"/>
        <v>0</v>
      </c>
      <c r="V689" s="37">
        <f t="shared" si="488"/>
        <v>0</v>
      </c>
      <c r="W689" s="37">
        <f t="shared" si="488"/>
        <v>0</v>
      </c>
      <c r="X689" s="37">
        <f t="shared" si="488"/>
        <v>0</v>
      </c>
      <c r="Y689" s="37">
        <f t="shared" si="488"/>
        <v>0</v>
      </c>
      <c r="Z689" s="37">
        <f t="shared" ref="Z689:Z691" si="489">SUM(M689:Y689)</f>
        <v>400600800.81</v>
      </c>
      <c r="AA689" s="37">
        <f t="shared" ref="AA689:AA691" si="490">B689-Z689</f>
        <v>2689551199.1900001</v>
      </c>
      <c r="AB689" s="42">
        <f t="shared" ref="AB689:AB694" si="491">Z689/B689</f>
        <v>0.12963789509706966</v>
      </c>
      <c r="AC689" s="38"/>
    </row>
    <row r="690" spans="1:29" s="39" customFormat="1" ht="18" customHeight="1" x14ac:dyDescent="0.25">
      <c r="A690" s="41" t="s">
        <v>38</v>
      </c>
      <c r="B690" s="37">
        <f t="shared" si="488"/>
        <v>0</v>
      </c>
      <c r="C690" s="37">
        <f t="shared" si="488"/>
        <v>0</v>
      </c>
      <c r="D690" s="37">
        <f t="shared" si="488"/>
        <v>0</v>
      </c>
      <c r="E690" s="37">
        <f t="shared" si="488"/>
        <v>0</v>
      </c>
      <c r="F690" s="37">
        <f t="shared" si="488"/>
        <v>0</v>
      </c>
      <c r="G690" s="37">
        <f t="shared" si="488"/>
        <v>0</v>
      </c>
      <c r="H690" s="37">
        <f t="shared" si="488"/>
        <v>0</v>
      </c>
      <c r="I690" s="37">
        <f t="shared" si="488"/>
        <v>0</v>
      </c>
      <c r="J690" s="37">
        <f t="shared" si="488"/>
        <v>0</v>
      </c>
      <c r="K690" s="37">
        <f t="shared" si="488"/>
        <v>0</v>
      </c>
      <c r="L690" s="37">
        <f t="shared" si="488"/>
        <v>0</v>
      </c>
      <c r="M690" s="37">
        <f t="shared" si="488"/>
        <v>0</v>
      </c>
      <c r="N690" s="37">
        <f t="shared" si="488"/>
        <v>0</v>
      </c>
      <c r="O690" s="37">
        <f t="shared" si="488"/>
        <v>0</v>
      </c>
      <c r="P690" s="37">
        <f t="shared" si="488"/>
        <v>0</v>
      </c>
      <c r="Q690" s="37">
        <f t="shared" si="488"/>
        <v>0</v>
      </c>
      <c r="R690" s="37">
        <f t="shared" si="488"/>
        <v>0</v>
      </c>
      <c r="S690" s="37">
        <f t="shared" si="488"/>
        <v>0</v>
      </c>
      <c r="T690" s="37">
        <f t="shared" si="488"/>
        <v>0</v>
      </c>
      <c r="U690" s="37">
        <f t="shared" si="488"/>
        <v>0</v>
      </c>
      <c r="V690" s="37">
        <f t="shared" si="488"/>
        <v>0</v>
      </c>
      <c r="W690" s="37">
        <f t="shared" si="488"/>
        <v>0</v>
      </c>
      <c r="X690" s="37">
        <f t="shared" si="488"/>
        <v>0</v>
      </c>
      <c r="Y690" s="37">
        <f t="shared" si="488"/>
        <v>0</v>
      </c>
      <c r="Z690" s="37">
        <f t="shared" si="489"/>
        <v>0</v>
      </c>
      <c r="AA690" s="37">
        <f t="shared" si="490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8"/>
        <v>0</v>
      </c>
      <c r="C691" s="37">
        <f t="shared" si="488"/>
        <v>0</v>
      </c>
      <c r="D691" s="37">
        <f t="shared" si="488"/>
        <v>0</v>
      </c>
      <c r="E691" s="37">
        <f t="shared" si="488"/>
        <v>0</v>
      </c>
      <c r="F691" s="37">
        <f t="shared" si="488"/>
        <v>0</v>
      </c>
      <c r="G691" s="37">
        <f t="shared" si="488"/>
        <v>0</v>
      </c>
      <c r="H691" s="37">
        <f t="shared" si="488"/>
        <v>0</v>
      </c>
      <c r="I691" s="37">
        <f t="shared" si="488"/>
        <v>0</v>
      </c>
      <c r="J691" s="37">
        <f t="shared" si="488"/>
        <v>0</v>
      </c>
      <c r="K691" s="37">
        <f t="shared" si="488"/>
        <v>0</v>
      </c>
      <c r="L691" s="37">
        <f t="shared" si="488"/>
        <v>0</v>
      </c>
      <c r="M691" s="37">
        <f t="shared" si="488"/>
        <v>0</v>
      </c>
      <c r="N691" s="37">
        <f t="shared" si="488"/>
        <v>0</v>
      </c>
      <c r="O691" s="37">
        <f t="shared" si="488"/>
        <v>0</v>
      </c>
      <c r="P691" s="37">
        <f t="shared" si="488"/>
        <v>0</v>
      </c>
      <c r="Q691" s="37">
        <f t="shared" si="488"/>
        <v>0</v>
      </c>
      <c r="R691" s="37">
        <f t="shared" si="488"/>
        <v>0</v>
      </c>
      <c r="S691" s="37">
        <f t="shared" si="488"/>
        <v>0</v>
      </c>
      <c r="T691" s="37">
        <f t="shared" si="488"/>
        <v>0</v>
      </c>
      <c r="U691" s="37">
        <f t="shared" si="488"/>
        <v>0</v>
      </c>
      <c r="V691" s="37">
        <f t="shared" si="488"/>
        <v>0</v>
      </c>
      <c r="W691" s="37">
        <f t="shared" si="488"/>
        <v>0</v>
      </c>
      <c r="X691" s="37">
        <f t="shared" si="488"/>
        <v>0</v>
      </c>
      <c r="Y691" s="37">
        <f t="shared" si="488"/>
        <v>0</v>
      </c>
      <c r="Z691" s="37">
        <f t="shared" si="489"/>
        <v>0</v>
      </c>
      <c r="AA691" s="37">
        <f t="shared" si="490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3108913000</v>
      </c>
      <c r="C692" s="44">
        <f t="shared" ref="C692:AA692" si="492">SUM(C688:C691)</f>
        <v>324925412</v>
      </c>
      <c r="D692" s="44">
        <f t="shared" si="492"/>
        <v>-15442588</v>
      </c>
      <c r="E692" s="44">
        <f t="shared" si="492"/>
        <v>404105480.42999995</v>
      </c>
      <c r="F692" s="44">
        <f t="shared" si="492"/>
        <v>0</v>
      </c>
      <c r="G692" s="44">
        <f t="shared" si="492"/>
        <v>0</v>
      </c>
      <c r="H692" s="44">
        <f t="shared" si="492"/>
        <v>0</v>
      </c>
      <c r="I692" s="44">
        <f t="shared" si="492"/>
        <v>1499760.0699999998</v>
      </c>
      <c r="J692" s="44">
        <f t="shared" si="492"/>
        <v>0</v>
      </c>
      <c r="K692" s="44">
        <f t="shared" si="492"/>
        <v>0</v>
      </c>
      <c r="L692" s="44">
        <f t="shared" si="492"/>
        <v>0</v>
      </c>
      <c r="M692" s="44">
        <f t="shared" si="492"/>
        <v>1499760.0699999998</v>
      </c>
      <c r="N692" s="44">
        <f t="shared" si="492"/>
        <v>4000</v>
      </c>
      <c r="O692" s="44">
        <f t="shared" si="492"/>
        <v>89201853.25</v>
      </c>
      <c r="P692" s="44">
        <f t="shared" si="492"/>
        <v>313399867.11000001</v>
      </c>
      <c r="Q692" s="44">
        <f t="shared" si="492"/>
        <v>0</v>
      </c>
      <c r="R692" s="44">
        <f t="shared" si="492"/>
        <v>0</v>
      </c>
      <c r="S692" s="44">
        <f t="shared" si="492"/>
        <v>0</v>
      </c>
      <c r="T692" s="44">
        <f t="shared" si="492"/>
        <v>0</v>
      </c>
      <c r="U692" s="44">
        <f t="shared" si="492"/>
        <v>0</v>
      </c>
      <c r="V692" s="44">
        <f t="shared" si="492"/>
        <v>0</v>
      </c>
      <c r="W692" s="44">
        <f t="shared" si="492"/>
        <v>0</v>
      </c>
      <c r="X692" s="44">
        <f t="shared" si="492"/>
        <v>0</v>
      </c>
      <c r="Y692" s="44">
        <f t="shared" si="492"/>
        <v>0</v>
      </c>
      <c r="Z692" s="44">
        <f t="shared" si="492"/>
        <v>404105480.43000001</v>
      </c>
      <c r="AA692" s="44">
        <f t="shared" si="492"/>
        <v>2704807519.5700002</v>
      </c>
      <c r="AB692" s="45">
        <f t="shared" si="491"/>
        <v>0.12998288483145073</v>
      </c>
      <c r="AC692" s="38"/>
    </row>
    <row r="693" spans="1:29" s="39" customFormat="1" ht="18" customHeight="1" x14ac:dyDescent="0.25">
      <c r="A693" s="46" t="s">
        <v>41</v>
      </c>
      <c r="B693" s="37">
        <f>[1]consoCURRENT!E863</f>
        <v>0</v>
      </c>
      <c r="C693" s="37">
        <f>[1]consoCURRENT!F863</f>
        <v>0</v>
      </c>
      <c r="D693" s="37">
        <f>[1]consoCURRENT!G863</f>
        <v>0</v>
      </c>
      <c r="E693" s="37">
        <f>[1]consoCURRENT!H863</f>
        <v>0</v>
      </c>
      <c r="F693" s="37">
        <f>[1]consoCURRENT!I863</f>
        <v>0</v>
      </c>
      <c r="G693" s="37">
        <f>[1]consoCURRENT!J863</f>
        <v>0</v>
      </c>
      <c r="H693" s="37">
        <f>[1]consoCURRENT!K863</f>
        <v>0</v>
      </c>
      <c r="I693" s="37">
        <f>[1]consoCURRENT!L863</f>
        <v>0</v>
      </c>
      <c r="J693" s="37">
        <f>[1]consoCURRENT!M863</f>
        <v>0</v>
      </c>
      <c r="K693" s="37">
        <f>[1]consoCURRENT!N863</f>
        <v>0</v>
      </c>
      <c r="L693" s="37">
        <f>[1]consoCURRENT!O863</f>
        <v>0</v>
      </c>
      <c r="M693" s="37">
        <f>[1]consoCURRENT!P863</f>
        <v>0</v>
      </c>
      <c r="N693" s="37">
        <f>[1]consoCURRENT!Q863</f>
        <v>0</v>
      </c>
      <c r="O693" s="37">
        <f>[1]consoCURRENT!R863</f>
        <v>0</v>
      </c>
      <c r="P693" s="37">
        <f>[1]consoCURRENT!S863</f>
        <v>0</v>
      </c>
      <c r="Q693" s="37">
        <f>[1]consoCURRENT!T863</f>
        <v>0</v>
      </c>
      <c r="R693" s="37">
        <f>[1]consoCURRENT!U863</f>
        <v>0</v>
      </c>
      <c r="S693" s="37">
        <f>[1]consoCURRENT!V863</f>
        <v>0</v>
      </c>
      <c r="T693" s="37">
        <f>[1]consoCURRENT!W863</f>
        <v>0</v>
      </c>
      <c r="U693" s="37">
        <f>[1]consoCURRENT!X863</f>
        <v>0</v>
      </c>
      <c r="V693" s="37">
        <f>[1]consoCURRENT!Y863</f>
        <v>0</v>
      </c>
      <c r="W693" s="37">
        <f>[1]consoCURRENT!Z863</f>
        <v>0</v>
      </c>
      <c r="X693" s="37">
        <f>[1]consoCURRENT!AA863</f>
        <v>0</v>
      </c>
      <c r="Y693" s="37">
        <f>[1]consoCURRENT!AB863</f>
        <v>0</v>
      </c>
      <c r="Z693" s="37">
        <f t="shared" ref="Z693" si="493">SUM(M693:Y693)</f>
        <v>0</v>
      </c>
      <c r="AA693" s="37">
        <f t="shared" ref="AA693" si="494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3108913000</v>
      </c>
      <c r="C694" s="44">
        <f t="shared" ref="C694:AA694" si="495">C693+C692</f>
        <v>324925412</v>
      </c>
      <c r="D694" s="44">
        <f t="shared" si="495"/>
        <v>-15442588</v>
      </c>
      <c r="E694" s="44">
        <f t="shared" si="495"/>
        <v>404105480.42999995</v>
      </c>
      <c r="F694" s="44">
        <f t="shared" si="495"/>
        <v>0</v>
      </c>
      <c r="G694" s="44">
        <f t="shared" si="495"/>
        <v>0</v>
      </c>
      <c r="H694" s="44">
        <f t="shared" si="495"/>
        <v>0</v>
      </c>
      <c r="I694" s="44">
        <f t="shared" si="495"/>
        <v>1499760.0699999998</v>
      </c>
      <c r="J694" s="44">
        <f t="shared" si="495"/>
        <v>0</v>
      </c>
      <c r="K694" s="44">
        <f t="shared" si="495"/>
        <v>0</v>
      </c>
      <c r="L694" s="44">
        <f t="shared" si="495"/>
        <v>0</v>
      </c>
      <c r="M694" s="44">
        <f t="shared" si="495"/>
        <v>1499760.0699999998</v>
      </c>
      <c r="N694" s="44">
        <f t="shared" si="495"/>
        <v>4000</v>
      </c>
      <c r="O694" s="44">
        <f t="shared" si="495"/>
        <v>89201853.25</v>
      </c>
      <c r="P694" s="44">
        <f t="shared" si="495"/>
        <v>313399867.11000001</v>
      </c>
      <c r="Q694" s="44">
        <f t="shared" si="495"/>
        <v>0</v>
      </c>
      <c r="R694" s="44">
        <f t="shared" si="495"/>
        <v>0</v>
      </c>
      <c r="S694" s="44">
        <f t="shared" si="495"/>
        <v>0</v>
      </c>
      <c r="T694" s="44">
        <f t="shared" si="495"/>
        <v>0</v>
      </c>
      <c r="U694" s="44">
        <f t="shared" si="495"/>
        <v>0</v>
      </c>
      <c r="V694" s="44">
        <f t="shared" si="495"/>
        <v>0</v>
      </c>
      <c r="W694" s="44">
        <f t="shared" si="495"/>
        <v>0</v>
      </c>
      <c r="X694" s="44">
        <f t="shared" si="495"/>
        <v>0</v>
      </c>
      <c r="Y694" s="44">
        <f t="shared" si="495"/>
        <v>0</v>
      </c>
      <c r="Z694" s="44">
        <f t="shared" si="495"/>
        <v>404105480.43000001</v>
      </c>
      <c r="AA694" s="44">
        <f t="shared" si="495"/>
        <v>2704807519.5700002</v>
      </c>
      <c r="AB694" s="45">
        <f t="shared" si="491"/>
        <v>0.12998288483145073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76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[1]consoCURRENT!E14953</f>
        <v>3299000</v>
      </c>
      <c r="C698" s="37">
        <f>[1]consoCURRENT!F14953</f>
        <v>3299000</v>
      </c>
      <c r="D698" s="37">
        <f>[1]consoCURRENT!G14953</f>
        <v>0</v>
      </c>
      <c r="E698" s="37">
        <f>[1]consoCURRENT!H14953</f>
        <v>703942</v>
      </c>
      <c r="F698" s="37">
        <f>[1]consoCURRENT!I14953</f>
        <v>0</v>
      </c>
      <c r="G698" s="37">
        <f>[1]consoCURRENT!J14953</f>
        <v>0</v>
      </c>
      <c r="H698" s="37">
        <f>[1]consoCURRENT!K14953</f>
        <v>0</v>
      </c>
      <c r="I698" s="37">
        <f>[1]consoCURRENT!L14953</f>
        <v>0</v>
      </c>
      <c r="J698" s="37">
        <f>[1]consoCURRENT!M14953</f>
        <v>0</v>
      </c>
      <c r="K698" s="37">
        <f>[1]consoCURRENT!N14953</f>
        <v>0</v>
      </c>
      <c r="L698" s="37">
        <f>[1]consoCURRENT!O14953</f>
        <v>0</v>
      </c>
      <c r="M698" s="37">
        <f>[1]consoCURRENT!P14953</f>
        <v>0</v>
      </c>
      <c r="N698" s="37">
        <f>[1]consoCURRENT!Q14953</f>
        <v>0</v>
      </c>
      <c r="O698" s="37">
        <f>[1]consoCURRENT!R14953</f>
        <v>0</v>
      </c>
      <c r="P698" s="37">
        <f>[1]consoCURRENT!S14953</f>
        <v>703942</v>
      </c>
      <c r="Q698" s="37">
        <f>[1]consoCURRENT!T14953</f>
        <v>0</v>
      </c>
      <c r="R698" s="37">
        <f>[1]consoCURRENT!U14953</f>
        <v>0</v>
      </c>
      <c r="S698" s="37">
        <f>[1]consoCURRENT!V14953</f>
        <v>0</v>
      </c>
      <c r="T698" s="37">
        <f>[1]consoCURRENT!W14953</f>
        <v>0</v>
      </c>
      <c r="U698" s="37">
        <f>[1]consoCURRENT!X14953</f>
        <v>0</v>
      </c>
      <c r="V698" s="37">
        <f>[1]consoCURRENT!Y14953</f>
        <v>0</v>
      </c>
      <c r="W698" s="37">
        <f>[1]consoCURRENT!Z14953</f>
        <v>0</v>
      </c>
      <c r="X698" s="37">
        <f>[1]consoCURRENT!AA14953</f>
        <v>0</v>
      </c>
      <c r="Y698" s="37">
        <f>[1]consoCURRENT!AB14953</f>
        <v>0</v>
      </c>
      <c r="Z698" s="37">
        <f>SUM(M698:Y698)</f>
        <v>703942</v>
      </c>
      <c r="AA698" s="37">
        <f>B698-Z698</f>
        <v>2595058</v>
      </c>
      <c r="AB698" s="42">
        <f>Z698/B698</f>
        <v>0.21338041830857835</v>
      </c>
      <c r="AC698" s="38"/>
    </row>
    <row r="699" spans="1:29" s="39" customFormat="1" ht="18" customHeight="1" x14ac:dyDescent="0.25">
      <c r="A699" s="41" t="s">
        <v>37</v>
      </c>
      <c r="B699" s="37">
        <f>[1]consoCURRENT!E15029</f>
        <v>337069000</v>
      </c>
      <c r="C699" s="37">
        <f>[1]consoCURRENT!F15029</f>
        <v>321626412</v>
      </c>
      <c r="D699" s="37">
        <f>[1]consoCURRENT!G15029</f>
        <v>-15442588</v>
      </c>
      <c r="E699" s="37">
        <f>[1]consoCURRENT!H15029</f>
        <v>1695188.5699999998</v>
      </c>
      <c r="F699" s="37">
        <f>[1]consoCURRENT!I15029</f>
        <v>0</v>
      </c>
      <c r="G699" s="37">
        <f>[1]consoCURRENT!J15029</f>
        <v>0</v>
      </c>
      <c r="H699" s="37">
        <f>[1]consoCURRENT!K15029</f>
        <v>0</v>
      </c>
      <c r="I699" s="37">
        <f>[1]consoCURRENT!L15029</f>
        <v>1499760.0699999998</v>
      </c>
      <c r="J699" s="37">
        <f>[1]consoCURRENT!M15029</f>
        <v>0</v>
      </c>
      <c r="K699" s="37">
        <f>[1]consoCURRENT!N15029</f>
        <v>0</v>
      </c>
      <c r="L699" s="37">
        <f>[1]consoCURRENT!O15029</f>
        <v>0</v>
      </c>
      <c r="M699" s="37">
        <f>[1]consoCURRENT!P15029</f>
        <v>1499760.0699999998</v>
      </c>
      <c r="N699" s="37">
        <f>[1]consoCURRENT!Q15029</f>
        <v>4000</v>
      </c>
      <c r="O699" s="37">
        <f>[1]consoCURRENT!R15029</f>
        <v>154822.5</v>
      </c>
      <c r="P699" s="37">
        <f>[1]consoCURRENT!S15029</f>
        <v>36606</v>
      </c>
      <c r="Q699" s="37">
        <f>[1]consoCURRENT!T15029</f>
        <v>0</v>
      </c>
      <c r="R699" s="37">
        <f>[1]consoCURRENT!U15029</f>
        <v>0</v>
      </c>
      <c r="S699" s="37">
        <f>[1]consoCURRENT!V15029</f>
        <v>0</v>
      </c>
      <c r="T699" s="37">
        <f>[1]consoCURRENT!W15029</f>
        <v>0</v>
      </c>
      <c r="U699" s="37">
        <f>[1]consoCURRENT!X15029</f>
        <v>0</v>
      </c>
      <c r="V699" s="37">
        <f>[1]consoCURRENT!Y15029</f>
        <v>0</v>
      </c>
      <c r="W699" s="37">
        <f>[1]consoCURRENT!Z15029</f>
        <v>0</v>
      </c>
      <c r="X699" s="37">
        <f>[1]consoCURRENT!AA15029</f>
        <v>0</v>
      </c>
      <c r="Y699" s="37">
        <f>[1]consoCURRENT!AB15029</f>
        <v>0</v>
      </c>
      <c r="Z699" s="37">
        <f t="shared" ref="Z699:Z701" si="496">SUM(M699:Y699)</f>
        <v>1695188.5699999998</v>
      </c>
      <c r="AA699" s="37">
        <f t="shared" ref="AA699:AA701" si="497">B699-Z699</f>
        <v>335373811.43000001</v>
      </c>
      <c r="AB699" s="42">
        <f t="shared" ref="AB699:AB704" si="498">Z699/B699</f>
        <v>5.0292034271914648E-3</v>
      </c>
      <c r="AC699" s="38"/>
    </row>
    <row r="700" spans="1:29" s="39" customFormat="1" ht="18" customHeight="1" x14ac:dyDescent="0.25">
      <c r="A700" s="41" t="s">
        <v>38</v>
      </c>
      <c r="B700" s="37">
        <f>[1]consoCURRENT!E15035</f>
        <v>0</v>
      </c>
      <c r="C700" s="37">
        <f>[1]consoCURRENT!F15035</f>
        <v>0</v>
      </c>
      <c r="D700" s="37">
        <f>[1]consoCURRENT!G15035</f>
        <v>0</v>
      </c>
      <c r="E700" s="37">
        <f>[1]consoCURRENT!H15035</f>
        <v>0</v>
      </c>
      <c r="F700" s="37">
        <f>[1]consoCURRENT!I15035</f>
        <v>0</v>
      </c>
      <c r="G700" s="37">
        <f>[1]consoCURRENT!J15035</f>
        <v>0</v>
      </c>
      <c r="H700" s="37">
        <f>[1]consoCURRENT!K15035</f>
        <v>0</v>
      </c>
      <c r="I700" s="37">
        <f>[1]consoCURRENT!L15035</f>
        <v>0</v>
      </c>
      <c r="J700" s="37">
        <f>[1]consoCURRENT!M15035</f>
        <v>0</v>
      </c>
      <c r="K700" s="37">
        <f>[1]consoCURRENT!N15035</f>
        <v>0</v>
      </c>
      <c r="L700" s="37">
        <f>[1]consoCURRENT!O15035</f>
        <v>0</v>
      </c>
      <c r="M700" s="37">
        <f>[1]consoCURRENT!P15035</f>
        <v>0</v>
      </c>
      <c r="N700" s="37">
        <f>[1]consoCURRENT!Q15035</f>
        <v>0</v>
      </c>
      <c r="O700" s="37">
        <f>[1]consoCURRENT!R15035</f>
        <v>0</v>
      </c>
      <c r="P700" s="37">
        <f>[1]consoCURRENT!S15035</f>
        <v>0</v>
      </c>
      <c r="Q700" s="37">
        <f>[1]consoCURRENT!T15035</f>
        <v>0</v>
      </c>
      <c r="R700" s="37">
        <f>[1]consoCURRENT!U15035</f>
        <v>0</v>
      </c>
      <c r="S700" s="37">
        <f>[1]consoCURRENT!V15035</f>
        <v>0</v>
      </c>
      <c r="T700" s="37">
        <f>[1]consoCURRENT!W15035</f>
        <v>0</v>
      </c>
      <c r="U700" s="37">
        <f>[1]consoCURRENT!X15035</f>
        <v>0</v>
      </c>
      <c r="V700" s="37">
        <f>[1]consoCURRENT!Y15035</f>
        <v>0</v>
      </c>
      <c r="W700" s="37">
        <f>[1]consoCURRENT!Z15035</f>
        <v>0</v>
      </c>
      <c r="X700" s="37">
        <f>[1]consoCURRENT!AA15035</f>
        <v>0</v>
      </c>
      <c r="Y700" s="37">
        <f>[1]consoCURRENT!AB15035</f>
        <v>0</v>
      </c>
      <c r="Z700" s="37">
        <f t="shared" si="496"/>
        <v>0</v>
      </c>
      <c r="AA700" s="37">
        <f t="shared" si="497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[1]consoCURRENT!E15064</f>
        <v>0</v>
      </c>
      <c r="C701" s="37">
        <f>[1]consoCURRENT!F15064</f>
        <v>0</v>
      </c>
      <c r="D701" s="37">
        <f>[1]consoCURRENT!G15064</f>
        <v>0</v>
      </c>
      <c r="E701" s="37">
        <f>[1]consoCURRENT!H15064</f>
        <v>0</v>
      </c>
      <c r="F701" s="37">
        <f>[1]consoCURRENT!I15064</f>
        <v>0</v>
      </c>
      <c r="G701" s="37">
        <f>[1]consoCURRENT!J15064</f>
        <v>0</v>
      </c>
      <c r="H701" s="37">
        <f>[1]consoCURRENT!K15064</f>
        <v>0</v>
      </c>
      <c r="I701" s="37">
        <f>[1]consoCURRENT!L15064</f>
        <v>0</v>
      </c>
      <c r="J701" s="37">
        <f>[1]consoCURRENT!M15064</f>
        <v>0</v>
      </c>
      <c r="K701" s="37">
        <f>[1]consoCURRENT!N15064</f>
        <v>0</v>
      </c>
      <c r="L701" s="37">
        <f>[1]consoCURRENT!O15064</f>
        <v>0</v>
      </c>
      <c r="M701" s="37">
        <f>[1]consoCURRENT!P15064</f>
        <v>0</v>
      </c>
      <c r="N701" s="37">
        <f>[1]consoCURRENT!Q15064</f>
        <v>0</v>
      </c>
      <c r="O701" s="37">
        <f>[1]consoCURRENT!R15064</f>
        <v>0</v>
      </c>
      <c r="P701" s="37">
        <f>[1]consoCURRENT!S15064</f>
        <v>0</v>
      </c>
      <c r="Q701" s="37">
        <f>[1]consoCURRENT!T15064</f>
        <v>0</v>
      </c>
      <c r="R701" s="37">
        <f>[1]consoCURRENT!U15064</f>
        <v>0</v>
      </c>
      <c r="S701" s="37">
        <f>[1]consoCURRENT!V15064</f>
        <v>0</v>
      </c>
      <c r="T701" s="37">
        <f>[1]consoCURRENT!W15064</f>
        <v>0</v>
      </c>
      <c r="U701" s="37">
        <f>[1]consoCURRENT!X15064</f>
        <v>0</v>
      </c>
      <c r="V701" s="37">
        <f>[1]consoCURRENT!Y15064</f>
        <v>0</v>
      </c>
      <c r="W701" s="37">
        <f>[1]consoCURRENT!Z15064</f>
        <v>0</v>
      </c>
      <c r="X701" s="37">
        <f>[1]consoCURRENT!AA15064</f>
        <v>0</v>
      </c>
      <c r="Y701" s="37">
        <f>[1]consoCURRENT!AB15064</f>
        <v>0</v>
      </c>
      <c r="Z701" s="37">
        <f t="shared" si="496"/>
        <v>0</v>
      </c>
      <c r="AA701" s="37">
        <f t="shared" si="497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340368000</v>
      </c>
      <c r="C702" s="44">
        <f t="shared" ref="C702:AA702" si="499">SUM(C698:C701)</f>
        <v>324925412</v>
      </c>
      <c r="D702" s="44">
        <f t="shared" si="499"/>
        <v>-15442588</v>
      </c>
      <c r="E702" s="44">
        <f t="shared" si="499"/>
        <v>2399130.5699999998</v>
      </c>
      <c r="F702" s="44">
        <f t="shared" si="499"/>
        <v>0</v>
      </c>
      <c r="G702" s="44">
        <f t="shared" si="499"/>
        <v>0</v>
      </c>
      <c r="H702" s="44">
        <f t="shared" si="499"/>
        <v>0</v>
      </c>
      <c r="I702" s="44">
        <f t="shared" si="499"/>
        <v>1499760.0699999998</v>
      </c>
      <c r="J702" s="44">
        <f t="shared" si="499"/>
        <v>0</v>
      </c>
      <c r="K702" s="44">
        <f t="shared" si="499"/>
        <v>0</v>
      </c>
      <c r="L702" s="44">
        <f t="shared" si="499"/>
        <v>0</v>
      </c>
      <c r="M702" s="44">
        <f t="shared" si="499"/>
        <v>1499760.0699999998</v>
      </c>
      <c r="N702" s="44">
        <f t="shared" si="499"/>
        <v>4000</v>
      </c>
      <c r="O702" s="44">
        <f t="shared" si="499"/>
        <v>154822.5</v>
      </c>
      <c r="P702" s="44">
        <f t="shared" si="499"/>
        <v>740548</v>
      </c>
      <c r="Q702" s="44">
        <f t="shared" si="499"/>
        <v>0</v>
      </c>
      <c r="R702" s="44">
        <f t="shared" si="499"/>
        <v>0</v>
      </c>
      <c r="S702" s="44">
        <f t="shared" si="499"/>
        <v>0</v>
      </c>
      <c r="T702" s="44">
        <f t="shared" si="499"/>
        <v>0</v>
      </c>
      <c r="U702" s="44">
        <f t="shared" si="499"/>
        <v>0</v>
      </c>
      <c r="V702" s="44">
        <f t="shared" si="499"/>
        <v>0</v>
      </c>
      <c r="W702" s="44">
        <f t="shared" si="499"/>
        <v>0</v>
      </c>
      <c r="X702" s="44">
        <f t="shared" si="499"/>
        <v>0</v>
      </c>
      <c r="Y702" s="44">
        <f t="shared" si="499"/>
        <v>0</v>
      </c>
      <c r="Z702" s="44">
        <f t="shared" si="499"/>
        <v>2399130.5699999998</v>
      </c>
      <c r="AA702" s="44">
        <f t="shared" si="499"/>
        <v>337968869.43000001</v>
      </c>
      <c r="AB702" s="45">
        <f t="shared" si="498"/>
        <v>7.0486372690734727E-3</v>
      </c>
      <c r="AC702" s="38"/>
    </row>
    <row r="703" spans="1:29" s="39" customFormat="1" ht="18" customHeight="1" x14ac:dyDescent="0.25">
      <c r="A703" s="46" t="s">
        <v>41</v>
      </c>
      <c r="B703" s="37">
        <f>[1]consoCURRENT!E15068</f>
        <v>0</v>
      </c>
      <c r="C703" s="37">
        <f>[1]consoCURRENT!F15068</f>
        <v>0</v>
      </c>
      <c r="D703" s="37">
        <f>[1]consoCURRENT!G15068</f>
        <v>0</v>
      </c>
      <c r="E703" s="37">
        <f>[1]consoCURRENT!H15068</f>
        <v>0</v>
      </c>
      <c r="F703" s="37">
        <f>[1]consoCURRENT!I15068</f>
        <v>0</v>
      </c>
      <c r="G703" s="37">
        <f>[1]consoCURRENT!J15068</f>
        <v>0</v>
      </c>
      <c r="H703" s="37">
        <f>[1]consoCURRENT!K15068</f>
        <v>0</v>
      </c>
      <c r="I703" s="37">
        <f>[1]consoCURRENT!L15068</f>
        <v>0</v>
      </c>
      <c r="J703" s="37">
        <f>[1]consoCURRENT!M15068</f>
        <v>0</v>
      </c>
      <c r="K703" s="37">
        <f>[1]consoCURRENT!N15068</f>
        <v>0</v>
      </c>
      <c r="L703" s="37">
        <f>[1]consoCURRENT!O15068</f>
        <v>0</v>
      </c>
      <c r="M703" s="37">
        <f>[1]consoCURRENT!P15068</f>
        <v>0</v>
      </c>
      <c r="N703" s="37">
        <f>[1]consoCURRENT!Q15068</f>
        <v>0</v>
      </c>
      <c r="O703" s="37">
        <f>[1]consoCURRENT!R15068</f>
        <v>0</v>
      </c>
      <c r="P703" s="37">
        <f>[1]consoCURRENT!S15068</f>
        <v>0</v>
      </c>
      <c r="Q703" s="37">
        <f>[1]consoCURRENT!T15068</f>
        <v>0</v>
      </c>
      <c r="R703" s="37">
        <f>[1]consoCURRENT!U15068</f>
        <v>0</v>
      </c>
      <c r="S703" s="37">
        <f>[1]consoCURRENT!V15068</f>
        <v>0</v>
      </c>
      <c r="T703" s="37">
        <f>[1]consoCURRENT!W15068</f>
        <v>0</v>
      </c>
      <c r="U703" s="37">
        <f>[1]consoCURRENT!X15068</f>
        <v>0</v>
      </c>
      <c r="V703" s="37">
        <f>[1]consoCURRENT!Y15068</f>
        <v>0</v>
      </c>
      <c r="W703" s="37">
        <f>[1]consoCURRENT!Z15068</f>
        <v>0</v>
      </c>
      <c r="X703" s="37">
        <f>[1]consoCURRENT!AA15068</f>
        <v>0</v>
      </c>
      <c r="Y703" s="37">
        <f>[1]consoCURRENT!AB15068</f>
        <v>0</v>
      </c>
      <c r="Z703" s="37">
        <f t="shared" ref="Z703" si="500">SUM(M703:Y703)</f>
        <v>0</v>
      </c>
      <c r="AA703" s="37">
        <f t="shared" ref="AA703" si="501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340368000</v>
      </c>
      <c r="C704" s="44">
        <f t="shared" ref="C704:AA704" si="502">C703+C702</f>
        <v>324925412</v>
      </c>
      <c r="D704" s="44">
        <f t="shared" si="502"/>
        <v>-15442588</v>
      </c>
      <c r="E704" s="44">
        <f t="shared" si="502"/>
        <v>2399130.5699999998</v>
      </c>
      <c r="F704" s="44">
        <f t="shared" si="502"/>
        <v>0</v>
      </c>
      <c r="G704" s="44">
        <f t="shared" si="502"/>
        <v>0</v>
      </c>
      <c r="H704" s="44">
        <f t="shared" si="502"/>
        <v>0</v>
      </c>
      <c r="I704" s="44">
        <f t="shared" si="502"/>
        <v>1499760.0699999998</v>
      </c>
      <c r="J704" s="44">
        <f t="shared" si="502"/>
        <v>0</v>
      </c>
      <c r="K704" s="44">
        <f t="shared" si="502"/>
        <v>0</v>
      </c>
      <c r="L704" s="44">
        <f t="shared" si="502"/>
        <v>0</v>
      </c>
      <c r="M704" s="44">
        <f t="shared" si="502"/>
        <v>1499760.0699999998</v>
      </c>
      <c r="N704" s="44">
        <f t="shared" si="502"/>
        <v>4000</v>
      </c>
      <c r="O704" s="44">
        <f t="shared" si="502"/>
        <v>154822.5</v>
      </c>
      <c r="P704" s="44">
        <f t="shared" si="502"/>
        <v>740548</v>
      </c>
      <c r="Q704" s="44">
        <f t="shared" si="502"/>
        <v>0</v>
      </c>
      <c r="R704" s="44">
        <f t="shared" si="502"/>
        <v>0</v>
      </c>
      <c r="S704" s="44">
        <f t="shared" si="502"/>
        <v>0</v>
      </c>
      <c r="T704" s="44">
        <f t="shared" si="502"/>
        <v>0</v>
      </c>
      <c r="U704" s="44">
        <f t="shared" si="502"/>
        <v>0</v>
      </c>
      <c r="V704" s="44">
        <f t="shared" si="502"/>
        <v>0</v>
      </c>
      <c r="W704" s="44">
        <f t="shared" si="502"/>
        <v>0</v>
      </c>
      <c r="X704" s="44">
        <f t="shared" si="502"/>
        <v>0</v>
      </c>
      <c r="Y704" s="44">
        <f t="shared" si="502"/>
        <v>0</v>
      </c>
      <c r="Z704" s="44">
        <f t="shared" si="502"/>
        <v>2399130.5699999998</v>
      </c>
      <c r="AA704" s="44">
        <f t="shared" si="502"/>
        <v>337968869.43000001</v>
      </c>
      <c r="AB704" s="45">
        <f t="shared" si="498"/>
        <v>7.0486372690734727E-3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54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[1]consoCURRENT!E15128</f>
        <v>966000</v>
      </c>
      <c r="C708" s="37">
        <f>[1]consoCURRENT!F15128</f>
        <v>0</v>
      </c>
      <c r="D708" s="37">
        <f>[1]consoCURRENT!G15128</f>
        <v>0</v>
      </c>
      <c r="E708" s="37">
        <f>[1]consoCURRENT!H15128</f>
        <v>79212.91</v>
      </c>
      <c r="F708" s="37">
        <f>[1]consoCURRENT!I15128</f>
        <v>0</v>
      </c>
      <c r="G708" s="37">
        <f>[1]consoCURRENT!J15128</f>
        <v>0</v>
      </c>
      <c r="H708" s="37">
        <f>[1]consoCURRENT!K15128</f>
        <v>0</v>
      </c>
      <c r="I708" s="37">
        <f>[1]consoCURRENT!L15128</f>
        <v>0</v>
      </c>
      <c r="J708" s="37">
        <f>[1]consoCURRENT!M15128</f>
        <v>0</v>
      </c>
      <c r="K708" s="37">
        <f>[1]consoCURRENT!N15128</f>
        <v>0</v>
      </c>
      <c r="L708" s="37">
        <f>[1]consoCURRENT!O15128</f>
        <v>0</v>
      </c>
      <c r="M708" s="37">
        <f>[1]consoCURRENT!P15128</f>
        <v>0</v>
      </c>
      <c r="N708" s="37">
        <f>[1]consoCURRENT!Q15128</f>
        <v>0</v>
      </c>
      <c r="O708" s="37">
        <f>[1]consoCURRENT!R15128</f>
        <v>0</v>
      </c>
      <c r="P708" s="37">
        <f>[1]consoCURRENT!S15128</f>
        <v>79212.91</v>
      </c>
      <c r="Q708" s="37">
        <f>[1]consoCURRENT!T15128</f>
        <v>0</v>
      </c>
      <c r="R708" s="37">
        <f>[1]consoCURRENT!U15128</f>
        <v>0</v>
      </c>
      <c r="S708" s="37">
        <f>[1]consoCURRENT!V15128</f>
        <v>0</v>
      </c>
      <c r="T708" s="37">
        <f>[1]consoCURRENT!W15128</f>
        <v>0</v>
      </c>
      <c r="U708" s="37">
        <f>[1]consoCURRENT!X15128</f>
        <v>0</v>
      </c>
      <c r="V708" s="37">
        <f>[1]consoCURRENT!Y15128</f>
        <v>0</v>
      </c>
      <c r="W708" s="37">
        <f>[1]consoCURRENT!Z15128</f>
        <v>0</v>
      </c>
      <c r="X708" s="37">
        <f>[1]consoCURRENT!AA15128</f>
        <v>0</v>
      </c>
      <c r="Y708" s="37">
        <f>[1]consoCURRENT!AB15128</f>
        <v>0</v>
      </c>
      <c r="Z708" s="37">
        <f>SUM(M708:Y708)</f>
        <v>79212.91</v>
      </c>
      <c r="AA708" s="37">
        <f>B708-Z708</f>
        <v>886787.09</v>
      </c>
      <c r="AB708" s="42">
        <f>Z708/B708</f>
        <v>8.2000942028985516E-2</v>
      </c>
      <c r="AC708" s="38"/>
    </row>
    <row r="709" spans="1:29" s="39" customFormat="1" ht="18" customHeight="1" x14ac:dyDescent="0.25">
      <c r="A709" s="41" t="s">
        <v>37</v>
      </c>
      <c r="B709" s="37">
        <f>[1]consoCURRENT!E15204</f>
        <v>82005000</v>
      </c>
      <c r="C709" s="37">
        <f>[1]consoCURRENT!F15204</f>
        <v>0</v>
      </c>
      <c r="D709" s="37">
        <f>[1]consoCURRENT!G15204</f>
        <v>0</v>
      </c>
      <c r="E709" s="37">
        <f>[1]consoCURRENT!H15204</f>
        <v>30173.32</v>
      </c>
      <c r="F709" s="37">
        <f>[1]consoCURRENT!I15204</f>
        <v>0</v>
      </c>
      <c r="G709" s="37">
        <f>[1]consoCURRENT!J15204</f>
        <v>0</v>
      </c>
      <c r="H709" s="37">
        <f>[1]consoCURRENT!K15204</f>
        <v>0</v>
      </c>
      <c r="I709" s="37">
        <f>[1]consoCURRENT!L15204</f>
        <v>0</v>
      </c>
      <c r="J709" s="37">
        <f>[1]consoCURRENT!M15204</f>
        <v>0</v>
      </c>
      <c r="K709" s="37">
        <f>[1]consoCURRENT!N15204</f>
        <v>0</v>
      </c>
      <c r="L709" s="37">
        <f>[1]consoCURRENT!O15204</f>
        <v>0</v>
      </c>
      <c r="M709" s="37">
        <f>[1]consoCURRENT!P15204</f>
        <v>0</v>
      </c>
      <c r="N709" s="37">
        <f>[1]consoCURRENT!Q15204</f>
        <v>0</v>
      </c>
      <c r="O709" s="37">
        <f>[1]consoCURRENT!R15204</f>
        <v>32097.71</v>
      </c>
      <c r="P709" s="37">
        <f>[1]consoCURRENT!S15204</f>
        <v>-1924.3899999999994</v>
      </c>
      <c r="Q709" s="37">
        <f>[1]consoCURRENT!T15204</f>
        <v>0</v>
      </c>
      <c r="R709" s="37">
        <f>[1]consoCURRENT!U15204</f>
        <v>0</v>
      </c>
      <c r="S709" s="37">
        <f>[1]consoCURRENT!V15204</f>
        <v>0</v>
      </c>
      <c r="T709" s="37">
        <f>[1]consoCURRENT!W15204</f>
        <v>0</v>
      </c>
      <c r="U709" s="37">
        <f>[1]consoCURRENT!X15204</f>
        <v>0</v>
      </c>
      <c r="V709" s="37">
        <f>[1]consoCURRENT!Y15204</f>
        <v>0</v>
      </c>
      <c r="W709" s="37">
        <f>[1]consoCURRENT!Z15204</f>
        <v>0</v>
      </c>
      <c r="X709" s="37">
        <f>[1]consoCURRENT!AA15204</f>
        <v>0</v>
      </c>
      <c r="Y709" s="37">
        <f>[1]consoCURRENT!AB15204</f>
        <v>0</v>
      </c>
      <c r="Z709" s="37">
        <f t="shared" ref="Z709:Z711" si="503">SUM(M709:Y709)</f>
        <v>30173.32</v>
      </c>
      <c r="AA709" s="37">
        <f t="shared" ref="AA709:AA711" si="504">B709-Z709</f>
        <v>81974826.680000007</v>
      </c>
      <c r="AB709" s="42">
        <f t="shared" ref="AB709:AB714" si="505">Z709/B709</f>
        <v>3.6794488140967012E-4</v>
      </c>
      <c r="AC709" s="38"/>
    </row>
    <row r="710" spans="1:29" s="39" customFormat="1" ht="18" customHeight="1" x14ac:dyDescent="0.25">
      <c r="A710" s="41" t="s">
        <v>38</v>
      </c>
      <c r="B710" s="37">
        <f>[1]consoCURRENT!E15210</f>
        <v>0</v>
      </c>
      <c r="C710" s="37">
        <f>[1]consoCURRENT!F15210</f>
        <v>0</v>
      </c>
      <c r="D710" s="37">
        <f>[1]consoCURRENT!G15210</f>
        <v>0</v>
      </c>
      <c r="E710" s="37">
        <f>[1]consoCURRENT!H15210</f>
        <v>0</v>
      </c>
      <c r="F710" s="37">
        <f>[1]consoCURRENT!I15210</f>
        <v>0</v>
      </c>
      <c r="G710" s="37">
        <f>[1]consoCURRENT!J15210</f>
        <v>0</v>
      </c>
      <c r="H710" s="37">
        <f>[1]consoCURRENT!K15210</f>
        <v>0</v>
      </c>
      <c r="I710" s="37">
        <f>[1]consoCURRENT!L15210</f>
        <v>0</v>
      </c>
      <c r="J710" s="37">
        <f>[1]consoCURRENT!M15210</f>
        <v>0</v>
      </c>
      <c r="K710" s="37">
        <f>[1]consoCURRENT!N15210</f>
        <v>0</v>
      </c>
      <c r="L710" s="37">
        <f>[1]consoCURRENT!O15210</f>
        <v>0</v>
      </c>
      <c r="M710" s="37">
        <f>[1]consoCURRENT!P15210</f>
        <v>0</v>
      </c>
      <c r="N710" s="37">
        <f>[1]consoCURRENT!Q15210</f>
        <v>0</v>
      </c>
      <c r="O710" s="37">
        <f>[1]consoCURRENT!R15210</f>
        <v>0</v>
      </c>
      <c r="P710" s="37">
        <f>[1]consoCURRENT!S15210</f>
        <v>0</v>
      </c>
      <c r="Q710" s="37">
        <f>[1]consoCURRENT!T15210</f>
        <v>0</v>
      </c>
      <c r="R710" s="37">
        <f>[1]consoCURRENT!U15210</f>
        <v>0</v>
      </c>
      <c r="S710" s="37">
        <f>[1]consoCURRENT!V15210</f>
        <v>0</v>
      </c>
      <c r="T710" s="37">
        <f>[1]consoCURRENT!W15210</f>
        <v>0</v>
      </c>
      <c r="U710" s="37">
        <f>[1]consoCURRENT!X15210</f>
        <v>0</v>
      </c>
      <c r="V710" s="37">
        <f>[1]consoCURRENT!Y15210</f>
        <v>0</v>
      </c>
      <c r="W710" s="37">
        <f>[1]consoCURRENT!Z15210</f>
        <v>0</v>
      </c>
      <c r="X710" s="37">
        <f>[1]consoCURRENT!AA15210</f>
        <v>0</v>
      </c>
      <c r="Y710" s="37">
        <f>[1]consoCURRENT!AB15210</f>
        <v>0</v>
      </c>
      <c r="Z710" s="37">
        <f t="shared" si="503"/>
        <v>0</v>
      </c>
      <c r="AA710" s="37">
        <f t="shared" si="504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[1]consoCURRENT!E15239</f>
        <v>0</v>
      </c>
      <c r="C711" s="37">
        <f>[1]consoCURRENT!F15239</f>
        <v>0</v>
      </c>
      <c r="D711" s="37">
        <f>[1]consoCURRENT!G15239</f>
        <v>0</v>
      </c>
      <c r="E711" s="37">
        <f>[1]consoCURRENT!H15239</f>
        <v>0</v>
      </c>
      <c r="F711" s="37">
        <f>[1]consoCURRENT!I15239</f>
        <v>0</v>
      </c>
      <c r="G711" s="37">
        <f>[1]consoCURRENT!J15239</f>
        <v>0</v>
      </c>
      <c r="H711" s="37">
        <f>[1]consoCURRENT!K15239</f>
        <v>0</v>
      </c>
      <c r="I711" s="37">
        <f>[1]consoCURRENT!L15239</f>
        <v>0</v>
      </c>
      <c r="J711" s="37">
        <f>[1]consoCURRENT!M15239</f>
        <v>0</v>
      </c>
      <c r="K711" s="37">
        <f>[1]consoCURRENT!N15239</f>
        <v>0</v>
      </c>
      <c r="L711" s="37">
        <f>[1]consoCURRENT!O15239</f>
        <v>0</v>
      </c>
      <c r="M711" s="37">
        <f>[1]consoCURRENT!P15239</f>
        <v>0</v>
      </c>
      <c r="N711" s="37">
        <f>[1]consoCURRENT!Q15239</f>
        <v>0</v>
      </c>
      <c r="O711" s="37">
        <f>[1]consoCURRENT!R15239</f>
        <v>0</v>
      </c>
      <c r="P711" s="37">
        <f>[1]consoCURRENT!S15239</f>
        <v>0</v>
      </c>
      <c r="Q711" s="37">
        <f>[1]consoCURRENT!T15239</f>
        <v>0</v>
      </c>
      <c r="R711" s="37">
        <f>[1]consoCURRENT!U15239</f>
        <v>0</v>
      </c>
      <c r="S711" s="37">
        <f>[1]consoCURRENT!V15239</f>
        <v>0</v>
      </c>
      <c r="T711" s="37">
        <f>[1]consoCURRENT!W15239</f>
        <v>0</v>
      </c>
      <c r="U711" s="37">
        <f>[1]consoCURRENT!X15239</f>
        <v>0</v>
      </c>
      <c r="V711" s="37">
        <f>[1]consoCURRENT!Y15239</f>
        <v>0</v>
      </c>
      <c r="W711" s="37">
        <f>[1]consoCURRENT!Z15239</f>
        <v>0</v>
      </c>
      <c r="X711" s="37">
        <f>[1]consoCURRENT!AA15239</f>
        <v>0</v>
      </c>
      <c r="Y711" s="37">
        <f>[1]consoCURRENT!AB15239</f>
        <v>0</v>
      </c>
      <c r="Z711" s="37">
        <f t="shared" si="503"/>
        <v>0</v>
      </c>
      <c r="AA711" s="37">
        <f t="shared" si="504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82971000</v>
      </c>
      <c r="C712" s="44">
        <f t="shared" ref="C712:AA712" si="506">SUM(C708:C711)</f>
        <v>0</v>
      </c>
      <c r="D712" s="44">
        <f t="shared" si="506"/>
        <v>0</v>
      </c>
      <c r="E712" s="44">
        <f t="shared" si="506"/>
        <v>109386.23000000001</v>
      </c>
      <c r="F712" s="44">
        <f t="shared" si="506"/>
        <v>0</v>
      </c>
      <c r="G712" s="44">
        <f t="shared" si="506"/>
        <v>0</v>
      </c>
      <c r="H712" s="44">
        <f t="shared" si="506"/>
        <v>0</v>
      </c>
      <c r="I712" s="44">
        <f t="shared" si="506"/>
        <v>0</v>
      </c>
      <c r="J712" s="44">
        <f t="shared" si="506"/>
        <v>0</v>
      </c>
      <c r="K712" s="44">
        <f t="shared" si="506"/>
        <v>0</v>
      </c>
      <c r="L712" s="44">
        <f t="shared" si="506"/>
        <v>0</v>
      </c>
      <c r="M712" s="44">
        <f t="shared" si="506"/>
        <v>0</v>
      </c>
      <c r="N712" s="44">
        <f t="shared" si="506"/>
        <v>0</v>
      </c>
      <c r="O712" s="44">
        <f t="shared" si="506"/>
        <v>32097.71</v>
      </c>
      <c r="P712" s="44">
        <f t="shared" si="506"/>
        <v>77288.52</v>
      </c>
      <c r="Q712" s="44">
        <f t="shared" si="506"/>
        <v>0</v>
      </c>
      <c r="R712" s="44">
        <f t="shared" si="506"/>
        <v>0</v>
      </c>
      <c r="S712" s="44">
        <f t="shared" si="506"/>
        <v>0</v>
      </c>
      <c r="T712" s="44">
        <f t="shared" si="506"/>
        <v>0</v>
      </c>
      <c r="U712" s="44">
        <f t="shared" si="506"/>
        <v>0</v>
      </c>
      <c r="V712" s="44">
        <f t="shared" si="506"/>
        <v>0</v>
      </c>
      <c r="W712" s="44">
        <f t="shared" si="506"/>
        <v>0</v>
      </c>
      <c r="X712" s="44">
        <f t="shared" si="506"/>
        <v>0</v>
      </c>
      <c r="Y712" s="44">
        <f t="shared" si="506"/>
        <v>0</v>
      </c>
      <c r="Z712" s="44">
        <f t="shared" si="506"/>
        <v>109386.23000000001</v>
      </c>
      <c r="AA712" s="44">
        <f t="shared" si="506"/>
        <v>82861613.770000011</v>
      </c>
      <c r="AB712" s="45">
        <f t="shared" si="505"/>
        <v>1.3183670198020996E-3</v>
      </c>
      <c r="AC712" s="38"/>
    </row>
    <row r="713" spans="1:29" s="39" customFormat="1" ht="18" customHeight="1" x14ac:dyDescent="0.25">
      <c r="A713" s="46" t="s">
        <v>41</v>
      </c>
      <c r="B713" s="37">
        <f>[1]consoCURRENT!E15243</f>
        <v>0</v>
      </c>
      <c r="C713" s="37">
        <f>[1]consoCURRENT!F15243</f>
        <v>0</v>
      </c>
      <c r="D713" s="37">
        <f>[1]consoCURRENT!G15243</f>
        <v>0</v>
      </c>
      <c r="E713" s="37">
        <f>[1]consoCURRENT!H15243</f>
        <v>0</v>
      </c>
      <c r="F713" s="37">
        <f>[1]consoCURRENT!I15243</f>
        <v>0</v>
      </c>
      <c r="G713" s="37">
        <f>[1]consoCURRENT!J15243</f>
        <v>0</v>
      </c>
      <c r="H713" s="37">
        <f>[1]consoCURRENT!K15243</f>
        <v>0</v>
      </c>
      <c r="I713" s="37">
        <f>[1]consoCURRENT!L15243</f>
        <v>0</v>
      </c>
      <c r="J713" s="37">
        <f>[1]consoCURRENT!M15243</f>
        <v>0</v>
      </c>
      <c r="K713" s="37">
        <f>[1]consoCURRENT!N15243</f>
        <v>0</v>
      </c>
      <c r="L713" s="37">
        <f>[1]consoCURRENT!O15243</f>
        <v>0</v>
      </c>
      <c r="M713" s="37">
        <f>[1]consoCURRENT!P15243</f>
        <v>0</v>
      </c>
      <c r="N713" s="37">
        <f>[1]consoCURRENT!Q15243</f>
        <v>0</v>
      </c>
      <c r="O713" s="37">
        <f>[1]consoCURRENT!R15243</f>
        <v>0</v>
      </c>
      <c r="P713" s="37">
        <f>[1]consoCURRENT!S15243</f>
        <v>0</v>
      </c>
      <c r="Q713" s="37">
        <f>[1]consoCURRENT!T15243</f>
        <v>0</v>
      </c>
      <c r="R713" s="37">
        <f>[1]consoCURRENT!U15243</f>
        <v>0</v>
      </c>
      <c r="S713" s="37">
        <f>[1]consoCURRENT!V15243</f>
        <v>0</v>
      </c>
      <c r="T713" s="37">
        <f>[1]consoCURRENT!W15243</f>
        <v>0</v>
      </c>
      <c r="U713" s="37">
        <f>[1]consoCURRENT!X15243</f>
        <v>0</v>
      </c>
      <c r="V713" s="37">
        <f>[1]consoCURRENT!Y15243</f>
        <v>0</v>
      </c>
      <c r="W713" s="37">
        <f>[1]consoCURRENT!Z15243</f>
        <v>0</v>
      </c>
      <c r="X713" s="37">
        <f>[1]consoCURRENT!AA15243</f>
        <v>0</v>
      </c>
      <c r="Y713" s="37">
        <f>[1]consoCURRENT!AB15243</f>
        <v>0</v>
      </c>
      <c r="Z713" s="37">
        <f t="shared" ref="Z713" si="507">SUM(M713:Y713)</f>
        <v>0</v>
      </c>
      <c r="AA713" s="37">
        <f t="shared" ref="AA713" si="508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82971000</v>
      </c>
      <c r="C714" s="44">
        <f t="shared" ref="C714:AA714" si="509">C713+C712</f>
        <v>0</v>
      </c>
      <c r="D714" s="44">
        <f t="shared" si="509"/>
        <v>0</v>
      </c>
      <c r="E714" s="44">
        <f t="shared" si="509"/>
        <v>109386.23000000001</v>
      </c>
      <c r="F714" s="44">
        <f t="shared" si="509"/>
        <v>0</v>
      </c>
      <c r="G714" s="44">
        <f t="shared" si="509"/>
        <v>0</v>
      </c>
      <c r="H714" s="44">
        <f t="shared" si="509"/>
        <v>0</v>
      </c>
      <c r="I714" s="44">
        <f t="shared" si="509"/>
        <v>0</v>
      </c>
      <c r="J714" s="44">
        <f t="shared" si="509"/>
        <v>0</v>
      </c>
      <c r="K714" s="44">
        <f t="shared" si="509"/>
        <v>0</v>
      </c>
      <c r="L714" s="44">
        <f t="shared" si="509"/>
        <v>0</v>
      </c>
      <c r="M714" s="44">
        <f t="shared" si="509"/>
        <v>0</v>
      </c>
      <c r="N714" s="44">
        <f t="shared" si="509"/>
        <v>0</v>
      </c>
      <c r="O714" s="44">
        <f t="shared" si="509"/>
        <v>32097.71</v>
      </c>
      <c r="P714" s="44">
        <f t="shared" si="509"/>
        <v>77288.52</v>
      </c>
      <c r="Q714" s="44">
        <f t="shared" si="509"/>
        <v>0</v>
      </c>
      <c r="R714" s="44">
        <f t="shared" si="509"/>
        <v>0</v>
      </c>
      <c r="S714" s="44">
        <f t="shared" si="509"/>
        <v>0</v>
      </c>
      <c r="T714" s="44">
        <f t="shared" si="509"/>
        <v>0</v>
      </c>
      <c r="U714" s="44">
        <f t="shared" si="509"/>
        <v>0</v>
      </c>
      <c r="V714" s="44">
        <f t="shared" si="509"/>
        <v>0</v>
      </c>
      <c r="W714" s="44">
        <f t="shared" si="509"/>
        <v>0</v>
      </c>
      <c r="X714" s="44">
        <f t="shared" si="509"/>
        <v>0</v>
      </c>
      <c r="Y714" s="44">
        <f t="shared" si="509"/>
        <v>0</v>
      </c>
      <c r="Z714" s="44">
        <f t="shared" si="509"/>
        <v>109386.23000000001</v>
      </c>
      <c r="AA714" s="44">
        <f t="shared" si="509"/>
        <v>82861613.770000011</v>
      </c>
      <c r="AB714" s="45">
        <f t="shared" si="505"/>
        <v>1.3183670198020996E-3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55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[1]consoCURRENT!E15303</f>
        <v>966000</v>
      </c>
      <c r="C718" s="37">
        <f>[1]consoCURRENT!F15303</f>
        <v>0</v>
      </c>
      <c r="D718" s="37">
        <f>[1]consoCURRENT!G15303</f>
        <v>0</v>
      </c>
      <c r="E718" s="37">
        <f>[1]consoCURRENT!H15303</f>
        <v>217881.35</v>
      </c>
      <c r="F718" s="37">
        <f>[1]consoCURRENT!I15303</f>
        <v>0</v>
      </c>
      <c r="G718" s="37">
        <f>[1]consoCURRENT!J15303</f>
        <v>0</v>
      </c>
      <c r="H718" s="37">
        <f>[1]consoCURRENT!K15303</f>
        <v>0</v>
      </c>
      <c r="I718" s="37">
        <f>[1]consoCURRENT!L15303</f>
        <v>0</v>
      </c>
      <c r="J718" s="37">
        <f>[1]consoCURRENT!M15303</f>
        <v>0</v>
      </c>
      <c r="K718" s="37">
        <f>[1]consoCURRENT!N15303</f>
        <v>0</v>
      </c>
      <c r="L718" s="37">
        <f>[1]consoCURRENT!O15303</f>
        <v>0</v>
      </c>
      <c r="M718" s="37">
        <f>[1]consoCURRENT!P15303</f>
        <v>0</v>
      </c>
      <c r="N718" s="37">
        <f>[1]consoCURRENT!Q15303</f>
        <v>0</v>
      </c>
      <c r="O718" s="37">
        <f>[1]consoCURRENT!R15303</f>
        <v>145210.32</v>
      </c>
      <c r="P718" s="37">
        <f>[1]consoCURRENT!S15303</f>
        <v>72671.03</v>
      </c>
      <c r="Q718" s="37">
        <f>[1]consoCURRENT!T15303</f>
        <v>0</v>
      </c>
      <c r="R718" s="37">
        <f>[1]consoCURRENT!U15303</f>
        <v>0</v>
      </c>
      <c r="S718" s="37">
        <f>[1]consoCURRENT!V15303</f>
        <v>0</v>
      </c>
      <c r="T718" s="37">
        <f>[1]consoCURRENT!W15303</f>
        <v>0</v>
      </c>
      <c r="U718" s="37">
        <f>[1]consoCURRENT!X15303</f>
        <v>0</v>
      </c>
      <c r="V718" s="37">
        <f>[1]consoCURRENT!Y15303</f>
        <v>0</v>
      </c>
      <c r="W718" s="37">
        <f>[1]consoCURRENT!Z15303</f>
        <v>0</v>
      </c>
      <c r="X718" s="37">
        <f>[1]consoCURRENT!AA15303</f>
        <v>0</v>
      </c>
      <c r="Y718" s="37">
        <f>[1]consoCURRENT!AB15303</f>
        <v>0</v>
      </c>
      <c r="Z718" s="37">
        <f>SUM(M718:Y718)</f>
        <v>217881.35</v>
      </c>
      <c r="AA718" s="37">
        <f>B718-Z718</f>
        <v>748118.65</v>
      </c>
      <c r="AB718" s="42">
        <f>Z718/B718</f>
        <v>0.22555005175983436</v>
      </c>
      <c r="AC718" s="38"/>
    </row>
    <row r="719" spans="1:29" s="39" customFormat="1" ht="18" customHeight="1" x14ac:dyDescent="0.25">
      <c r="A719" s="41" t="s">
        <v>37</v>
      </c>
      <c r="B719" s="37">
        <f>[1]consoCURRENT!E15379</f>
        <v>239914000</v>
      </c>
      <c r="C719" s="37">
        <f>[1]consoCURRENT!F15379</f>
        <v>0</v>
      </c>
      <c r="D719" s="37">
        <f>[1]consoCURRENT!G15379</f>
        <v>0</v>
      </c>
      <c r="E719" s="37">
        <f>[1]consoCURRENT!H15379</f>
        <v>59691930.850000001</v>
      </c>
      <c r="F719" s="37">
        <f>[1]consoCURRENT!I15379</f>
        <v>0</v>
      </c>
      <c r="G719" s="37">
        <f>[1]consoCURRENT!J15379</f>
        <v>0</v>
      </c>
      <c r="H719" s="37">
        <f>[1]consoCURRENT!K15379</f>
        <v>0</v>
      </c>
      <c r="I719" s="37">
        <f>[1]consoCURRENT!L15379</f>
        <v>0</v>
      </c>
      <c r="J719" s="37">
        <f>[1]consoCURRENT!M15379</f>
        <v>0</v>
      </c>
      <c r="K719" s="37">
        <f>[1]consoCURRENT!N15379</f>
        <v>0</v>
      </c>
      <c r="L719" s="37">
        <f>[1]consoCURRENT!O15379</f>
        <v>0</v>
      </c>
      <c r="M719" s="37">
        <f>[1]consoCURRENT!P15379</f>
        <v>0</v>
      </c>
      <c r="N719" s="37">
        <f>[1]consoCURRENT!Q15379</f>
        <v>0</v>
      </c>
      <c r="O719" s="37">
        <f>[1]consoCURRENT!R15379</f>
        <v>22506474</v>
      </c>
      <c r="P719" s="37">
        <f>[1]consoCURRENT!S15379</f>
        <v>37185456.850000001</v>
      </c>
      <c r="Q719" s="37">
        <f>[1]consoCURRENT!T15379</f>
        <v>0</v>
      </c>
      <c r="R719" s="37">
        <f>[1]consoCURRENT!U15379</f>
        <v>0</v>
      </c>
      <c r="S719" s="37">
        <f>[1]consoCURRENT!V15379</f>
        <v>0</v>
      </c>
      <c r="T719" s="37">
        <f>[1]consoCURRENT!W15379</f>
        <v>0</v>
      </c>
      <c r="U719" s="37">
        <f>[1]consoCURRENT!X15379</f>
        <v>0</v>
      </c>
      <c r="V719" s="37">
        <f>[1]consoCURRENT!Y15379</f>
        <v>0</v>
      </c>
      <c r="W719" s="37">
        <f>[1]consoCURRENT!Z15379</f>
        <v>0</v>
      </c>
      <c r="X719" s="37">
        <f>[1]consoCURRENT!AA15379</f>
        <v>0</v>
      </c>
      <c r="Y719" s="37">
        <f>[1]consoCURRENT!AB15379</f>
        <v>0</v>
      </c>
      <c r="Z719" s="37">
        <f t="shared" ref="Z719:Z721" si="510">SUM(M719:Y719)</f>
        <v>59691930.850000001</v>
      </c>
      <c r="AA719" s="37">
        <f t="shared" ref="AA719:AA721" si="511">B719-Z719</f>
        <v>180222069.15000001</v>
      </c>
      <c r="AB719" s="42">
        <f t="shared" ref="AB719:AB724" si="512">Z719/B719</f>
        <v>0.24880553385796578</v>
      </c>
      <c r="AC719" s="38"/>
    </row>
    <row r="720" spans="1:29" s="39" customFormat="1" ht="18" customHeight="1" x14ac:dyDescent="0.25">
      <c r="A720" s="41" t="s">
        <v>38</v>
      </c>
      <c r="B720" s="37">
        <f>[1]consoCURRENT!E15385</f>
        <v>0</v>
      </c>
      <c r="C720" s="37">
        <f>[1]consoCURRENT!F15385</f>
        <v>0</v>
      </c>
      <c r="D720" s="37">
        <f>[1]consoCURRENT!G15385</f>
        <v>0</v>
      </c>
      <c r="E720" s="37">
        <f>[1]consoCURRENT!H15385</f>
        <v>0</v>
      </c>
      <c r="F720" s="37">
        <f>[1]consoCURRENT!I15385</f>
        <v>0</v>
      </c>
      <c r="G720" s="37">
        <f>[1]consoCURRENT!J15385</f>
        <v>0</v>
      </c>
      <c r="H720" s="37">
        <f>[1]consoCURRENT!K15385</f>
        <v>0</v>
      </c>
      <c r="I720" s="37">
        <f>[1]consoCURRENT!L15385</f>
        <v>0</v>
      </c>
      <c r="J720" s="37">
        <f>[1]consoCURRENT!M15385</f>
        <v>0</v>
      </c>
      <c r="K720" s="37">
        <f>[1]consoCURRENT!N15385</f>
        <v>0</v>
      </c>
      <c r="L720" s="37">
        <f>[1]consoCURRENT!O15385</f>
        <v>0</v>
      </c>
      <c r="M720" s="37">
        <f>[1]consoCURRENT!P15385</f>
        <v>0</v>
      </c>
      <c r="N720" s="37">
        <f>[1]consoCURRENT!Q15385</f>
        <v>0</v>
      </c>
      <c r="O720" s="37">
        <f>[1]consoCURRENT!R15385</f>
        <v>0</v>
      </c>
      <c r="P720" s="37">
        <f>[1]consoCURRENT!S15385</f>
        <v>0</v>
      </c>
      <c r="Q720" s="37">
        <f>[1]consoCURRENT!T15385</f>
        <v>0</v>
      </c>
      <c r="R720" s="37">
        <f>[1]consoCURRENT!U15385</f>
        <v>0</v>
      </c>
      <c r="S720" s="37">
        <f>[1]consoCURRENT!V15385</f>
        <v>0</v>
      </c>
      <c r="T720" s="37">
        <f>[1]consoCURRENT!W15385</f>
        <v>0</v>
      </c>
      <c r="U720" s="37">
        <f>[1]consoCURRENT!X15385</f>
        <v>0</v>
      </c>
      <c r="V720" s="37">
        <f>[1]consoCURRENT!Y15385</f>
        <v>0</v>
      </c>
      <c r="W720" s="37">
        <f>[1]consoCURRENT!Z15385</f>
        <v>0</v>
      </c>
      <c r="X720" s="37">
        <f>[1]consoCURRENT!AA15385</f>
        <v>0</v>
      </c>
      <c r="Y720" s="37">
        <f>[1]consoCURRENT!AB15385</f>
        <v>0</v>
      </c>
      <c r="Z720" s="37">
        <f t="shared" si="510"/>
        <v>0</v>
      </c>
      <c r="AA720" s="37">
        <f t="shared" si="511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[1]consoCURRENT!E15414</f>
        <v>0</v>
      </c>
      <c r="C721" s="37">
        <f>[1]consoCURRENT!F15414</f>
        <v>0</v>
      </c>
      <c r="D721" s="37">
        <f>[1]consoCURRENT!G15414</f>
        <v>0</v>
      </c>
      <c r="E721" s="37">
        <f>[1]consoCURRENT!H15414</f>
        <v>0</v>
      </c>
      <c r="F721" s="37">
        <f>[1]consoCURRENT!I15414</f>
        <v>0</v>
      </c>
      <c r="G721" s="37">
        <f>[1]consoCURRENT!J15414</f>
        <v>0</v>
      </c>
      <c r="H721" s="37">
        <f>[1]consoCURRENT!K15414</f>
        <v>0</v>
      </c>
      <c r="I721" s="37">
        <f>[1]consoCURRENT!L15414</f>
        <v>0</v>
      </c>
      <c r="J721" s="37">
        <f>[1]consoCURRENT!M15414</f>
        <v>0</v>
      </c>
      <c r="K721" s="37">
        <f>[1]consoCURRENT!N15414</f>
        <v>0</v>
      </c>
      <c r="L721" s="37">
        <f>[1]consoCURRENT!O15414</f>
        <v>0</v>
      </c>
      <c r="M721" s="37">
        <f>[1]consoCURRENT!P15414</f>
        <v>0</v>
      </c>
      <c r="N721" s="37">
        <f>[1]consoCURRENT!Q15414</f>
        <v>0</v>
      </c>
      <c r="O721" s="37">
        <f>[1]consoCURRENT!R15414</f>
        <v>0</v>
      </c>
      <c r="P721" s="37">
        <f>[1]consoCURRENT!S15414</f>
        <v>0</v>
      </c>
      <c r="Q721" s="37">
        <f>[1]consoCURRENT!T15414</f>
        <v>0</v>
      </c>
      <c r="R721" s="37">
        <f>[1]consoCURRENT!U15414</f>
        <v>0</v>
      </c>
      <c r="S721" s="37">
        <f>[1]consoCURRENT!V15414</f>
        <v>0</v>
      </c>
      <c r="T721" s="37">
        <f>[1]consoCURRENT!W15414</f>
        <v>0</v>
      </c>
      <c r="U721" s="37">
        <f>[1]consoCURRENT!X15414</f>
        <v>0</v>
      </c>
      <c r="V721" s="37">
        <f>[1]consoCURRENT!Y15414</f>
        <v>0</v>
      </c>
      <c r="W721" s="37">
        <f>[1]consoCURRENT!Z15414</f>
        <v>0</v>
      </c>
      <c r="X721" s="37">
        <f>[1]consoCURRENT!AA15414</f>
        <v>0</v>
      </c>
      <c r="Y721" s="37">
        <f>[1]consoCURRENT!AB15414</f>
        <v>0</v>
      </c>
      <c r="Z721" s="37">
        <f t="shared" si="510"/>
        <v>0</v>
      </c>
      <c r="AA721" s="37">
        <f t="shared" si="511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240880000</v>
      </c>
      <c r="C722" s="44">
        <f t="shared" ref="C722:AA722" si="513">SUM(C718:C721)</f>
        <v>0</v>
      </c>
      <c r="D722" s="44">
        <f t="shared" si="513"/>
        <v>0</v>
      </c>
      <c r="E722" s="44">
        <f t="shared" si="513"/>
        <v>59909812.200000003</v>
      </c>
      <c r="F722" s="44">
        <f t="shared" si="513"/>
        <v>0</v>
      </c>
      <c r="G722" s="44">
        <f t="shared" si="513"/>
        <v>0</v>
      </c>
      <c r="H722" s="44">
        <f t="shared" si="513"/>
        <v>0</v>
      </c>
      <c r="I722" s="44">
        <f t="shared" si="513"/>
        <v>0</v>
      </c>
      <c r="J722" s="44">
        <f t="shared" si="513"/>
        <v>0</v>
      </c>
      <c r="K722" s="44">
        <f t="shared" si="513"/>
        <v>0</v>
      </c>
      <c r="L722" s="44">
        <f t="shared" si="513"/>
        <v>0</v>
      </c>
      <c r="M722" s="44">
        <f t="shared" si="513"/>
        <v>0</v>
      </c>
      <c r="N722" s="44">
        <f t="shared" si="513"/>
        <v>0</v>
      </c>
      <c r="O722" s="44">
        <f t="shared" si="513"/>
        <v>22651684.32</v>
      </c>
      <c r="P722" s="44">
        <f t="shared" si="513"/>
        <v>37258127.880000003</v>
      </c>
      <c r="Q722" s="44">
        <f t="shared" si="513"/>
        <v>0</v>
      </c>
      <c r="R722" s="44">
        <f t="shared" si="513"/>
        <v>0</v>
      </c>
      <c r="S722" s="44">
        <f t="shared" si="513"/>
        <v>0</v>
      </c>
      <c r="T722" s="44">
        <f t="shared" si="513"/>
        <v>0</v>
      </c>
      <c r="U722" s="44">
        <f t="shared" si="513"/>
        <v>0</v>
      </c>
      <c r="V722" s="44">
        <f t="shared" si="513"/>
        <v>0</v>
      </c>
      <c r="W722" s="44">
        <f t="shared" si="513"/>
        <v>0</v>
      </c>
      <c r="X722" s="44">
        <f t="shared" si="513"/>
        <v>0</v>
      </c>
      <c r="Y722" s="44">
        <f t="shared" si="513"/>
        <v>0</v>
      </c>
      <c r="Z722" s="44">
        <f t="shared" si="513"/>
        <v>59909812.200000003</v>
      </c>
      <c r="AA722" s="44">
        <f t="shared" si="513"/>
        <v>180970187.80000001</v>
      </c>
      <c r="AB722" s="45">
        <f t="shared" si="512"/>
        <v>0.24871227250083031</v>
      </c>
      <c r="AC722" s="38"/>
    </row>
    <row r="723" spans="1:29" s="39" customFormat="1" ht="18" customHeight="1" x14ac:dyDescent="0.25">
      <c r="A723" s="46" t="s">
        <v>41</v>
      </c>
      <c r="B723" s="37">
        <f>[1]consoCURRENT!E15418</f>
        <v>0</v>
      </c>
      <c r="C723" s="37">
        <f>[1]consoCURRENT!F15418</f>
        <v>0</v>
      </c>
      <c r="D723" s="37">
        <f>[1]consoCURRENT!G15418</f>
        <v>0</v>
      </c>
      <c r="E723" s="37">
        <f>[1]consoCURRENT!H15418</f>
        <v>0</v>
      </c>
      <c r="F723" s="37">
        <f>[1]consoCURRENT!I15418</f>
        <v>0</v>
      </c>
      <c r="G723" s="37">
        <f>[1]consoCURRENT!J15418</f>
        <v>0</v>
      </c>
      <c r="H723" s="37">
        <f>[1]consoCURRENT!K15418</f>
        <v>0</v>
      </c>
      <c r="I723" s="37">
        <f>[1]consoCURRENT!L15418</f>
        <v>0</v>
      </c>
      <c r="J723" s="37">
        <f>[1]consoCURRENT!M15418</f>
        <v>0</v>
      </c>
      <c r="K723" s="37">
        <f>[1]consoCURRENT!N15418</f>
        <v>0</v>
      </c>
      <c r="L723" s="37">
        <f>[1]consoCURRENT!O15418</f>
        <v>0</v>
      </c>
      <c r="M723" s="37">
        <f>[1]consoCURRENT!P15418</f>
        <v>0</v>
      </c>
      <c r="N723" s="37">
        <f>[1]consoCURRENT!Q15418</f>
        <v>0</v>
      </c>
      <c r="O723" s="37">
        <f>[1]consoCURRENT!R15418</f>
        <v>0</v>
      </c>
      <c r="P723" s="37">
        <f>[1]consoCURRENT!S15418</f>
        <v>0</v>
      </c>
      <c r="Q723" s="37">
        <f>[1]consoCURRENT!T15418</f>
        <v>0</v>
      </c>
      <c r="R723" s="37">
        <f>[1]consoCURRENT!U15418</f>
        <v>0</v>
      </c>
      <c r="S723" s="37">
        <f>[1]consoCURRENT!V15418</f>
        <v>0</v>
      </c>
      <c r="T723" s="37">
        <f>[1]consoCURRENT!W15418</f>
        <v>0</v>
      </c>
      <c r="U723" s="37">
        <f>[1]consoCURRENT!X15418</f>
        <v>0</v>
      </c>
      <c r="V723" s="37">
        <f>[1]consoCURRENT!Y15418</f>
        <v>0</v>
      </c>
      <c r="W723" s="37">
        <f>[1]consoCURRENT!Z15418</f>
        <v>0</v>
      </c>
      <c r="X723" s="37">
        <f>[1]consoCURRENT!AA15418</f>
        <v>0</v>
      </c>
      <c r="Y723" s="37">
        <f>[1]consoCURRENT!AB15418</f>
        <v>0</v>
      </c>
      <c r="Z723" s="37">
        <f t="shared" ref="Z723" si="514">SUM(M723:Y723)</f>
        <v>0</v>
      </c>
      <c r="AA723" s="37">
        <f t="shared" ref="AA723" si="515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240880000</v>
      </c>
      <c r="C724" s="44">
        <f t="shared" ref="C724:AA724" si="516">C723+C722</f>
        <v>0</v>
      </c>
      <c r="D724" s="44">
        <f t="shared" si="516"/>
        <v>0</v>
      </c>
      <c r="E724" s="44">
        <f t="shared" si="516"/>
        <v>59909812.200000003</v>
      </c>
      <c r="F724" s="44">
        <f t="shared" si="516"/>
        <v>0</v>
      </c>
      <c r="G724" s="44">
        <f t="shared" si="516"/>
        <v>0</v>
      </c>
      <c r="H724" s="44">
        <f t="shared" si="516"/>
        <v>0</v>
      </c>
      <c r="I724" s="44">
        <f t="shared" si="516"/>
        <v>0</v>
      </c>
      <c r="J724" s="44">
        <f t="shared" si="516"/>
        <v>0</v>
      </c>
      <c r="K724" s="44">
        <f t="shared" si="516"/>
        <v>0</v>
      </c>
      <c r="L724" s="44">
        <f t="shared" si="516"/>
        <v>0</v>
      </c>
      <c r="M724" s="44">
        <f t="shared" si="516"/>
        <v>0</v>
      </c>
      <c r="N724" s="44">
        <f t="shared" si="516"/>
        <v>0</v>
      </c>
      <c r="O724" s="44">
        <f t="shared" si="516"/>
        <v>22651684.32</v>
      </c>
      <c r="P724" s="44">
        <f t="shared" si="516"/>
        <v>37258127.880000003</v>
      </c>
      <c r="Q724" s="44">
        <f t="shared" si="516"/>
        <v>0</v>
      </c>
      <c r="R724" s="44">
        <f t="shared" si="516"/>
        <v>0</v>
      </c>
      <c r="S724" s="44">
        <f t="shared" si="516"/>
        <v>0</v>
      </c>
      <c r="T724" s="44">
        <f t="shared" si="516"/>
        <v>0</v>
      </c>
      <c r="U724" s="44">
        <f t="shared" si="516"/>
        <v>0</v>
      </c>
      <c r="V724" s="44">
        <f t="shared" si="516"/>
        <v>0</v>
      </c>
      <c r="W724" s="44">
        <f t="shared" si="516"/>
        <v>0</v>
      </c>
      <c r="X724" s="44">
        <f t="shared" si="516"/>
        <v>0</v>
      </c>
      <c r="Y724" s="44">
        <f t="shared" si="516"/>
        <v>0</v>
      </c>
      <c r="Z724" s="44">
        <f t="shared" si="516"/>
        <v>59909812.200000003</v>
      </c>
      <c r="AA724" s="44">
        <f t="shared" si="516"/>
        <v>180970187.80000001</v>
      </c>
      <c r="AB724" s="45">
        <f t="shared" si="512"/>
        <v>0.24871227250083031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56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[1]consoCURRENT!E15478</f>
        <v>966000</v>
      </c>
      <c r="C728" s="37">
        <f>[1]consoCURRENT!F15478</f>
        <v>0</v>
      </c>
      <c r="D728" s="37">
        <f>[1]consoCURRENT!G15478</f>
        <v>0</v>
      </c>
      <c r="E728" s="37">
        <f>[1]consoCURRENT!H15478</f>
        <v>127332.57</v>
      </c>
      <c r="F728" s="37">
        <f>[1]consoCURRENT!I15478</f>
        <v>0</v>
      </c>
      <c r="G728" s="37">
        <f>[1]consoCURRENT!J15478</f>
        <v>0</v>
      </c>
      <c r="H728" s="37">
        <f>[1]consoCURRENT!K15478</f>
        <v>0</v>
      </c>
      <c r="I728" s="37">
        <f>[1]consoCURRENT!L15478</f>
        <v>0</v>
      </c>
      <c r="J728" s="37">
        <f>[1]consoCURRENT!M15478</f>
        <v>0</v>
      </c>
      <c r="K728" s="37">
        <f>[1]consoCURRENT!N15478</f>
        <v>0</v>
      </c>
      <c r="L728" s="37">
        <f>[1]consoCURRENT!O15478</f>
        <v>0</v>
      </c>
      <c r="M728" s="37">
        <f>[1]consoCURRENT!P15478</f>
        <v>0</v>
      </c>
      <c r="N728" s="37">
        <f>[1]consoCURRENT!Q15478</f>
        <v>0</v>
      </c>
      <c r="O728" s="37">
        <f>[1]consoCURRENT!R15478</f>
        <v>86849.34</v>
      </c>
      <c r="P728" s="37">
        <f>[1]consoCURRENT!S15478</f>
        <v>40483.230000000003</v>
      </c>
      <c r="Q728" s="37">
        <f>[1]consoCURRENT!T15478</f>
        <v>0</v>
      </c>
      <c r="R728" s="37">
        <f>[1]consoCURRENT!U15478</f>
        <v>0</v>
      </c>
      <c r="S728" s="37">
        <f>[1]consoCURRENT!V15478</f>
        <v>0</v>
      </c>
      <c r="T728" s="37">
        <f>[1]consoCURRENT!W15478</f>
        <v>0</v>
      </c>
      <c r="U728" s="37">
        <f>[1]consoCURRENT!X15478</f>
        <v>0</v>
      </c>
      <c r="V728" s="37">
        <f>[1]consoCURRENT!Y15478</f>
        <v>0</v>
      </c>
      <c r="W728" s="37">
        <f>[1]consoCURRENT!Z15478</f>
        <v>0</v>
      </c>
      <c r="X728" s="37">
        <f>[1]consoCURRENT!AA15478</f>
        <v>0</v>
      </c>
      <c r="Y728" s="37">
        <f>[1]consoCURRENT!AB15478</f>
        <v>0</v>
      </c>
      <c r="Z728" s="37">
        <f>SUM(M728:Y728)</f>
        <v>127332.57</v>
      </c>
      <c r="AA728" s="37">
        <f>B728-Z728</f>
        <v>838667.42999999993</v>
      </c>
      <c r="AB728" s="42">
        <f>Z728/B728</f>
        <v>0.13181425465838509</v>
      </c>
      <c r="AC728" s="38"/>
    </row>
    <row r="729" spans="1:29" s="39" customFormat="1" ht="18" customHeight="1" x14ac:dyDescent="0.25">
      <c r="A729" s="41" t="s">
        <v>37</v>
      </c>
      <c r="B729" s="37">
        <f>[1]consoCURRENT!E15554</f>
        <v>237274000</v>
      </c>
      <c r="C729" s="37">
        <f>[1]consoCURRENT!F15554</f>
        <v>0</v>
      </c>
      <c r="D729" s="37">
        <f>[1]consoCURRENT!G15554</f>
        <v>0</v>
      </c>
      <c r="E729" s="37">
        <f>[1]consoCURRENT!H15554</f>
        <v>59829967.590000004</v>
      </c>
      <c r="F729" s="37">
        <f>[1]consoCURRENT!I15554</f>
        <v>0</v>
      </c>
      <c r="G729" s="37">
        <f>[1]consoCURRENT!J15554</f>
        <v>0</v>
      </c>
      <c r="H729" s="37">
        <f>[1]consoCURRENT!K15554</f>
        <v>0</v>
      </c>
      <c r="I729" s="37">
        <f>[1]consoCURRENT!L15554</f>
        <v>0</v>
      </c>
      <c r="J729" s="37">
        <f>[1]consoCURRENT!M15554</f>
        <v>0</v>
      </c>
      <c r="K729" s="37">
        <f>[1]consoCURRENT!N15554</f>
        <v>0</v>
      </c>
      <c r="L729" s="37">
        <f>[1]consoCURRENT!O15554</f>
        <v>0</v>
      </c>
      <c r="M729" s="37">
        <f>[1]consoCURRENT!P15554</f>
        <v>0</v>
      </c>
      <c r="N729" s="37">
        <f>[1]consoCURRENT!Q15554</f>
        <v>0</v>
      </c>
      <c r="O729" s="37">
        <f>[1]consoCURRENT!R15554</f>
        <v>28112</v>
      </c>
      <c r="P729" s="37">
        <f>[1]consoCURRENT!S15554</f>
        <v>59801855.590000004</v>
      </c>
      <c r="Q729" s="37">
        <f>[1]consoCURRENT!T15554</f>
        <v>0</v>
      </c>
      <c r="R729" s="37">
        <f>[1]consoCURRENT!U15554</f>
        <v>0</v>
      </c>
      <c r="S729" s="37">
        <f>[1]consoCURRENT!V15554</f>
        <v>0</v>
      </c>
      <c r="T729" s="37">
        <f>[1]consoCURRENT!W15554</f>
        <v>0</v>
      </c>
      <c r="U729" s="37">
        <f>[1]consoCURRENT!X15554</f>
        <v>0</v>
      </c>
      <c r="V729" s="37">
        <f>[1]consoCURRENT!Y15554</f>
        <v>0</v>
      </c>
      <c r="W729" s="37">
        <f>[1]consoCURRENT!Z15554</f>
        <v>0</v>
      </c>
      <c r="X729" s="37">
        <f>[1]consoCURRENT!AA15554</f>
        <v>0</v>
      </c>
      <c r="Y729" s="37">
        <f>[1]consoCURRENT!AB15554</f>
        <v>0</v>
      </c>
      <c r="Z729" s="37">
        <f t="shared" ref="Z729:Z731" si="517">SUM(M729:Y729)</f>
        <v>59829967.590000004</v>
      </c>
      <c r="AA729" s="37">
        <f t="shared" ref="AA729:AA731" si="518">B729-Z729</f>
        <v>177444032.41</v>
      </c>
      <c r="AB729" s="42">
        <f t="shared" ref="AB729:AB734" si="519">Z729/B729</f>
        <v>0.2521555989699672</v>
      </c>
      <c r="AC729" s="38"/>
    </row>
    <row r="730" spans="1:29" s="39" customFormat="1" ht="18" customHeight="1" x14ac:dyDescent="0.25">
      <c r="A730" s="41" t="s">
        <v>38</v>
      </c>
      <c r="B730" s="37">
        <f>[1]consoCURRENT!E15560</f>
        <v>0</v>
      </c>
      <c r="C730" s="37">
        <f>[1]consoCURRENT!F15560</f>
        <v>0</v>
      </c>
      <c r="D730" s="37">
        <f>[1]consoCURRENT!G15560</f>
        <v>0</v>
      </c>
      <c r="E730" s="37">
        <f>[1]consoCURRENT!H15560</f>
        <v>0</v>
      </c>
      <c r="F730" s="37">
        <f>[1]consoCURRENT!I15560</f>
        <v>0</v>
      </c>
      <c r="G730" s="37">
        <f>[1]consoCURRENT!J15560</f>
        <v>0</v>
      </c>
      <c r="H730" s="37">
        <f>[1]consoCURRENT!K15560</f>
        <v>0</v>
      </c>
      <c r="I730" s="37">
        <f>[1]consoCURRENT!L15560</f>
        <v>0</v>
      </c>
      <c r="J730" s="37">
        <f>[1]consoCURRENT!M15560</f>
        <v>0</v>
      </c>
      <c r="K730" s="37">
        <f>[1]consoCURRENT!N15560</f>
        <v>0</v>
      </c>
      <c r="L730" s="37">
        <f>[1]consoCURRENT!O15560</f>
        <v>0</v>
      </c>
      <c r="M730" s="37">
        <f>[1]consoCURRENT!P15560</f>
        <v>0</v>
      </c>
      <c r="N730" s="37">
        <f>[1]consoCURRENT!Q15560</f>
        <v>0</v>
      </c>
      <c r="O730" s="37">
        <f>[1]consoCURRENT!R15560</f>
        <v>0</v>
      </c>
      <c r="P730" s="37">
        <f>[1]consoCURRENT!S15560</f>
        <v>0</v>
      </c>
      <c r="Q730" s="37">
        <f>[1]consoCURRENT!T15560</f>
        <v>0</v>
      </c>
      <c r="R730" s="37">
        <f>[1]consoCURRENT!U15560</f>
        <v>0</v>
      </c>
      <c r="S730" s="37">
        <f>[1]consoCURRENT!V15560</f>
        <v>0</v>
      </c>
      <c r="T730" s="37">
        <f>[1]consoCURRENT!W15560</f>
        <v>0</v>
      </c>
      <c r="U730" s="37">
        <f>[1]consoCURRENT!X15560</f>
        <v>0</v>
      </c>
      <c r="V730" s="37">
        <f>[1]consoCURRENT!Y15560</f>
        <v>0</v>
      </c>
      <c r="W730" s="37">
        <f>[1]consoCURRENT!Z15560</f>
        <v>0</v>
      </c>
      <c r="X730" s="37">
        <f>[1]consoCURRENT!AA15560</f>
        <v>0</v>
      </c>
      <c r="Y730" s="37">
        <f>[1]consoCURRENT!AB15560</f>
        <v>0</v>
      </c>
      <c r="Z730" s="37">
        <f t="shared" si="517"/>
        <v>0</v>
      </c>
      <c r="AA730" s="37">
        <f t="shared" si="518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[1]consoCURRENT!E15589</f>
        <v>0</v>
      </c>
      <c r="C731" s="37">
        <f>[1]consoCURRENT!F15589</f>
        <v>0</v>
      </c>
      <c r="D731" s="37">
        <f>[1]consoCURRENT!G15589</f>
        <v>0</v>
      </c>
      <c r="E731" s="37">
        <f>[1]consoCURRENT!H15589</f>
        <v>0</v>
      </c>
      <c r="F731" s="37">
        <f>[1]consoCURRENT!I15589</f>
        <v>0</v>
      </c>
      <c r="G731" s="37">
        <f>[1]consoCURRENT!J15589</f>
        <v>0</v>
      </c>
      <c r="H731" s="37">
        <f>[1]consoCURRENT!K15589</f>
        <v>0</v>
      </c>
      <c r="I731" s="37">
        <f>[1]consoCURRENT!L15589</f>
        <v>0</v>
      </c>
      <c r="J731" s="37">
        <f>[1]consoCURRENT!M15589</f>
        <v>0</v>
      </c>
      <c r="K731" s="37">
        <f>[1]consoCURRENT!N15589</f>
        <v>0</v>
      </c>
      <c r="L731" s="37">
        <f>[1]consoCURRENT!O15589</f>
        <v>0</v>
      </c>
      <c r="M731" s="37">
        <f>[1]consoCURRENT!P15589</f>
        <v>0</v>
      </c>
      <c r="N731" s="37">
        <f>[1]consoCURRENT!Q15589</f>
        <v>0</v>
      </c>
      <c r="O731" s="37">
        <f>[1]consoCURRENT!R15589</f>
        <v>0</v>
      </c>
      <c r="P731" s="37">
        <f>[1]consoCURRENT!S15589</f>
        <v>0</v>
      </c>
      <c r="Q731" s="37">
        <f>[1]consoCURRENT!T15589</f>
        <v>0</v>
      </c>
      <c r="R731" s="37">
        <f>[1]consoCURRENT!U15589</f>
        <v>0</v>
      </c>
      <c r="S731" s="37">
        <f>[1]consoCURRENT!V15589</f>
        <v>0</v>
      </c>
      <c r="T731" s="37">
        <f>[1]consoCURRENT!W15589</f>
        <v>0</v>
      </c>
      <c r="U731" s="37">
        <f>[1]consoCURRENT!X15589</f>
        <v>0</v>
      </c>
      <c r="V731" s="37">
        <f>[1]consoCURRENT!Y15589</f>
        <v>0</v>
      </c>
      <c r="W731" s="37">
        <f>[1]consoCURRENT!Z15589</f>
        <v>0</v>
      </c>
      <c r="X731" s="37">
        <f>[1]consoCURRENT!AA15589</f>
        <v>0</v>
      </c>
      <c r="Y731" s="37">
        <f>[1]consoCURRENT!AB15589</f>
        <v>0</v>
      </c>
      <c r="Z731" s="37">
        <f t="shared" si="517"/>
        <v>0</v>
      </c>
      <c r="AA731" s="37">
        <f t="shared" si="518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238240000</v>
      </c>
      <c r="C732" s="44">
        <f t="shared" ref="C732:AA732" si="520">SUM(C728:C731)</f>
        <v>0</v>
      </c>
      <c r="D732" s="44">
        <f t="shared" si="520"/>
        <v>0</v>
      </c>
      <c r="E732" s="44">
        <f t="shared" si="520"/>
        <v>59957300.160000004</v>
      </c>
      <c r="F732" s="44">
        <f t="shared" si="520"/>
        <v>0</v>
      </c>
      <c r="G732" s="44">
        <f t="shared" si="520"/>
        <v>0</v>
      </c>
      <c r="H732" s="44">
        <f t="shared" si="520"/>
        <v>0</v>
      </c>
      <c r="I732" s="44">
        <f t="shared" si="520"/>
        <v>0</v>
      </c>
      <c r="J732" s="44">
        <f t="shared" si="520"/>
        <v>0</v>
      </c>
      <c r="K732" s="44">
        <f t="shared" si="520"/>
        <v>0</v>
      </c>
      <c r="L732" s="44">
        <f t="shared" si="520"/>
        <v>0</v>
      </c>
      <c r="M732" s="44">
        <f t="shared" si="520"/>
        <v>0</v>
      </c>
      <c r="N732" s="44">
        <f t="shared" si="520"/>
        <v>0</v>
      </c>
      <c r="O732" s="44">
        <f t="shared" si="520"/>
        <v>114961.34</v>
      </c>
      <c r="P732" s="44">
        <f t="shared" si="520"/>
        <v>59842338.82</v>
      </c>
      <c r="Q732" s="44">
        <f t="shared" si="520"/>
        <v>0</v>
      </c>
      <c r="R732" s="44">
        <f t="shared" si="520"/>
        <v>0</v>
      </c>
      <c r="S732" s="44">
        <f t="shared" si="520"/>
        <v>0</v>
      </c>
      <c r="T732" s="44">
        <f t="shared" si="520"/>
        <v>0</v>
      </c>
      <c r="U732" s="44">
        <f t="shared" si="520"/>
        <v>0</v>
      </c>
      <c r="V732" s="44">
        <f t="shared" si="520"/>
        <v>0</v>
      </c>
      <c r="W732" s="44">
        <f t="shared" si="520"/>
        <v>0</v>
      </c>
      <c r="X732" s="44">
        <f t="shared" si="520"/>
        <v>0</v>
      </c>
      <c r="Y732" s="44">
        <f t="shared" si="520"/>
        <v>0</v>
      </c>
      <c r="Z732" s="44">
        <f t="shared" si="520"/>
        <v>59957300.160000004</v>
      </c>
      <c r="AA732" s="44">
        <f t="shared" si="520"/>
        <v>178282699.84</v>
      </c>
      <c r="AB732" s="45">
        <f t="shared" si="519"/>
        <v>0.25166764674278042</v>
      </c>
      <c r="AC732" s="38"/>
    </row>
    <row r="733" spans="1:29" s="39" customFormat="1" ht="18" customHeight="1" x14ac:dyDescent="0.25">
      <c r="A733" s="46" t="s">
        <v>41</v>
      </c>
      <c r="B733" s="37">
        <f>[1]consoCURRENT!E15593</f>
        <v>0</v>
      </c>
      <c r="C733" s="37">
        <f>[1]consoCURRENT!F15593</f>
        <v>0</v>
      </c>
      <c r="D733" s="37">
        <f>[1]consoCURRENT!G15593</f>
        <v>0</v>
      </c>
      <c r="E733" s="37">
        <f>[1]consoCURRENT!H15593</f>
        <v>0</v>
      </c>
      <c r="F733" s="37">
        <f>[1]consoCURRENT!I15593</f>
        <v>0</v>
      </c>
      <c r="G733" s="37">
        <f>[1]consoCURRENT!J15593</f>
        <v>0</v>
      </c>
      <c r="H733" s="37">
        <f>[1]consoCURRENT!K15593</f>
        <v>0</v>
      </c>
      <c r="I733" s="37">
        <f>[1]consoCURRENT!L15593</f>
        <v>0</v>
      </c>
      <c r="J733" s="37">
        <f>[1]consoCURRENT!M15593</f>
        <v>0</v>
      </c>
      <c r="K733" s="37">
        <f>[1]consoCURRENT!N15593</f>
        <v>0</v>
      </c>
      <c r="L733" s="37">
        <f>[1]consoCURRENT!O15593</f>
        <v>0</v>
      </c>
      <c r="M733" s="37">
        <f>[1]consoCURRENT!P15593</f>
        <v>0</v>
      </c>
      <c r="N733" s="37">
        <f>[1]consoCURRENT!Q15593</f>
        <v>0</v>
      </c>
      <c r="O733" s="37">
        <f>[1]consoCURRENT!R15593</f>
        <v>0</v>
      </c>
      <c r="P733" s="37">
        <f>[1]consoCURRENT!S15593</f>
        <v>0</v>
      </c>
      <c r="Q733" s="37">
        <f>[1]consoCURRENT!T15593</f>
        <v>0</v>
      </c>
      <c r="R733" s="37">
        <f>[1]consoCURRENT!U15593</f>
        <v>0</v>
      </c>
      <c r="S733" s="37">
        <f>[1]consoCURRENT!V15593</f>
        <v>0</v>
      </c>
      <c r="T733" s="37">
        <f>[1]consoCURRENT!W15593</f>
        <v>0</v>
      </c>
      <c r="U733" s="37">
        <f>[1]consoCURRENT!X15593</f>
        <v>0</v>
      </c>
      <c r="V733" s="37">
        <f>[1]consoCURRENT!Y15593</f>
        <v>0</v>
      </c>
      <c r="W733" s="37">
        <f>[1]consoCURRENT!Z15593</f>
        <v>0</v>
      </c>
      <c r="X733" s="37">
        <f>[1]consoCURRENT!AA15593</f>
        <v>0</v>
      </c>
      <c r="Y733" s="37">
        <f>[1]consoCURRENT!AB15593</f>
        <v>0</v>
      </c>
      <c r="Z733" s="37">
        <f t="shared" ref="Z733" si="521">SUM(M733:Y733)</f>
        <v>0</v>
      </c>
      <c r="AA733" s="37">
        <f t="shared" ref="AA733" si="522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238240000</v>
      </c>
      <c r="C734" s="44">
        <f t="shared" ref="C734:AA734" si="523">C733+C732</f>
        <v>0</v>
      </c>
      <c r="D734" s="44">
        <f t="shared" si="523"/>
        <v>0</v>
      </c>
      <c r="E734" s="44">
        <f t="shared" si="523"/>
        <v>59957300.160000004</v>
      </c>
      <c r="F734" s="44">
        <f t="shared" si="523"/>
        <v>0</v>
      </c>
      <c r="G734" s="44">
        <f t="shared" si="523"/>
        <v>0</v>
      </c>
      <c r="H734" s="44">
        <f t="shared" si="523"/>
        <v>0</v>
      </c>
      <c r="I734" s="44">
        <f t="shared" si="523"/>
        <v>0</v>
      </c>
      <c r="J734" s="44">
        <f t="shared" si="523"/>
        <v>0</v>
      </c>
      <c r="K734" s="44">
        <f t="shared" si="523"/>
        <v>0</v>
      </c>
      <c r="L734" s="44">
        <f t="shared" si="523"/>
        <v>0</v>
      </c>
      <c r="M734" s="44">
        <f t="shared" si="523"/>
        <v>0</v>
      </c>
      <c r="N734" s="44">
        <f t="shared" si="523"/>
        <v>0</v>
      </c>
      <c r="O734" s="44">
        <f t="shared" si="523"/>
        <v>114961.34</v>
      </c>
      <c r="P734" s="44">
        <f t="shared" si="523"/>
        <v>59842338.82</v>
      </c>
      <c r="Q734" s="44">
        <f t="shared" si="523"/>
        <v>0</v>
      </c>
      <c r="R734" s="44">
        <f t="shared" si="523"/>
        <v>0</v>
      </c>
      <c r="S734" s="44">
        <f t="shared" si="523"/>
        <v>0</v>
      </c>
      <c r="T734" s="44">
        <f t="shared" si="523"/>
        <v>0</v>
      </c>
      <c r="U734" s="44">
        <f t="shared" si="523"/>
        <v>0</v>
      </c>
      <c r="V734" s="44">
        <f t="shared" si="523"/>
        <v>0</v>
      </c>
      <c r="W734" s="44">
        <f t="shared" si="523"/>
        <v>0</v>
      </c>
      <c r="X734" s="44">
        <f t="shared" si="523"/>
        <v>0</v>
      </c>
      <c r="Y734" s="44">
        <f t="shared" si="523"/>
        <v>0</v>
      </c>
      <c r="Z734" s="44">
        <f t="shared" si="523"/>
        <v>59957300.160000004</v>
      </c>
      <c r="AA734" s="44">
        <f t="shared" si="523"/>
        <v>178282699.84</v>
      </c>
      <c r="AB734" s="45">
        <f t="shared" si="519"/>
        <v>0.25166764674278042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57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[1]consoCURRENT!E15653</f>
        <v>966000</v>
      </c>
      <c r="C738" s="37">
        <f>[1]consoCURRENT!F15653</f>
        <v>0</v>
      </c>
      <c r="D738" s="37">
        <f>[1]consoCURRENT!G15653</f>
        <v>0</v>
      </c>
      <c r="E738" s="37">
        <f>[1]consoCURRENT!H15653</f>
        <v>133192.85</v>
      </c>
      <c r="F738" s="37">
        <f>[1]consoCURRENT!I15653</f>
        <v>0</v>
      </c>
      <c r="G738" s="37">
        <f>[1]consoCURRENT!J15653</f>
        <v>0</v>
      </c>
      <c r="H738" s="37">
        <f>[1]consoCURRENT!K15653</f>
        <v>0</v>
      </c>
      <c r="I738" s="37">
        <f>[1]consoCURRENT!L15653</f>
        <v>0</v>
      </c>
      <c r="J738" s="37">
        <f>[1]consoCURRENT!M15653</f>
        <v>0</v>
      </c>
      <c r="K738" s="37">
        <f>[1]consoCURRENT!N15653</f>
        <v>0</v>
      </c>
      <c r="L738" s="37">
        <f>[1]consoCURRENT!O15653</f>
        <v>0</v>
      </c>
      <c r="M738" s="37">
        <f>[1]consoCURRENT!P15653</f>
        <v>0</v>
      </c>
      <c r="N738" s="37">
        <f>[1]consoCURRENT!Q15653</f>
        <v>0</v>
      </c>
      <c r="O738" s="37">
        <f>[1]consoCURRENT!R15653</f>
        <v>83718.69</v>
      </c>
      <c r="P738" s="37">
        <f>[1]consoCURRENT!S15653</f>
        <v>49474.16</v>
      </c>
      <c r="Q738" s="37">
        <f>[1]consoCURRENT!T15653</f>
        <v>0</v>
      </c>
      <c r="R738" s="37">
        <f>[1]consoCURRENT!U15653</f>
        <v>0</v>
      </c>
      <c r="S738" s="37">
        <f>[1]consoCURRENT!V15653</f>
        <v>0</v>
      </c>
      <c r="T738" s="37">
        <f>[1]consoCURRENT!W15653</f>
        <v>0</v>
      </c>
      <c r="U738" s="37">
        <f>[1]consoCURRENT!X15653</f>
        <v>0</v>
      </c>
      <c r="V738" s="37">
        <f>[1]consoCURRENT!Y15653</f>
        <v>0</v>
      </c>
      <c r="W738" s="37">
        <f>[1]consoCURRENT!Z15653</f>
        <v>0</v>
      </c>
      <c r="X738" s="37">
        <f>[1]consoCURRENT!AA15653</f>
        <v>0</v>
      </c>
      <c r="Y738" s="37">
        <f>[1]consoCURRENT!AB15653</f>
        <v>0</v>
      </c>
      <c r="Z738" s="37">
        <f>SUM(M738:Y738)</f>
        <v>133192.85</v>
      </c>
      <c r="AA738" s="37">
        <f>B738-Z738</f>
        <v>832807.15</v>
      </c>
      <c r="AB738" s="42">
        <f>Z738/B738</f>
        <v>0.13788079710144929</v>
      </c>
      <c r="AC738" s="38"/>
    </row>
    <row r="739" spans="1:29" s="39" customFormat="1" ht="18" customHeight="1" x14ac:dyDescent="0.25">
      <c r="A739" s="41" t="s">
        <v>37</v>
      </c>
      <c r="B739" s="37">
        <f>[1]consoCURRENT!E15729</f>
        <v>87225000</v>
      </c>
      <c r="C739" s="37">
        <f>[1]consoCURRENT!F15729</f>
        <v>0</v>
      </c>
      <c r="D739" s="37">
        <f>[1]consoCURRENT!G15729</f>
        <v>0</v>
      </c>
      <c r="E739" s="37">
        <f>[1]consoCURRENT!H15729</f>
        <v>21587851.100000001</v>
      </c>
      <c r="F739" s="37">
        <f>[1]consoCURRENT!I15729</f>
        <v>0</v>
      </c>
      <c r="G739" s="37">
        <f>[1]consoCURRENT!J15729</f>
        <v>0</v>
      </c>
      <c r="H739" s="37">
        <f>[1]consoCURRENT!K15729</f>
        <v>0</v>
      </c>
      <c r="I739" s="37">
        <f>[1]consoCURRENT!L15729</f>
        <v>0</v>
      </c>
      <c r="J739" s="37">
        <f>[1]consoCURRENT!M15729</f>
        <v>0</v>
      </c>
      <c r="K739" s="37">
        <f>[1]consoCURRENT!N15729</f>
        <v>0</v>
      </c>
      <c r="L739" s="37">
        <f>[1]consoCURRENT!O15729</f>
        <v>0</v>
      </c>
      <c r="M739" s="37">
        <f>[1]consoCURRENT!P15729</f>
        <v>0</v>
      </c>
      <c r="N739" s="37">
        <f>[1]consoCURRENT!Q15729</f>
        <v>0</v>
      </c>
      <c r="O739" s="37">
        <f>[1]consoCURRENT!R15729</f>
        <v>24806.1</v>
      </c>
      <c r="P739" s="37">
        <f>[1]consoCURRENT!S15729</f>
        <v>21563045</v>
      </c>
      <c r="Q739" s="37">
        <f>[1]consoCURRENT!T15729</f>
        <v>0</v>
      </c>
      <c r="R739" s="37">
        <f>[1]consoCURRENT!U15729</f>
        <v>0</v>
      </c>
      <c r="S739" s="37">
        <f>[1]consoCURRENT!V15729</f>
        <v>0</v>
      </c>
      <c r="T739" s="37">
        <f>[1]consoCURRENT!W15729</f>
        <v>0</v>
      </c>
      <c r="U739" s="37">
        <f>[1]consoCURRENT!X15729</f>
        <v>0</v>
      </c>
      <c r="V739" s="37">
        <f>[1]consoCURRENT!Y15729</f>
        <v>0</v>
      </c>
      <c r="W739" s="37">
        <f>[1]consoCURRENT!Z15729</f>
        <v>0</v>
      </c>
      <c r="X739" s="37">
        <f>[1]consoCURRENT!AA15729</f>
        <v>0</v>
      </c>
      <c r="Y739" s="37">
        <f>[1]consoCURRENT!AB15729</f>
        <v>0</v>
      </c>
      <c r="Z739" s="37">
        <f t="shared" ref="Z739:Z741" si="524">SUM(M739:Y739)</f>
        <v>21587851.100000001</v>
      </c>
      <c r="AA739" s="37">
        <f t="shared" ref="AA739:AA741" si="525">B739-Z739</f>
        <v>65637148.899999999</v>
      </c>
      <c r="AB739" s="42">
        <f t="shared" ref="AB739:AB744" si="526">Z739/B739</f>
        <v>0.247496143307538</v>
      </c>
      <c r="AC739" s="38"/>
    </row>
    <row r="740" spans="1:29" s="39" customFormat="1" ht="18" customHeight="1" x14ac:dyDescent="0.25">
      <c r="A740" s="41" t="s">
        <v>38</v>
      </c>
      <c r="B740" s="37">
        <f>[1]consoCURRENT!E15735</f>
        <v>0</v>
      </c>
      <c r="C740" s="37">
        <f>[1]consoCURRENT!F15735</f>
        <v>0</v>
      </c>
      <c r="D740" s="37">
        <f>[1]consoCURRENT!G15735</f>
        <v>0</v>
      </c>
      <c r="E740" s="37">
        <f>[1]consoCURRENT!H15735</f>
        <v>0</v>
      </c>
      <c r="F740" s="37">
        <f>[1]consoCURRENT!I15735</f>
        <v>0</v>
      </c>
      <c r="G740" s="37">
        <f>[1]consoCURRENT!J15735</f>
        <v>0</v>
      </c>
      <c r="H740" s="37">
        <f>[1]consoCURRENT!K15735</f>
        <v>0</v>
      </c>
      <c r="I740" s="37">
        <f>[1]consoCURRENT!L15735</f>
        <v>0</v>
      </c>
      <c r="J740" s="37">
        <f>[1]consoCURRENT!M15735</f>
        <v>0</v>
      </c>
      <c r="K740" s="37">
        <f>[1]consoCURRENT!N15735</f>
        <v>0</v>
      </c>
      <c r="L740" s="37">
        <f>[1]consoCURRENT!O15735</f>
        <v>0</v>
      </c>
      <c r="M740" s="37">
        <f>[1]consoCURRENT!P15735</f>
        <v>0</v>
      </c>
      <c r="N740" s="37">
        <f>[1]consoCURRENT!Q15735</f>
        <v>0</v>
      </c>
      <c r="O740" s="37">
        <f>[1]consoCURRENT!R15735</f>
        <v>0</v>
      </c>
      <c r="P740" s="37">
        <f>[1]consoCURRENT!S15735</f>
        <v>0</v>
      </c>
      <c r="Q740" s="37">
        <f>[1]consoCURRENT!T15735</f>
        <v>0</v>
      </c>
      <c r="R740" s="37">
        <f>[1]consoCURRENT!U15735</f>
        <v>0</v>
      </c>
      <c r="S740" s="37">
        <f>[1]consoCURRENT!V15735</f>
        <v>0</v>
      </c>
      <c r="T740" s="37">
        <f>[1]consoCURRENT!W15735</f>
        <v>0</v>
      </c>
      <c r="U740" s="37">
        <f>[1]consoCURRENT!X15735</f>
        <v>0</v>
      </c>
      <c r="V740" s="37">
        <f>[1]consoCURRENT!Y15735</f>
        <v>0</v>
      </c>
      <c r="W740" s="37">
        <f>[1]consoCURRENT!Z15735</f>
        <v>0</v>
      </c>
      <c r="X740" s="37">
        <f>[1]consoCURRENT!AA15735</f>
        <v>0</v>
      </c>
      <c r="Y740" s="37">
        <f>[1]consoCURRENT!AB15735</f>
        <v>0</v>
      </c>
      <c r="Z740" s="37">
        <f t="shared" si="524"/>
        <v>0</v>
      </c>
      <c r="AA740" s="37">
        <f t="shared" si="525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[1]consoCURRENT!E15764</f>
        <v>0</v>
      </c>
      <c r="C741" s="37">
        <f>[1]consoCURRENT!F15764</f>
        <v>0</v>
      </c>
      <c r="D741" s="37">
        <f>[1]consoCURRENT!G15764</f>
        <v>0</v>
      </c>
      <c r="E741" s="37">
        <f>[1]consoCURRENT!H15764</f>
        <v>0</v>
      </c>
      <c r="F741" s="37">
        <f>[1]consoCURRENT!I15764</f>
        <v>0</v>
      </c>
      <c r="G741" s="37">
        <f>[1]consoCURRENT!J15764</f>
        <v>0</v>
      </c>
      <c r="H741" s="37">
        <f>[1]consoCURRENT!K15764</f>
        <v>0</v>
      </c>
      <c r="I741" s="37">
        <f>[1]consoCURRENT!L15764</f>
        <v>0</v>
      </c>
      <c r="J741" s="37">
        <f>[1]consoCURRENT!M15764</f>
        <v>0</v>
      </c>
      <c r="K741" s="37">
        <f>[1]consoCURRENT!N15764</f>
        <v>0</v>
      </c>
      <c r="L741" s="37">
        <f>[1]consoCURRENT!O15764</f>
        <v>0</v>
      </c>
      <c r="M741" s="37">
        <f>[1]consoCURRENT!P15764</f>
        <v>0</v>
      </c>
      <c r="N741" s="37">
        <f>[1]consoCURRENT!Q15764</f>
        <v>0</v>
      </c>
      <c r="O741" s="37">
        <f>[1]consoCURRENT!R15764</f>
        <v>0</v>
      </c>
      <c r="P741" s="37">
        <f>[1]consoCURRENT!S15764</f>
        <v>0</v>
      </c>
      <c r="Q741" s="37">
        <f>[1]consoCURRENT!T15764</f>
        <v>0</v>
      </c>
      <c r="R741" s="37">
        <f>[1]consoCURRENT!U15764</f>
        <v>0</v>
      </c>
      <c r="S741" s="37">
        <f>[1]consoCURRENT!V15764</f>
        <v>0</v>
      </c>
      <c r="T741" s="37">
        <f>[1]consoCURRENT!W15764</f>
        <v>0</v>
      </c>
      <c r="U741" s="37">
        <f>[1]consoCURRENT!X15764</f>
        <v>0</v>
      </c>
      <c r="V741" s="37">
        <f>[1]consoCURRENT!Y15764</f>
        <v>0</v>
      </c>
      <c r="W741" s="37">
        <f>[1]consoCURRENT!Z15764</f>
        <v>0</v>
      </c>
      <c r="X741" s="37">
        <f>[1]consoCURRENT!AA15764</f>
        <v>0</v>
      </c>
      <c r="Y741" s="37">
        <f>[1]consoCURRENT!AB15764</f>
        <v>0</v>
      </c>
      <c r="Z741" s="37">
        <f t="shared" si="524"/>
        <v>0</v>
      </c>
      <c r="AA741" s="37">
        <f t="shared" si="525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88191000</v>
      </c>
      <c r="C742" s="44">
        <f t="shared" ref="C742:AA742" si="527">SUM(C738:C741)</f>
        <v>0</v>
      </c>
      <c r="D742" s="44">
        <f t="shared" si="527"/>
        <v>0</v>
      </c>
      <c r="E742" s="44">
        <f t="shared" si="527"/>
        <v>21721043.950000003</v>
      </c>
      <c r="F742" s="44">
        <f t="shared" si="527"/>
        <v>0</v>
      </c>
      <c r="G742" s="44">
        <f t="shared" si="527"/>
        <v>0</v>
      </c>
      <c r="H742" s="44">
        <f t="shared" si="527"/>
        <v>0</v>
      </c>
      <c r="I742" s="44">
        <f t="shared" si="527"/>
        <v>0</v>
      </c>
      <c r="J742" s="44">
        <f t="shared" si="527"/>
        <v>0</v>
      </c>
      <c r="K742" s="44">
        <f t="shared" si="527"/>
        <v>0</v>
      </c>
      <c r="L742" s="44">
        <f t="shared" si="527"/>
        <v>0</v>
      </c>
      <c r="M742" s="44">
        <f t="shared" si="527"/>
        <v>0</v>
      </c>
      <c r="N742" s="44">
        <f t="shared" si="527"/>
        <v>0</v>
      </c>
      <c r="O742" s="44">
        <f t="shared" si="527"/>
        <v>108524.79000000001</v>
      </c>
      <c r="P742" s="44">
        <f t="shared" si="527"/>
        <v>21612519.16</v>
      </c>
      <c r="Q742" s="44">
        <f t="shared" si="527"/>
        <v>0</v>
      </c>
      <c r="R742" s="44">
        <f t="shared" si="527"/>
        <v>0</v>
      </c>
      <c r="S742" s="44">
        <f t="shared" si="527"/>
        <v>0</v>
      </c>
      <c r="T742" s="44">
        <f t="shared" si="527"/>
        <v>0</v>
      </c>
      <c r="U742" s="44">
        <f t="shared" si="527"/>
        <v>0</v>
      </c>
      <c r="V742" s="44">
        <f t="shared" si="527"/>
        <v>0</v>
      </c>
      <c r="W742" s="44">
        <f t="shared" si="527"/>
        <v>0</v>
      </c>
      <c r="X742" s="44">
        <f t="shared" si="527"/>
        <v>0</v>
      </c>
      <c r="Y742" s="44">
        <f t="shared" si="527"/>
        <v>0</v>
      </c>
      <c r="Z742" s="44">
        <f t="shared" si="527"/>
        <v>21721043.950000003</v>
      </c>
      <c r="AA742" s="44">
        <f t="shared" si="527"/>
        <v>66469956.049999997</v>
      </c>
      <c r="AB742" s="45">
        <f t="shared" si="526"/>
        <v>0.24629547176015695</v>
      </c>
      <c r="AC742" s="38"/>
    </row>
    <row r="743" spans="1:29" s="39" customFormat="1" ht="18" customHeight="1" x14ac:dyDescent="0.25">
      <c r="A743" s="46" t="s">
        <v>41</v>
      </c>
      <c r="B743" s="37">
        <f>[1]consoCURRENT!E15768</f>
        <v>0</v>
      </c>
      <c r="C743" s="37">
        <f>[1]consoCURRENT!F15768</f>
        <v>0</v>
      </c>
      <c r="D743" s="37">
        <f>[1]consoCURRENT!G15768</f>
        <v>0</v>
      </c>
      <c r="E743" s="37">
        <f>[1]consoCURRENT!H15768</f>
        <v>0</v>
      </c>
      <c r="F743" s="37">
        <f>[1]consoCURRENT!I15768</f>
        <v>0</v>
      </c>
      <c r="G743" s="37">
        <f>[1]consoCURRENT!J15768</f>
        <v>0</v>
      </c>
      <c r="H743" s="37">
        <f>[1]consoCURRENT!K15768</f>
        <v>0</v>
      </c>
      <c r="I743" s="37">
        <f>[1]consoCURRENT!L15768</f>
        <v>0</v>
      </c>
      <c r="J743" s="37">
        <f>[1]consoCURRENT!M15768</f>
        <v>0</v>
      </c>
      <c r="K743" s="37">
        <f>[1]consoCURRENT!N15768</f>
        <v>0</v>
      </c>
      <c r="L743" s="37">
        <f>[1]consoCURRENT!O15768</f>
        <v>0</v>
      </c>
      <c r="M743" s="37">
        <f>[1]consoCURRENT!P15768</f>
        <v>0</v>
      </c>
      <c r="N743" s="37">
        <f>[1]consoCURRENT!Q15768</f>
        <v>0</v>
      </c>
      <c r="O743" s="37">
        <f>[1]consoCURRENT!R15768</f>
        <v>0</v>
      </c>
      <c r="P743" s="37">
        <f>[1]consoCURRENT!S15768</f>
        <v>0</v>
      </c>
      <c r="Q743" s="37">
        <f>[1]consoCURRENT!T15768</f>
        <v>0</v>
      </c>
      <c r="R743" s="37">
        <f>[1]consoCURRENT!U15768</f>
        <v>0</v>
      </c>
      <c r="S743" s="37">
        <f>[1]consoCURRENT!V15768</f>
        <v>0</v>
      </c>
      <c r="T743" s="37">
        <f>[1]consoCURRENT!W15768</f>
        <v>0</v>
      </c>
      <c r="U743" s="37">
        <f>[1]consoCURRENT!X15768</f>
        <v>0</v>
      </c>
      <c r="V743" s="37">
        <f>[1]consoCURRENT!Y15768</f>
        <v>0</v>
      </c>
      <c r="W743" s="37">
        <f>[1]consoCURRENT!Z15768</f>
        <v>0</v>
      </c>
      <c r="X743" s="37">
        <f>[1]consoCURRENT!AA15768</f>
        <v>0</v>
      </c>
      <c r="Y743" s="37">
        <f>[1]consoCURRENT!AB15768</f>
        <v>0</v>
      </c>
      <c r="Z743" s="37">
        <f t="shared" ref="Z743" si="528">SUM(M743:Y743)</f>
        <v>0</v>
      </c>
      <c r="AA743" s="37">
        <f t="shared" ref="AA743" si="529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88191000</v>
      </c>
      <c r="C744" s="44">
        <f t="shared" ref="C744:AA744" si="530">C743+C742</f>
        <v>0</v>
      </c>
      <c r="D744" s="44">
        <f t="shared" si="530"/>
        <v>0</v>
      </c>
      <c r="E744" s="44">
        <f t="shared" si="530"/>
        <v>21721043.950000003</v>
      </c>
      <c r="F744" s="44">
        <f t="shared" si="530"/>
        <v>0</v>
      </c>
      <c r="G744" s="44">
        <f t="shared" si="530"/>
        <v>0</v>
      </c>
      <c r="H744" s="44">
        <f t="shared" si="530"/>
        <v>0</v>
      </c>
      <c r="I744" s="44">
        <f t="shared" si="530"/>
        <v>0</v>
      </c>
      <c r="J744" s="44">
        <f t="shared" si="530"/>
        <v>0</v>
      </c>
      <c r="K744" s="44">
        <f t="shared" si="530"/>
        <v>0</v>
      </c>
      <c r="L744" s="44">
        <f t="shared" si="530"/>
        <v>0</v>
      </c>
      <c r="M744" s="44">
        <f t="shared" si="530"/>
        <v>0</v>
      </c>
      <c r="N744" s="44">
        <f t="shared" si="530"/>
        <v>0</v>
      </c>
      <c r="O744" s="44">
        <f t="shared" si="530"/>
        <v>108524.79000000001</v>
      </c>
      <c r="P744" s="44">
        <f t="shared" si="530"/>
        <v>21612519.16</v>
      </c>
      <c r="Q744" s="44">
        <f t="shared" si="530"/>
        <v>0</v>
      </c>
      <c r="R744" s="44">
        <f t="shared" si="530"/>
        <v>0</v>
      </c>
      <c r="S744" s="44">
        <f t="shared" si="530"/>
        <v>0</v>
      </c>
      <c r="T744" s="44">
        <f t="shared" si="530"/>
        <v>0</v>
      </c>
      <c r="U744" s="44">
        <f t="shared" si="530"/>
        <v>0</v>
      </c>
      <c r="V744" s="44">
        <f t="shared" si="530"/>
        <v>0</v>
      </c>
      <c r="W744" s="44">
        <f t="shared" si="530"/>
        <v>0</v>
      </c>
      <c r="X744" s="44">
        <f t="shared" si="530"/>
        <v>0</v>
      </c>
      <c r="Y744" s="44">
        <f t="shared" si="530"/>
        <v>0</v>
      </c>
      <c r="Z744" s="44">
        <f t="shared" si="530"/>
        <v>21721043.950000003</v>
      </c>
      <c r="AA744" s="44">
        <f t="shared" si="530"/>
        <v>66469956.049999997</v>
      </c>
      <c r="AB744" s="45">
        <f t="shared" si="526"/>
        <v>0.24629547176015695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58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[1]consoCURRENT!E15828</f>
        <v>966000</v>
      </c>
      <c r="C748" s="37">
        <f>[1]consoCURRENT!F15828</f>
        <v>0</v>
      </c>
      <c r="D748" s="37">
        <f>[1]consoCURRENT!G15828</f>
        <v>0</v>
      </c>
      <c r="E748" s="37">
        <f>[1]consoCURRENT!H15828</f>
        <v>215675.88</v>
      </c>
      <c r="F748" s="37">
        <f>[1]consoCURRENT!I15828</f>
        <v>0</v>
      </c>
      <c r="G748" s="37">
        <f>[1]consoCURRENT!J15828</f>
        <v>0</v>
      </c>
      <c r="H748" s="37">
        <f>[1]consoCURRENT!K15828</f>
        <v>0</v>
      </c>
      <c r="I748" s="37">
        <f>[1]consoCURRENT!L15828</f>
        <v>0</v>
      </c>
      <c r="J748" s="37">
        <f>[1]consoCURRENT!M15828</f>
        <v>0</v>
      </c>
      <c r="K748" s="37">
        <f>[1]consoCURRENT!N15828</f>
        <v>0</v>
      </c>
      <c r="L748" s="37">
        <f>[1]consoCURRENT!O15828</f>
        <v>0</v>
      </c>
      <c r="M748" s="37">
        <f>[1]consoCURRENT!P15828</f>
        <v>0</v>
      </c>
      <c r="N748" s="37">
        <f>[1]consoCURRENT!Q15828</f>
        <v>0</v>
      </c>
      <c r="O748" s="37">
        <f>[1]consoCURRENT!R15828</f>
        <v>143004.84</v>
      </c>
      <c r="P748" s="37">
        <f>[1]consoCURRENT!S15828</f>
        <v>72671.039999999994</v>
      </c>
      <c r="Q748" s="37">
        <f>[1]consoCURRENT!T15828</f>
        <v>0</v>
      </c>
      <c r="R748" s="37">
        <f>[1]consoCURRENT!U15828</f>
        <v>0</v>
      </c>
      <c r="S748" s="37">
        <f>[1]consoCURRENT!V15828</f>
        <v>0</v>
      </c>
      <c r="T748" s="37">
        <f>[1]consoCURRENT!W15828</f>
        <v>0</v>
      </c>
      <c r="U748" s="37">
        <f>[1]consoCURRENT!X15828</f>
        <v>0</v>
      </c>
      <c r="V748" s="37">
        <f>[1]consoCURRENT!Y15828</f>
        <v>0</v>
      </c>
      <c r="W748" s="37">
        <f>[1]consoCURRENT!Z15828</f>
        <v>0</v>
      </c>
      <c r="X748" s="37">
        <f>[1]consoCURRENT!AA15828</f>
        <v>0</v>
      </c>
      <c r="Y748" s="37">
        <f>[1]consoCURRENT!AB15828</f>
        <v>0</v>
      </c>
      <c r="Z748" s="37">
        <f>SUM(M748:Y748)</f>
        <v>215675.88</v>
      </c>
      <c r="AA748" s="37">
        <f>B748-Z748</f>
        <v>750324.12</v>
      </c>
      <c r="AB748" s="42">
        <f>Z748/B748</f>
        <v>0.22326695652173914</v>
      </c>
      <c r="AC748" s="38"/>
    </row>
    <row r="749" spans="1:29" s="39" customFormat="1" ht="18" customHeight="1" x14ac:dyDescent="0.25">
      <c r="A749" s="41" t="s">
        <v>37</v>
      </c>
      <c r="B749" s="37">
        <f>[1]consoCURRENT!E15904</f>
        <v>207900000</v>
      </c>
      <c r="C749" s="37">
        <f>[1]consoCURRENT!F15904</f>
        <v>0</v>
      </c>
      <c r="D749" s="37">
        <f>[1]consoCURRENT!G15904</f>
        <v>0</v>
      </c>
      <c r="E749" s="37">
        <f>[1]consoCURRENT!H15904</f>
        <v>2923205.95</v>
      </c>
      <c r="F749" s="37">
        <f>[1]consoCURRENT!I15904</f>
        <v>0</v>
      </c>
      <c r="G749" s="37">
        <f>[1]consoCURRENT!J15904</f>
        <v>0</v>
      </c>
      <c r="H749" s="37">
        <f>[1]consoCURRENT!K15904</f>
        <v>0</v>
      </c>
      <c r="I749" s="37">
        <f>[1]consoCURRENT!L15904</f>
        <v>0</v>
      </c>
      <c r="J749" s="37">
        <f>[1]consoCURRENT!M15904</f>
        <v>0</v>
      </c>
      <c r="K749" s="37">
        <f>[1]consoCURRENT!N15904</f>
        <v>0</v>
      </c>
      <c r="L749" s="37">
        <f>[1]consoCURRENT!O15904</f>
        <v>0</v>
      </c>
      <c r="M749" s="37">
        <f>[1]consoCURRENT!P15904</f>
        <v>0</v>
      </c>
      <c r="N749" s="37">
        <f>[1]consoCURRENT!Q15904</f>
        <v>0</v>
      </c>
      <c r="O749" s="37">
        <f>[1]consoCURRENT!R15904</f>
        <v>15680</v>
      </c>
      <c r="P749" s="37">
        <f>[1]consoCURRENT!S15904</f>
        <v>2907525.95</v>
      </c>
      <c r="Q749" s="37">
        <f>[1]consoCURRENT!T15904</f>
        <v>0</v>
      </c>
      <c r="R749" s="37">
        <f>[1]consoCURRENT!U15904</f>
        <v>0</v>
      </c>
      <c r="S749" s="37">
        <f>[1]consoCURRENT!V15904</f>
        <v>0</v>
      </c>
      <c r="T749" s="37">
        <f>[1]consoCURRENT!W15904</f>
        <v>0</v>
      </c>
      <c r="U749" s="37">
        <f>[1]consoCURRENT!X15904</f>
        <v>0</v>
      </c>
      <c r="V749" s="37">
        <f>[1]consoCURRENT!Y15904</f>
        <v>0</v>
      </c>
      <c r="W749" s="37">
        <f>[1]consoCURRENT!Z15904</f>
        <v>0</v>
      </c>
      <c r="X749" s="37">
        <f>[1]consoCURRENT!AA15904</f>
        <v>0</v>
      </c>
      <c r="Y749" s="37">
        <f>[1]consoCURRENT!AB15904</f>
        <v>0</v>
      </c>
      <c r="Z749" s="37">
        <f t="shared" ref="Z749:Z751" si="531">SUM(M749:Y749)</f>
        <v>2923205.95</v>
      </c>
      <c r="AA749" s="37">
        <f t="shared" ref="AA749:AA751" si="532">B749-Z749</f>
        <v>204976794.05000001</v>
      </c>
      <c r="AB749" s="42">
        <f t="shared" ref="AB749:AB754" si="533">Z749/B749</f>
        <v>1.4060634680134682E-2</v>
      </c>
      <c r="AC749" s="38"/>
    </row>
    <row r="750" spans="1:29" s="39" customFormat="1" ht="18" customHeight="1" x14ac:dyDescent="0.25">
      <c r="A750" s="41" t="s">
        <v>38</v>
      </c>
      <c r="B750" s="37">
        <f>[1]consoCURRENT!E15910</f>
        <v>0</v>
      </c>
      <c r="C750" s="37">
        <f>[1]consoCURRENT!F15910</f>
        <v>0</v>
      </c>
      <c r="D750" s="37">
        <f>[1]consoCURRENT!G15910</f>
        <v>0</v>
      </c>
      <c r="E750" s="37">
        <f>[1]consoCURRENT!H15910</f>
        <v>0</v>
      </c>
      <c r="F750" s="37">
        <f>[1]consoCURRENT!I15910</f>
        <v>0</v>
      </c>
      <c r="G750" s="37">
        <f>[1]consoCURRENT!J15910</f>
        <v>0</v>
      </c>
      <c r="H750" s="37">
        <f>[1]consoCURRENT!K15910</f>
        <v>0</v>
      </c>
      <c r="I750" s="37">
        <f>[1]consoCURRENT!L15910</f>
        <v>0</v>
      </c>
      <c r="J750" s="37">
        <f>[1]consoCURRENT!M15910</f>
        <v>0</v>
      </c>
      <c r="K750" s="37">
        <f>[1]consoCURRENT!N15910</f>
        <v>0</v>
      </c>
      <c r="L750" s="37">
        <f>[1]consoCURRENT!O15910</f>
        <v>0</v>
      </c>
      <c r="M750" s="37">
        <f>[1]consoCURRENT!P15910</f>
        <v>0</v>
      </c>
      <c r="N750" s="37">
        <f>[1]consoCURRENT!Q15910</f>
        <v>0</v>
      </c>
      <c r="O750" s="37">
        <f>[1]consoCURRENT!R15910</f>
        <v>0</v>
      </c>
      <c r="P750" s="37">
        <f>[1]consoCURRENT!S15910</f>
        <v>0</v>
      </c>
      <c r="Q750" s="37">
        <f>[1]consoCURRENT!T15910</f>
        <v>0</v>
      </c>
      <c r="R750" s="37">
        <f>[1]consoCURRENT!U15910</f>
        <v>0</v>
      </c>
      <c r="S750" s="37">
        <f>[1]consoCURRENT!V15910</f>
        <v>0</v>
      </c>
      <c r="T750" s="37">
        <f>[1]consoCURRENT!W15910</f>
        <v>0</v>
      </c>
      <c r="U750" s="37">
        <f>[1]consoCURRENT!X15910</f>
        <v>0</v>
      </c>
      <c r="V750" s="37">
        <f>[1]consoCURRENT!Y15910</f>
        <v>0</v>
      </c>
      <c r="W750" s="37">
        <f>[1]consoCURRENT!Z15910</f>
        <v>0</v>
      </c>
      <c r="X750" s="37">
        <f>[1]consoCURRENT!AA15910</f>
        <v>0</v>
      </c>
      <c r="Y750" s="37">
        <f>[1]consoCURRENT!AB15910</f>
        <v>0</v>
      </c>
      <c r="Z750" s="37">
        <f t="shared" si="531"/>
        <v>0</v>
      </c>
      <c r="AA750" s="37">
        <f t="shared" si="532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[1]consoCURRENT!E15939</f>
        <v>0</v>
      </c>
      <c r="C751" s="37">
        <f>[1]consoCURRENT!F15939</f>
        <v>0</v>
      </c>
      <c r="D751" s="37">
        <f>[1]consoCURRENT!G15939</f>
        <v>0</v>
      </c>
      <c r="E751" s="37">
        <f>[1]consoCURRENT!H15939</f>
        <v>0</v>
      </c>
      <c r="F751" s="37">
        <f>[1]consoCURRENT!I15939</f>
        <v>0</v>
      </c>
      <c r="G751" s="37">
        <f>[1]consoCURRENT!J15939</f>
        <v>0</v>
      </c>
      <c r="H751" s="37">
        <f>[1]consoCURRENT!K15939</f>
        <v>0</v>
      </c>
      <c r="I751" s="37">
        <f>[1]consoCURRENT!L15939</f>
        <v>0</v>
      </c>
      <c r="J751" s="37">
        <f>[1]consoCURRENT!M15939</f>
        <v>0</v>
      </c>
      <c r="K751" s="37">
        <f>[1]consoCURRENT!N15939</f>
        <v>0</v>
      </c>
      <c r="L751" s="37">
        <f>[1]consoCURRENT!O15939</f>
        <v>0</v>
      </c>
      <c r="M751" s="37">
        <f>[1]consoCURRENT!P15939</f>
        <v>0</v>
      </c>
      <c r="N751" s="37">
        <f>[1]consoCURRENT!Q15939</f>
        <v>0</v>
      </c>
      <c r="O751" s="37">
        <f>[1]consoCURRENT!R15939</f>
        <v>0</v>
      </c>
      <c r="P751" s="37">
        <f>[1]consoCURRENT!S15939</f>
        <v>0</v>
      </c>
      <c r="Q751" s="37">
        <f>[1]consoCURRENT!T15939</f>
        <v>0</v>
      </c>
      <c r="R751" s="37">
        <f>[1]consoCURRENT!U15939</f>
        <v>0</v>
      </c>
      <c r="S751" s="37">
        <f>[1]consoCURRENT!V15939</f>
        <v>0</v>
      </c>
      <c r="T751" s="37">
        <f>[1]consoCURRENT!W15939</f>
        <v>0</v>
      </c>
      <c r="U751" s="37">
        <f>[1]consoCURRENT!X15939</f>
        <v>0</v>
      </c>
      <c r="V751" s="37">
        <f>[1]consoCURRENT!Y15939</f>
        <v>0</v>
      </c>
      <c r="W751" s="37">
        <f>[1]consoCURRENT!Z15939</f>
        <v>0</v>
      </c>
      <c r="X751" s="37">
        <f>[1]consoCURRENT!AA15939</f>
        <v>0</v>
      </c>
      <c r="Y751" s="37">
        <f>[1]consoCURRENT!AB15939</f>
        <v>0</v>
      </c>
      <c r="Z751" s="37">
        <f t="shared" si="531"/>
        <v>0</v>
      </c>
      <c r="AA751" s="37">
        <f t="shared" si="532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208866000</v>
      </c>
      <c r="C752" s="44">
        <f t="shared" ref="C752:AA752" si="534">SUM(C748:C751)</f>
        <v>0</v>
      </c>
      <c r="D752" s="44">
        <f t="shared" si="534"/>
        <v>0</v>
      </c>
      <c r="E752" s="44">
        <f t="shared" si="534"/>
        <v>3138881.83</v>
      </c>
      <c r="F752" s="44">
        <f t="shared" si="534"/>
        <v>0</v>
      </c>
      <c r="G752" s="44">
        <f t="shared" si="534"/>
        <v>0</v>
      </c>
      <c r="H752" s="44">
        <f t="shared" si="534"/>
        <v>0</v>
      </c>
      <c r="I752" s="44">
        <f t="shared" si="534"/>
        <v>0</v>
      </c>
      <c r="J752" s="44">
        <f t="shared" si="534"/>
        <v>0</v>
      </c>
      <c r="K752" s="44">
        <f t="shared" si="534"/>
        <v>0</v>
      </c>
      <c r="L752" s="44">
        <f t="shared" si="534"/>
        <v>0</v>
      </c>
      <c r="M752" s="44">
        <f t="shared" si="534"/>
        <v>0</v>
      </c>
      <c r="N752" s="44">
        <f t="shared" si="534"/>
        <v>0</v>
      </c>
      <c r="O752" s="44">
        <f t="shared" si="534"/>
        <v>158684.84</v>
      </c>
      <c r="P752" s="44">
        <f t="shared" si="534"/>
        <v>2980196.99</v>
      </c>
      <c r="Q752" s="44">
        <f t="shared" si="534"/>
        <v>0</v>
      </c>
      <c r="R752" s="44">
        <f t="shared" si="534"/>
        <v>0</v>
      </c>
      <c r="S752" s="44">
        <f t="shared" si="534"/>
        <v>0</v>
      </c>
      <c r="T752" s="44">
        <f t="shared" si="534"/>
        <v>0</v>
      </c>
      <c r="U752" s="44">
        <f t="shared" si="534"/>
        <v>0</v>
      </c>
      <c r="V752" s="44">
        <f t="shared" si="534"/>
        <v>0</v>
      </c>
      <c r="W752" s="44">
        <f t="shared" si="534"/>
        <v>0</v>
      </c>
      <c r="X752" s="44">
        <f t="shared" si="534"/>
        <v>0</v>
      </c>
      <c r="Y752" s="44">
        <f t="shared" si="534"/>
        <v>0</v>
      </c>
      <c r="Z752" s="44">
        <f t="shared" si="534"/>
        <v>3138881.83</v>
      </c>
      <c r="AA752" s="44">
        <f t="shared" si="534"/>
        <v>205727118.17000002</v>
      </c>
      <c r="AB752" s="45">
        <f t="shared" si="533"/>
        <v>1.5028208660097861E-2</v>
      </c>
      <c r="AC752" s="38"/>
    </row>
    <row r="753" spans="1:29" s="39" customFormat="1" ht="18" customHeight="1" x14ac:dyDescent="0.25">
      <c r="A753" s="46" t="s">
        <v>41</v>
      </c>
      <c r="B753" s="37">
        <f>[1]consoCURRENT!E15943</f>
        <v>0</v>
      </c>
      <c r="C753" s="37">
        <f>[1]consoCURRENT!F15943</f>
        <v>0</v>
      </c>
      <c r="D753" s="37">
        <f>[1]consoCURRENT!G15943</f>
        <v>0</v>
      </c>
      <c r="E753" s="37">
        <f>[1]consoCURRENT!H15943</f>
        <v>0</v>
      </c>
      <c r="F753" s="37">
        <f>[1]consoCURRENT!I15943</f>
        <v>0</v>
      </c>
      <c r="G753" s="37">
        <f>[1]consoCURRENT!J15943</f>
        <v>0</v>
      </c>
      <c r="H753" s="37">
        <f>[1]consoCURRENT!K15943</f>
        <v>0</v>
      </c>
      <c r="I753" s="37">
        <f>[1]consoCURRENT!L15943</f>
        <v>0</v>
      </c>
      <c r="J753" s="37">
        <f>[1]consoCURRENT!M15943</f>
        <v>0</v>
      </c>
      <c r="K753" s="37">
        <f>[1]consoCURRENT!N15943</f>
        <v>0</v>
      </c>
      <c r="L753" s="37">
        <f>[1]consoCURRENT!O15943</f>
        <v>0</v>
      </c>
      <c r="M753" s="37">
        <f>[1]consoCURRENT!P15943</f>
        <v>0</v>
      </c>
      <c r="N753" s="37">
        <f>[1]consoCURRENT!Q15943</f>
        <v>0</v>
      </c>
      <c r="O753" s="37">
        <f>[1]consoCURRENT!R15943</f>
        <v>0</v>
      </c>
      <c r="P753" s="37">
        <f>[1]consoCURRENT!S15943</f>
        <v>0</v>
      </c>
      <c r="Q753" s="37">
        <f>[1]consoCURRENT!T15943</f>
        <v>0</v>
      </c>
      <c r="R753" s="37">
        <f>[1]consoCURRENT!U15943</f>
        <v>0</v>
      </c>
      <c r="S753" s="37">
        <f>[1]consoCURRENT!V15943</f>
        <v>0</v>
      </c>
      <c r="T753" s="37">
        <f>[1]consoCURRENT!W15943</f>
        <v>0</v>
      </c>
      <c r="U753" s="37">
        <f>[1]consoCURRENT!X15943</f>
        <v>0</v>
      </c>
      <c r="V753" s="37">
        <f>[1]consoCURRENT!Y15943</f>
        <v>0</v>
      </c>
      <c r="W753" s="37">
        <f>[1]consoCURRENT!Z15943</f>
        <v>0</v>
      </c>
      <c r="X753" s="37">
        <f>[1]consoCURRENT!AA15943</f>
        <v>0</v>
      </c>
      <c r="Y753" s="37">
        <f>[1]consoCURRENT!AB15943</f>
        <v>0</v>
      </c>
      <c r="Z753" s="37">
        <f t="shared" ref="Z753" si="535">SUM(M753:Y753)</f>
        <v>0</v>
      </c>
      <c r="AA753" s="37">
        <f t="shared" ref="AA753" si="536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208866000</v>
      </c>
      <c r="C754" s="44">
        <f t="shared" ref="C754:AA754" si="537">C753+C752</f>
        <v>0</v>
      </c>
      <c r="D754" s="44">
        <f t="shared" si="537"/>
        <v>0</v>
      </c>
      <c r="E754" s="44">
        <f t="shared" si="537"/>
        <v>3138881.83</v>
      </c>
      <c r="F754" s="44">
        <f t="shared" si="537"/>
        <v>0</v>
      </c>
      <c r="G754" s="44">
        <f t="shared" si="537"/>
        <v>0</v>
      </c>
      <c r="H754" s="44">
        <f t="shared" si="537"/>
        <v>0</v>
      </c>
      <c r="I754" s="44">
        <f t="shared" si="537"/>
        <v>0</v>
      </c>
      <c r="J754" s="44">
        <f t="shared" si="537"/>
        <v>0</v>
      </c>
      <c r="K754" s="44">
        <f t="shared" si="537"/>
        <v>0</v>
      </c>
      <c r="L754" s="44">
        <f t="shared" si="537"/>
        <v>0</v>
      </c>
      <c r="M754" s="44">
        <f t="shared" si="537"/>
        <v>0</v>
      </c>
      <c r="N754" s="44">
        <f t="shared" si="537"/>
        <v>0</v>
      </c>
      <c r="O754" s="44">
        <f t="shared" si="537"/>
        <v>158684.84</v>
      </c>
      <c r="P754" s="44">
        <f t="shared" si="537"/>
        <v>2980196.99</v>
      </c>
      <c r="Q754" s="44">
        <f t="shared" si="537"/>
        <v>0</v>
      </c>
      <c r="R754" s="44">
        <f t="shared" si="537"/>
        <v>0</v>
      </c>
      <c r="S754" s="44">
        <f t="shared" si="537"/>
        <v>0</v>
      </c>
      <c r="T754" s="44">
        <f t="shared" si="537"/>
        <v>0</v>
      </c>
      <c r="U754" s="44">
        <f t="shared" si="537"/>
        <v>0</v>
      </c>
      <c r="V754" s="44">
        <f t="shared" si="537"/>
        <v>0</v>
      </c>
      <c r="W754" s="44">
        <f t="shared" si="537"/>
        <v>0</v>
      </c>
      <c r="X754" s="44">
        <f t="shared" si="537"/>
        <v>0</v>
      </c>
      <c r="Y754" s="44">
        <f t="shared" si="537"/>
        <v>0</v>
      </c>
      <c r="Z754" s="44">
        <f t="shared" si="537"/>
        <v>3138881.83</v>
      </c>
      <c r="AA754" s="44">
        <f t="shared" si="537"/>
        <v>205727118.17000002</v>
      </c>
      <c r="AB754" s="45">
        <f t="shared" si="533"/>
        <v>1.5028208660097861E-2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59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[1]consoCURRENT!E16003</f>
        <v>966000</v>
      </c>
      <c r="C758" s="37">
        <f>[1]consoCURRENT!F16003</f>
        <v>0</v>
      </c>
      <c r="D758" s="37">
        <f>[1]consoCURRENT!G16003</f>
        <v>0</v>
      </c>
      <c r="E758" s="37">
        <f>[1]consoCURRENT!H16003</f>
        <v>215236.77000000002</v>
      </c>
      <c r="F758" s="37">
        <f>[1]consoCURRENT!I16003</f>
        <v>0</v>
      </c>
      <c r="G758" s="37">
        <f>[1]consoCURRENT!J16003</f>
        <v>0</v>
      </c>
      <c r="H758" s="37">
        <f>[1]consoCURRENT!K16003</f>
        <v>0</v>
      </c>
      <c r="I758" s="37">
        <f>[1]consoCURRENT!L16003</f>
        <v>0</v>
      </c>
      <c r="J758" s="37">
        <f>[1]consoCURRENT!M16003</f>
        <v>0</v>
      </c>
      <c r="K758" s="37">
        <f>[1]consoCURRENT!N16003</f>
        <v>0</v>
      </c>
      <c r="L758" s="37">
        <f>[1]consoCURRENT!O16003</f>
        <v>0</v>
      </c>
      <c r="M758" s="37">
        <f>[1]consoCURRENT!P16003</f>
        <v>0</v>
      </c>
      <c r="N758" s="37">
        <f>[1]consoCURRENT!Q16003</f>
        <v>0</v>
      </c>
      <c r="O758" s="37">
        <f>[1]consoCURRENT!R16003</f>
        <v>142565.73000000001</v>
      </c>
      <c r="P758" s="37">
        <f>[1]consoCURRENT!S16003</f>
        <v>72671.039999999994</v>
      </c>
      <c r="Q758" s="37">
        <f>[1]consoCURRENT!T16003</f>
        <v>0</v>
      </c>
      <c r="R758" s="37">
        <f>[1]consoCURRENT!U16003</f>
        <v>0</v>
      </c>
      <c r="S758" s="37">
        <f>[1]consoCURRENT!V16003</f>
        <v>0</v>
      </c>
      <c r="T758" s="37">
        <f>[1]consoCURRENT!W16003</f>
        <v>0</v>
      </c>
      <c r="U758" s="37">
        <f>[1]consoCURRENT!X16003</f>
        <v>0</v>
      </c>
      <c r="V758" s="37">
        <f>[1]consoCURRENT!Y16003</f>
        <v>0</v>
      </c>
      <c r="W758" s="37">
        <f>[1]consoCURRENT!Z16003</f>
        <v>0</v>
      </c>
      <c r="X758" s="37">
        <f>[1]consoCURRENT!AA16003</f>
        <v>0</v>
      </c>
      <c r="Y758" s="37">
        <f>[1]consoCURRENT!AB16003</f>
        <v>0</v>
      </c>
      <c r="Z758" s="37">
        <f>SUM(M758:Y758)</f>
        <v>215236.77000000002</v>
      </c>
      <c r="AA758" s="37">
        <f>B758-Z758</f>
        <v>750763.23</v>
      </c>
      <c r="AB758" s="42">
        <f>Z758/B758</f>
        <v>0.22281239130434785</v>
      </c>
      <c r="AC758" s="38"/>
    </row>
    <row r="759" spans="1:29" s="39" customFormat="1" ht="18" customHeight="1" x14ac:dyDescent="0.25">
      <c r="A759" s="41" t="s">
        <v>37</v>
      </c>
      <c r="B759" s="37">
        <f>[1]consoCURRENT!E16079</f>
        <v>221829000</v>
      </c>
      <c r="C759" s="37">
        <f>[1]consoCURRENT!F16079</f>
        <v>0</v>
      </c>
      <c r="D759" s="37">
        <f>[1]consoCURRENT!G16079</f>
        <v>0</v>
      </c>
      <c r="E759" s="37">
        <f>[1]consoCURRENT!H16079</f>
        <v>7588411.5</v>
      </c>
      <c r="F759" s="37">
        <f>[1]consoCURRENT!I16079</f>
        <v>0</v>
      </c>
      <c r="G759" s="37">
        <f>[1]consoCURRENT!J16079</f>
        <v>0</v>
      </c>
      <c r="H759" s="37">
        <f>[1]consoCURRENT!K16079</f>
        <v>0</v>
      </c>
      <c r="I759" s="37">
        <f>[1]consoCURRENT!L16079</f>
        <v>0</v>
      </c>
      <c r="J759" s="37">
        <f>[1]consoCURRENT!M16079</f>
        <v>0</v>
      </c>
      <c r="K759" s="37">
        <f>[1]consoCURRENT!N16079</f>
        <v>0</v>
      </c>
      <c r="L759" s="37">
        <f>[1]consoCURRENT!O16079</f>
        <v>0</v>
      </c>
      <c r="M759" s="37">
        <f>[1]consoCURRENT!P16079</f>
        <v>0</v>
      </c>
      <c r="N759" s="37">
        <f>[1]consoCURRENT!Q16079</f>
        <v>0</v>
      </c>
      <c r="O759" s="37">
        <f>[1]consoCURRENT!R16079</f>
        <v>14293.5</v>
      </c>
      <c r="P759" s="37">
        <f>[1]consoCURRENT!S16079</f>
        <v>7574118</v>
      </c>
      <c r="Q759" s="37">
        <f>[1]consoCURRENT!T16079</f>
        <v>0</v>
      </c>
      <c r="R759" s="37">
        <f>[1]consoCURRENT!U16079</f>
        <v>0</v>
      </c>
      <c r="S759" s="37">
        <f>[1]consoCURRENT!V16079</f>
        <v>0</v>
      </c>
      <c r="T759" s="37">
        <f>[1]consoCURRENT!W16079</f>
        <v>0</v>
      </c>
      <c r="U759" s="37">
        <f>[1]consoCURRENT!X16079</f>
        <v>0</v>
      </c>
      <c r="V759" s="37">
        <f>[1]consoCURRENT!Y16079</f>
        <v>0</v>
      </c>
      <c r="W759" s="37">
        <f>[1]consoCURRENT!Z16079</f>
        <v>0</v>
      </c>
      <c r="X759" s="37">
        <f>[1]consoCURRENT!AA16079</f>
        <v>0</v>
      </c>
      <c r="Y759" s="37">
        <f>[1]consoCURRENT!AB16079</f>
        <v>0</v>
      </c>
      <c r="Z759" s="37">
        <f t="shared" ref="Z759:Z761" si="538">SUM(M759:Y759)</f>
        <v>7588411.5</v>
      </c>
      <c r="AA759" s="37">
        <f t="shared" ref="AA759:AA761" si="539">B759-Z759</f>
        <v>214240588.5</v>
      </c>
      <c r="AB759" s="42">
        <f t="shared" ref="AB759:AB764" si="540">Z759/B759</f>
        <v>3.4208383484575958E-2</v>
      </c>
      <c r="AC759" s="38"/>
    </row>
    <row r="760" spans="1:29" s="39" customFormat="1" ht="18" customHeight="1" x14ac:dyDescent="0.25">
      <c r="A760" s="41" t="s">
        <v>38</v>
      </c>
      <c r="B760" s="37">
        <f>[1]consoCURRENT!E16085</f>
        <v>0</v>
      </c>
      <c r="C760" s="37">
        <f>[1]consoCURRENT!F16085</f>
        <v>0</v>
      </c>
      <c r="D760" s="37">
        <f>[1]consoCURRENT!G16085</f>
        <v>0</v>
      </c>
      <c r="E760" s="37">
        <f>[1]consoCURRENT!H16085</f>
        <v>0</v>
      </c>
      <c r="F760" s="37">
        <f>[1]consoCURRENT!I16085</f>
        <v>0</v>
      </c>
      <c r="G760" s="37">
        <f>[1]consoCURRENT!J16085</f>
        <v>0</v>
      </c>
      <c r="H760" s="37">
        <f>[1]consoCURRENT!K16085</f>
        <v>0</v>
      </c>
      <c r="I760" s="37">
        <f>[1]consoCURRENT!L16085</f>
        <v>0</v>
      </c>
      <c r="J760" s="37">
        <f>[1]consoCURRENT!M16085</f>
        <v>0</v>
      </c>
      <c r="K760" s="37">
        <f>[1]consoCURRENT!N16085</f>
        <v>0</v>
      </c>
      <c r="L760" s="37">
        <f>[1]consoCURRENT!O16085</f>
        <v>0</v>
      </c>
      <c r="M760" s="37">
        <f>[1]consoCURRENT!P16085</f>
        <v>0</v>
      </c>
      <c r="N760" s="37">
        <f>[1]consoCURRENT!Q16085</f>
        <v>0</v>
      </c>
      <c r="O760" s="37">
        <f>[1]consoCURRENT!R16085</f>
        <v>0</v>
      </c>
      <c r="P760" s="37">
        <f>[1]consoCURRENT!S16085</f>
        <v>0</v>
      </c>
      <c r="Q760" s="37">
        <f>[1]consoCURRENT!T16085</f>
        <v>0</v>
      </c>
      <c r="R760" s="37">
        <f>[1]consoCURRENT!U16085</f>
        <v>0</v>
      </c>
      <c r="S760" s="37">
        <f>[1]consoCURRENT!V16085</f>
        <v>0</v>
      </c>
      <c r="T760" s="37">
        <f>[1]consoCURRENT!W16085</f>
        <v>0</v>
      </c>
      <c r="U760" s="37">
        <f>[1]consoCURRENT!X16085</f>
        <v>0</v>
      </c>
      <c r="V760" s="37">
        <f>[1]consoCURRENT!Y16085</f>
        <v>0</v>
      </c>
      <c r="W760" s="37">
        <f>[1]consoCURRENT!Z16085</f>
        <v>0</v>
      </c>
      <c r="X760" s="37">
        <f>[1]consoCURRENT!AA16085</f>
        <v>0</v>
      </c>
      <c r="Y760" s="37">
        <f>[1]consoCURRENT!AB16085</f>
        <v>0</v>
      </c>
      <c r="Z760" s="37">
        <f t="shared" si="538"/>
        <v>0</v>
      </c>
      <c r="AA760" s="37">
        <f t="shared" si="539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[1]consoCURRENT!E16114</f>
        <v>0</v>
      </c>
      <c r="C761" s="37">
        <f>[1]consoCURRENT!F16114</f>
        <v>0</v>
      </c>
      <c r="D761" s="37">
        <f>[1]consoCURRENT!G16114</f>
        <v>0</v>
      </c>
      <c r="E761" s="37">
        <f>[1]consoCURRENT!H16114</f>
        <v>0</v>
      </c>
      <c r="F761" s="37">
        <f>[1]consoCURRENT!I16114</f>
        <v>0</v>
      </c>
      <c r="G761" s="37">
        <f>[1]consoCURRENT!J16114</f>
        <v>0</v>
      </c>
      <c r="H761" s="37">
        <f>[1]consoCURRENT!K16114</f>
        <v>0</v>
      </c>
      <c r="I761" s="37">
        <f>[1]consoCURRENT!L16114</f>
        <v>0</v>
      </c>
      <c r="J761" s="37">
        <f>[1]consoCURRENT!M16114</f>
        <v>0</v>
      </c>
      <c r="K761" s="37">
        <f>[1]consoCURRENT!N16114</f>
        <v>0</v>
      </c>
      <c r="L761" s="37">
        <f>[1]consoCURRENT!O16114</f>
        <v>0</v>
      </c>
      <c r="M761" s="37">
        <f>[1]consoCURRENT!P16114</f>
        <v>0</v>
      </c>
      <c r="N761" s="37">
        <f>[1]consoCURRENT!Q16114</f>
        <v>0</v>
      </c>
      <c r="O761" s="37">
        <f>[1]consoCURRENT!R16114</f>
        <v>0</v>
      </c>
      <c r="P761" s="37">
        <f>[1]consoCURRENT!S16114</f>
        <v>0</v>
      </c>
      <c r="Q761" s="37">
        <f>[1]consoCURRENT!T16114</f>
        <v>0</v>
      </c>
      <c r="R761" s="37">
        <f>[1]consoCURRENT!U16114</f>
        <v>0</v>
      </c>
      <c r="S761" s="37">
        <f>[1]consoCURRENT!V16114</f>
        <v>0</v>
      </c>
      <c r="T761" s="37">
        <f>[1]consoCURRENT!W16114</f>
        <v>0</v>
      </c>
      <c r="U761" s="37">
        <f>[1]consoCURRENT!X16114</f>
        <v>0</v>
      </c>
      <c r="V761" s="37">
        <f>[1]consoCURRENT!Y16114</f>
        <v>0</v>
      </c>
      <c r="W761" s="37">
        <f>[1]consoCURRENT!Z16114</f>
        <v>0</v>
      </c>
      <c r="X761" s="37">
        <f>[1]consoCURRENT!AA16114</f>
        <v>0</v>
      </c>
      <c r="Y761" s="37">
        <f>[1]consoCURRENT!AB16114</f>
        <v>0</v>
      </c>
      <c r="Z761" s="37">
        <f t="shared" si="538"/>
        <v>0</v>
      </c>
      <c r="AA761" s="37">
        <f t="shared" si="539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222795000</v>
      </c>
      <c r="C762" s="44">
        <f t="shared" ref="C762:AA762" si="541">SUM(C758:C761)</f>
        <v>0</v>
      </c>
      <c r="D762" s="44">
        <f t="shared" si="541"/>
        <v>0</v>
      </c>
      <c r="E762" s="44">
        <f t="shared" si="541"/>
        <v>7803648.2699999996</v>
      </c>
      <c r="F762" s="44">
        <f t="shared" si="541"/>
        <v>0</v>
      </c>
      <c r="G762" s="44">
        <f t="shared" si="541"/>
        <v>0</v>
      </c>
      <c r="H762" s="44">
        <f t="shared" si="541"/>
        <v>0</v>
      </c>
      <c r="I762" s="44">
        <f t="shared" si="541"/>
        <v>0</v>
      </c>
      <c r="J762" s="44">
        <f t="shared" si="541"/>
        <v>0</v>
      </c>
      <c r="K762" s="44">
        <f t="shared" si="541"/>
        <v>0</v>
      </c>
      <c r="L762" s="44">
        <f t="shared" si="541"/>
        <v>0</v>
      </c>
      <c r="M762" s="44">
        <f t="shared" si="541"/>
        <v>0</v>
      </c>
      <c r="N762" s="44">
        <f t="shared" si="541"/>
        <v>0</v>
      </c>
      <c r="O762" s="44">
        <f t="shared" si="541"/>
        <v>156859.23000000001</v>
      </c>
      <c r="P762" s="44">
        <f t="shared" si="541"/>
        <v>7646789.04</v>
      </c>
      <c r="Q762" s="44">
        <f t="shared" si="541"/>
        <v>0</v>
      </c>
      <c r="R762" s="44">
        <f t="shared" si="541"/>
        <v>0</v>
      </c>
      <c r="S762" s="44">
        <f t="shared" si="541"/>
        <v>0</v>
      </c>
      <c r="T762" s="44">
        <f t="shared" si="541"/>
        <v>0</v>
      </c>
      <c r="U762" s="44">
        <f t="shared" si="541"/>
        <v>0</v>
      </c>
      <c r="V762" s="44">
        <f t="shared" si="541"/>
        <v>0</v>
      </c>
      <c r="W762" s="44">
        <f t="shared" si="541"/>
        <v>0</v>
      </c>
      <c r="X762" s="44">
        <f t="shared" si="541"/>
        <v>0</v>
      </c>
      <c r="Y762" s="44">
        <f t="shared" si="541"/>
        <v>0</v>
      </c>
      <c r="Z762" s="44">
        <f t="shared" si="541"/>
        <v>7803648.2699999996</v>
      </c>
      <c r="AA762" s="44">
        <f t="shared" si="541"/>
        <v>214991351.72999999</v>
      </c>
      <c r="AB762" s="45">
        <f t="shared" si="540"/>
        <v>3.5026137345990707E-2</v>
      </c>
      <c r="AC762" s="38"/>
    </row>
    <row r="763" spans="1:29" s="39" customFormat="1" ht="18" customHeight="1" x14ac:dyDescent="0.25">
      <c r="A763" s="46" t="s">
        <v>41</v>
      </c>
      <c r="B763" s="37">
        <f>[1]consoCURRENT!E16118</f>
        <v>0</v>
      </c>
      <c r="C763" s="37">
        <f>[1]consoCURRENT!F16118</f>
        <v>0</v>
      </c>
      <c r="D763" s="37">
        <f>[1]consoCURRENT!G16118</f>
        <v>0</v>
      </c>
      <c r="E763" s="37">
        <f>[1]consoCURRENT!H16118</f>
        <v>0</v>
      </c>
      <c r="F763" s="37">
        <f>[1]consoCURRENT!I16118</f>
        <v>0</v>
      </c>
      <c r="G763" s="37">
        <f>[1]consoCURRENT!J16118</f>
        <v>0</v>
      </c>
      <c r="H763" s="37">
        <f>[1]consoCURRENT!K16118</f>
        <v>0</v>
      </c>
      <c r="I763" s="37">
        <f>[1]consoCURRENT!L16118</f>
        <v>0</v>
      </c>
      <c r="J763" s="37">
        <f>[1]consoCURRENT!M16118</f>
        <v>0</v>
      </c>
      <c r="K763" s="37">
        <f>[1]consoCURRENT!N16118</f>
        <v>0</v>
      </c>
      <c r="L763" s="37">
        <f>[1]consoCURRENT!O16118</f>
        <v>0</v>
      </c>
      <c r="M763" s="37">
        <f>[1]consoCURRENT!P16118</f>
        <v>0</v>
      </c>
      <c r="N763" s="37">
        <f>[1]consoCURRENT!Q16118</f>
        <v>0</v>
      </c>
      <c r="O763" s="37">
        <f>[1]consoCURRENT!R16118</f>
        <v>0</v>
      </c>
      <c r="P763" s="37">
        <f>[1]consoCURRENT!S16118</f>
        <v>0</v>
      </c>
      <c r="Q763" s="37">
        <f>[1]consoCURRENT!T16118</f>
        <v>0</v>
      </c>
      <c r="R763" s="37">
        <f>[1]consoCURRENT!U16118</f>
        <v>0</v>
      </c>
      <c r="S763" s="37">
        <f>[1]consoCURRENT!V16118</f>
        <v>0</v>
      </c>
      <c r="T763" s="37">
        <f>[1]consoCURRENT!W16118</f>
        <v>0</v>
      </c>
      <c r="U763" s="37">
        <f>[1]consoCURRENT!X16118</f>
        <v>0</v>
      </c>
      <c r="V763" s="37">
        <f>[1]consoCURRENT!Y16118</f>
        <v>0</v>
      </c>
      <c r="W763" s="37">
        <f>[1]consoCURRENT!Z16118</f>
        <v>0</v>
      </c>
      <c r="X763" s="37">
        <f>[1]consoCURRENT!AA16118</f>
        <v>0</v>
      </c>
      <c r="Y763" s="37">
        <f>[1]consoCURRENT!AB16118</f>
        <v>0</v>
      </c>
      <c r="Z763" s="37">
        <f t="shared" ref="Z763" si="542">SUM(M763:Y763)</f>
        <v>0</v>
      </c>
      <c r="AA763" s="37">
        <f t="shared" ref="AA763" si="543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222795000</v>
      </c>
      <c r="C764" s="44">
        <f t="shared" ref="C764:AA764" si="544">C763+C762</f>
        <v>0</v>
      </c>
      <c r="D764" s="44">
        <f t="shared" si="544"/>
        <v>0</v>
      </c>
      <c r="E764" s="44">
        <f t="shared" si="544"/>
        <v>7803648.2699999996</v>
      </c>
      <c r="F764" s="44">
        <f t="shared" si="544"/>
        <v>0</v>
      </c>
      <c r="G764" s="44">
        <f t="shared" si="544"/>
        <v>0</v>
      </c>
      <c r="H764" s="44">
        <f t="shared" si="544"/>
        <v>0</v>
      </c>
      <c r="I764" s="44">
        <f t="shared" si="544"/>
        <v>0</v>
      </c>
      <c r="J764" s="44">
        <f t="shared" si="544"/>
        <v>0</v>
      </c>
      <c r="K764" s="44">
        <f t="shared" si="544"/>
        <v>0</v>
      </c>
      <c r="L764" s="44">
        <f t="shared" si="544"/>
        <v>0</v>
      </c>
      <c r="M764" s="44">
        <f t="shared" si="544"/>
        <v>0</v>
      </c>
      <c r="N764" s="44">
        <f t="shared" si="544"/>
        <v>0</v>
      </c>
      <c r="O764" s="44">
        <f t="shared" si="544"/>
        <v>156859.23000000001</v>
      </c>
      <c r="P764" s="44">
        <f t="shared" si="544"/>
        <v>7646789.04</v>
      </c>
      <c r="Q764" s="44">
        <f t="shared" si="544"/>
        <v>0</v>
      </c>
      <c r="R764" s="44">
        <f t="shared" si="544"/>
        <v>0</v>
      </c>
      <c r="S764" s="44">
        <f t="shared" si="544"/>
        <v>0</v>
      </c>
      <c r="T764" s="44">
        <f t="shared" si="544"/>
        <v>0</v>
      </c>
      <c r="U764" s="44">
        <f t="shared" si="544"/>
        <v>0</v>
      </c>
      <c r="V764" s="44">
        <f t="shared" si="544"/>
        <v>0</v>
      </c>
      <c r="W764" s="44">
        <f t="shared" si="544"/>
        <v>0</v>
      </c>
      <c r="X764" s="44">
        <f t="shared" si="544"/>
        <v>0</v>
      </c>
      <c r="Y764" s="44">
        <f t="shared" si="544"/>
        <v>0</v>
      </c>
      <c r="Z764" s="44">
        <f t="shared" si="544"/>
        <v>7803648.2699999996</v>
      </c>
      <c r="AA764" s="44">
        <f t="shared" si="544"/>
        <v>214991351.72999999</v>
      </c>
      <c r="AB764" s="45">
        <f t="shared" si="540"/>
        <v>3.5026137345990707E-2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60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[1]consoCURRENT!E16178</f>
        <v>966000</v>
      </c>
      <c r="C768" s="37">
        <f>[1]consoCURRENT!F16178</f>
        <v>0</v>
      </c>
      <c r="D768" s="37">
        <f>[1]consoCURRENT!G16178</f>
        <v>0</v>
      </c>
      <c r="E768" s="37">
        <f>[1]consoCURRENT!H16178</f>
        <v>216922.97</v>
      </c>
      <c r="F768" s="37">
        <f>[1]consoCURRENT!I16178</f>
        <v>0</v>
      </c>
      <c r="G768" s="37">
        <f>[1]consoCURRENT!J16178</f>
        <v>0</v>
      </c>
      <c r="H768" s="37">
        <f>[1]consoCURRENT!K16178</f>
        <v>0</v>
      </c>
      <c r="I768" s="37">
        <f>[1]consoCURRENT!L16178</f>
        <v>0</v>
      </c>
      <c r="J768" s="37">
        <f>[1]consoCURRENT!M16178</f>
        <v>0</v>
      </c>
      <c r="K768" s="37">
        <f>[1]consoCURRENT!N16178</f>
        <v>0</v>
      </c>
      <c r="L768" s="37">
        <f>[1]consoCURRENT!O16178</f>
        <v>0</v>
      </c>
      <c r="M768" s="37">
        <f>[1]consoCURRENT!P16178</f>
        <v>0</v>
      </c>
      <c r="N768" s="37">
        <f>[1]consoCURRENT!Q16178</f>
        <v>0</v>
      </c>
      <c r="O768" s="37">
        <f>[1]consoCURRENT!R16178</f>
        <v>127643.85</v>
      </c>
      <c r="P768" s="37">
        <f>[1]consoCURRENT!S16178</f>
        <v>89279.12</v>
      </c>
      <c r="Q768" s="37">
        <f>[1]consoCURRENT!T16178</f>
        <v>0</v>
      </c>
      <c r="R768" s="37">
        <f>[1]consoCURRENT!U16178</f>
        <v>0</v>
      </c>
      <c r="S768" s="37">
        <f>[1]consoCURRENT!V16178</f>
        <v>0</v>
      </c>
      <c r="T768" s="37">
        <f>[1]consoCURRENT!W16178</f>
        <v>0</v>
      </c>
      <c r="U768" s="37">
        <f>[1]consoCURRENT!X16178</f>
        <v>0</v>
      </c>
      <c r="V768" s="37">
        <f>[1]consoCURRENT!Y16178</f>
        <v>0</v>
      </c>
      <c r="W768" s="37">
        <f>[1]consoCURRENT!Z16178</f>
        <v>0</v>
      </c>
      <c r="X768" s="37">
        <f>[1]consoCURRENT!AA16178</f>
        <v>0</v>
      </c>
      <c r="Y768" s="37">
        <f>[1]consoCURRENT!AB16178</f>
        <v>0</v>
      </c>
      <c r="Z768" s="37">
        <f>SUM(M768:Y768)</f>
        <v>216922.97</v>
      </c>
      <c r="AA768" s="37">
        <f>B768-Z768</f>
        <v>749077.03</v>
      </c>
      <c r="AB768" s="42">
        <f>Z768/B768</f>
        <v>0.22455793995859213</v>
      </c>
      <c r="AC768" s="38"/>
    </row>
    <row r="769" spans="1:29" s="39" customFormat="1" ht="18" customHeight="1" x14ac:dyDescent="0.25">
      <c r="A769" s="41" t="s">
        <v>37</v>
      </c>
      <c r="B769" s="37">
        <f>[1]consoCURRENT!E16254</f>
        <v>180346000</v>
      </c>
      <c r="C769" s="37">
        <f>[1]consoCURRENT!F16254</f>
        <v>0</v>
      </c>
      <c r="D769" s="37">
        <f>[1]consoCURRENT!G16254</f>
        <v>0</v>
      </c>
      <c r="E769" s="37">
        <f>[1]consoCURRENT!H16254</f>
        <v>10887589.25</v>
      </c>
      <c r="F769" s="37">
        <f>[1]consoCURRENT!I16254</f>
        <v>0</v>
      </c>
      <c r="G769" s="37">
        <f>[1]consoCURRENT!J16254</f>
        <v>0</v>
      </c>
      <c r="H769" s="37">
        <f>[1]consoCURRENT!K16254</f>
        <v>0</v>
      </c>
      <c r="I769" s="37">
        <f>[1]consoCURRENT!L16254</f>
        <v>0</v>
      </c>
      <c r="J769" s="37">
        <f>[1]consoCURRENT!M16254</f>
        <v>0</v>
      </c>
      <c r="K769" s="37">
        <f>[1]consoCURRENT!N16254</f>
        <v>0</v>
      </c>
      <c r="L769" s="37">
        <f>[1]consoCURRENT!O16254</f>
        <v>0</v>
      </c>
      <c r="M769" s="37">
        <f>[1]consoCURRENT!P16254</f>
        <v>0</v>
      </c>
      <c r="N769" s="37">
        <f>[1]consoCURRENT!Q16254</f>
        <v>0</v>
      </c>
      <c r="O769" s="37">
        <f>[1]consoCURRENT!R16254</f>
        <v>57971.12</v>
      </c>
      <c r="P769" s="37">
        <f>[1]consoCURRENT!S16254</f>
        <v>10829618.130000001</v>
      </c>
      <c r="Q769" s="37">
        <f>[1]consoCURRENT!T16254</f>
        <v>0</v>
      </c>
      <c r="R769" s="37">
        <f>[1]consoCURRENT!U16254</f>
        <v>0</v>
      </c>
      <c r="S769" s="37">
        <f>[1]consoCURRENT!V16254</f>
        <v>0</v>
      </c>
      <c r="T769" s="37">
        <f>[1]consoCURRENT!W16254</f>
        <v>0</v>
      </c>
      <c r="U769" s="37">
        <f>[1]consoCURRENT!X16254</f>
        <v>0</v>
      </c>
      <c r="V769" s="37">
        <f>[1]consoCURRENT!Y16254</f>
        <v>0</v>
      </c>
      <c r="W769" s="37">
        <f>[1]consoCURRENT!Z16254</f>
        <v>0</v>
      </c>
      <c r="X769" s="37">
        <f>[1]consoCURRENT!AA16254</f>
        <v>0</v>
      </c>
      <c r="Y769" s="37">
        <f>[1]consoCURRENT!AB16254</f>
        <v>0</v>
      </c>
      <c r="Z769" s="37">
        <f t="shared" ref="Z769:Z771" si="545">SUM(M769:Y769)</f>
        <v>10887589.25</v>
      </c>
      <c r="AA769" s="37">
        <f t="shared" ref="AA769:AA771" si="546">B769-Z769</f>
        <v>169458410.75</v>
      </c>
      <c r="AB769" s="42">
        <f t="shared" ref="AB769:AB774" si="547">Z769/B769</f>
        <v>6.0370561309926477E-2</v>
      </c>
      <c r="AC769" s="38"/>
    </row>
    <row r="770" spans="1:29" s="39" customFormat="1" ht="18" customHeight="1" x14ac:dyDescent="0.25">
      <c r="A770" s="41" t="s">
        <v>38</v>
      </c>
      <c r="B770" s="37">
        <f>[1]consoCURRENT!E16260</f>
        <v>0</v>
      </c>
      <c r="C770" s="37">
        <f>[1]consoCURRENT!F16260</f>
        <v>0</v>
      </c>
      <c r="D770" s="37">
        <f>[1]consoCURRENT!G16260</f>
        <v>0</v>
      </c>
      <c r="E770" s="37">
        <f>[1]consoCURRENT!H16260</f>
        <v>0</v>
      </c>
      <c r="F770" s="37">
        <f>[1]consoCURRENT!I16260</f>
        <v>0</v>
      </c>
      <c r="G770" s="37">
        <f>[1]consoCURRENT!J16260</f>
        <v>0</v>
      </c>
      <c r="H770" s="37">
        <f>[1]consoCURRENT!K16260</f>
        <v>0</v>
      </c>
      <c r="I770" s="37">
        <f>[1]consoCURRENT!L16260</f>
        <v>0</v>
      </c>
      <c r="J770" s="37">
        <f>[1]consoCURRENT!M16260</f>
        <v>0</v>
      </c>
      <c r="K770" s="37">
        <f>[1]consoCURRENT!N16260</f>
        <v>0</v>
      </c>
      <c r="L770" s="37">
        <f>[1]consoCURRENT!O16260</f>
        <v>0</v>
      </c>
      <c r="M770" s="37">
        <f>[1]consoCURRENT!P16260</f>
        <v>0</v>
      </c>
      <c r="N770" s="37">
        <f>[1]consoCURRENT!Q16260</f>
        <v>0</v>
      </c>
      <c r="O770" s="37">
        <f>[1]consoCURRENT!R16260</f>
        <v>0</v>
      </c>
      <c r="P770" s="37">
        <f>[1]consoCURRENT!S16260</f>
        <v>0</v>
      </c>
      <c r="Q770" s="37">
        <f>[1]consoCURRENT!T16260</f>
        <v>0</v>
      </c>
      <c r="R770" s="37">
        <f>[1]consoCURRENT!U16260</f>
        <v>0</v>
      </c>
      <c r="S770" s="37">
        <f>[1]consoCURRENT!V16260</f>
        <v>0</v>
      </c>
      <c r="T770" s="37">
        <f>[1]consoCURRENT!W16260</f>
        <v>0</v>
      </c>
      <c r="U770" s="37">
        <f>[1]consoCURRENT!X16260</f>
        <v>0</v>
      </c>
      <c r="V770" s="37">
        <f>[1]consoCURRENT!Y16260</f>
        <v>0</v>
      </c>
      <c r="W770" s="37">
        <f>[1]consoCURRENT!Z16260</f>
        <v>0</v>
      </c>
      <c r="X770" s="37">
        <f>[1]consoCURRENT!AA16260</f>
        <v>0</v>
      </c>
      <c r="Y770" s="37">
        <f>[1]consoCURRENT!AB16260</f>
        <v>0</v>
      </c>
      <c r="Z770" s="37">
        <f t="shared" si="545"/>
        <v>0</v>
      </c>
      <c r="AA770" s="37">
        <f t="shared" si="546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[1]consoCURRENT!E16289</f>
        <v>0</v>
      </c>
      <c r="C771" s="37">
        <f>[1]consoCURRENT!F16289</f>
        <v>0</v>
      </c>
      <c r="D771" s="37">
        <f>[1]consoCURRENT!G16289</f>
        <v>0</v>
      </c>
      <c r="E771" s="37">
        <f>[1]consoCURRENT!H16289</f>
        <v>0</v>
      </c>
      <c r="F771" s="37">
        <f>[1]consoCURRENT!I16289</f>
        <v>0</v>
      </c>
      <c r="G771" s="37">
        <f>[1]consoCURRENT!J16289</f>
        <v>0</v>
      </c>
      <c r="H771" s="37">
        <f>[1]consoCURRENT!K16289</f>
        <v>0</v>
      </c>
      <c r="I771" s="37">
        <f>[1]consoCURRENT!L16289</f>
        <v>0</v>
      </c>
      <c r="J771" s="37">
        <f>[1]consoCURRENT!M16289</f>
        <v>0</v>
      </c>
      <c r="K771" s="37">
        <f>[1]consoCURRENT!N16289</f>
        <v>0</v>
      </c>
      <c r="L771" s="37">
        <f>[1]consoCURRENT!O16289</f>
        <v>0</v>
      </c>
      <c r="M771" s="37">
        <f>[1]consoCURRENT!P16289</f>
        <v>0</v>
      </c>
      <c r="N771" s="37">
        <f>[1]consoCURRENT!Q16289</f>
        <v>0</v>
      </c>
      <c r="O771" s="37">
        <f>[1]consoCURRENT!R16289</f>
        <v>0</v>
      </c>
      <c r="P771" s="37">
        <f>[1]consoCURRENT!S16289</f>
        <v>0</v>
      </c>
      <c r="Q771" s="37">
        <f>[1]consoCURRENT!T16289</f>
        <v>0</v>
      </c>
      <c r="R771" s="37">
        <f>[1]consoCURRENT!U16289</f>
        <v>0</v>
      </c>
      <c r="S771" s="37">
        <f>[1]consoCURRENT!V16289</f>
        <v>0</v>
      </c>
      <c r="T771" s="37">
        <f>[1]consoCURRENT!W16289</f>
        <v>0</v>
      </c>
      <c r="U771" s="37">
        <f>[1]consoCURRENT!X16289</f>
        <v>0</v>
      </c>
      <c r="V771" s="37">
        <f>[1]consoCURRENT!Y16289</f>
        <v>0</v>
      </c>
      <c r="W771" s="37">
        <f>[1]consoCURRENT!Z16289</f>
        <v>0</v>
      </c>
      <c r="X771" s="37">
        <f>[1]consoCURRENT!AA16289</f>
        <v>0</v>
      </c>
      <c r="Y771" s="37">
        <f>[1]consoCURRENT!AB16289</f>
        <v>0</v>
      </c>
      <c r="Z771" s="37">
        <f t="shared" si="545"/>
        <v>0</v>
      </c>
      <c r="AA771" s="37">
        <f t="shared" si="546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181312000</v>
      </c>
      <c r="C772" s="44">
        <f t="shared" ref="C772:AA772" si="548">SUM(C768:C771)</f>
        <v>0</v>
      </c>
      <c r="D772" s="44">
        <f t="shared" si="548"/>
        <v>0</v>
      </c>
      <c r="E772" s="44">
        <f t="shared" si="548"/>
        <v>11104512.220000001</v>
      </c>
      <c r="F772" s="44">
        <f t="shared" si="548"/>
        <v>0</v>
      </c>
      <c r="G772" s="44">
        <f t="shared" si="548"/>
        <v>0</v>
      </c>
      <c r="H772" s="44">
        <f t="shared" si="548"/>
        <v>0</v>
      </c>
      <c r="I772" s="44">
        <f t="shared" si="548"/>
        <v>0</v>
      </c>
      <c r="J772" s="44">
        <f t="shared" si="548"/>
        <v>0</v>
      </c>
      <c r="K772" s="44">
        <f t="shared" si="548"/>
        <v>0</v>
      </c>
      <c r="L772" s="44">
        <f t="shared" si="548"/>
        <v>0</v>
      </c>
      <c r="M772" s="44">
        <f t="shared" si="548"/>
        <v>0</v>
      </c>
      <c r="N772" s="44">
        <f t="shared" si="548"/>
        <v>0</v>
      </c>
      <c r="O772" s="44">
        <f t="shared" si="548"/>
        <v>185614.97</v>
      </c>
      <c r="P772" s="44">
        <f t="shared" si="548"/>
        <v>10918897.25</v>
      </c>
      <c r="Q772" s="44">
        <f t="shared" si="548"/>
        <v>0</v>
      </c>
      <c r="R772" s="44">
        <f t="shared" si="548"/>
        <v>0</v>
      </c>
      <c r="S772" s="44">
        <f t="shared" si="548"/>
        <v>0</v>
      </c>
      <c r="T772" s="44">
        <f t="shared" si="548"/>
        <v>0</v>
      </c>
      <c r="U772" s="44">
        <f t="shared" si="548"/>
        <v>0</v>
      </c>
      <c r="V772" s="44">
        <f t="shared" si="548"/>
        <v>0</v>
      </c>
      <c r="W772" s="44">
        <f t="shared" si="548"/>
        <v>0</v>
      </c>
      <c r="X772" s="44">
        <f t="shared" si="548"/>
        <v>0</v>
      </c>
      <c r="Y772" s="44">
        <f t="shared" si="548"/>
        <v>0</v>
      </c>
      <c r="Z772" s="44">
        <f t="shared" si="548"/>
        <v>11104512.220000001</v>
      </c>
      <c r="AA772" s="44">
        <f t="shared" si="548"/>
        <v>170207487.78</v>
      </c>
      <c r="AB772" s="45">
        <f t="shared" si="547"/>
        <v>6.1245324192552068E-2</v>
      </c>
      <c r="AC772" s="38"/>
    </row>
    <row r="773" spans="1:29" s="39" customFormat="1" ht="18" customHeight="1" x14ac:dyDescent="0.25">
      <c r="A773" s="46" t="s">
        <v>41</v>
      </c>
      <c r="B773" s="37">
        <f>[1]consoCURRENT!E16293</f>
        <v>0</v>
      </c>
      <c r="C773" s="37">
        <f>[1]consoCURRENT!F16293</f>
        <v>0</v>
      </c>
      <c r="D773" s="37">
        <f>[1]consoCURRENT!G16293</f>
        <v>0</v>
      </c>
      <c r="E773" s="37">
        <f>[1]consoCURRENT!H16293</f>
        <v>0</v>
      </c>
      <c r="F773" s="37">
        <f>[1]consoCURRENT!I16293</f>
        <v>0</v>
      </c>
      <c r="G773" s="37">
        <f>[1]consoCURRENT!J16293</f>
        <v>0</v>
      </c>
      <c r="H773" s="37">
        <f>[1]consoCURRENT!K16293</f>
        <v>0</v>
      </c>
      <c r="I773" s="37">
        <f>[1]consoCURRENT!L16293</f>
        <v>0</v>
      </c>
      <c r="J773" s="37">
        <f>[1]consoCURRENT!M16293</f>
        <v>0</v>
      </c>
      <c r="K773" s="37">
        <f>[1]consoCURRENT!N16293</f>
        <v>0</v>
      </c>
      <c r="L773" s="37">
        <f>[1]consoCURRENT!O16293</f>
        <v>0</v>
      </c>
      <c r="M773" s="37">
        <f>[1]consoCURRENT!P16293</f>
        <v>0</v>
      </c>
      <c r="N773" s="37">
        <f>[1]consoCURRENT!Q16293</f>
        <v>0</v>
      </c>
      <c r="O773" s="37">
        <f>[1]consoCURRENT!R16293</f>
        <v>0</v>
      </c>
      <c r="P773" s="37">
        <f>[1]consoCURRENT!S16293</f>
        <v>0</v>
      </c>
      <c r="Q773" s="37">
        <f>[1]consoCURRENT!T16293</f>
        <v>0</v>
      </c>
      <c r="R773" s="37">
        <f>[1]consoCURRENT!U16293</f>
        <v>0</v>
      </c>
      <c r="S773" s="37">
        <f>[1]consoCURRENT!V16293</f>
        <v>0</v>
      </c>
      <c r="T773" s="37">
        <f>[1]consoCURRENT!W16293</f>
        <v>0</v>
      </c>
      <c r="U773" s="37">
        <f>[1]consoCURRENT!X16293</f>
        <v>0</v>
      </c>
      <c r="V773" s="37">
        <f>[1]consoCURRENT!Y16293</f>
        <v>0</v>
      </c>
      <c r="W773" s="37">
        <f>[1]consoCURRENT!Z16293</f>
        <v>0</v>
      </c>
      <c r="X773" s="37">
        <f>[1]consoCURRENT!AA16293</f>
        <v>0</v>
      </c>
      <c r="Y773" s="37">
        <f>[1]consoCURRENT!AB16293</f>
        <v>0</v>
      </c>
      <c r="Z773" s="37">
        <f t="shared" ref="Z773" si="549">SUM(M773:Y773)</f>
        <v>0</v>
      </c>
      <c r="AA773" s="37">
        <f t="shared" ref="AA773" si="550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181312000</v>
      </c>
      <c r="C774" s="44">
        <f t="shared" ref="C774:AA774" si="551">C773+C772</f>
        <v>0</v>
      </c>
      <c r="D774" s="44">
        <f t="shared" si="551"/>
        <v>0</v>
      </c>
      <c r="E774" s="44">
        <f t="shared" si="551"/>
        <v>11104512.220000001</v>
      </c>
      <c r="F774" s="44">
        <f t="shared" si="551"/>
        <v>0</v>
      </c>
      <c r="G774" s="44">
        <f t="shared" si="551"/>
        <v>0</v>
      </c>
      <c r="H774" s="44">
        <f t="shared" si="551"/>
        <v>0</v>
      </c>
      <c r="I774" s="44">
        <f t="shared" si="551"/>
        <v>0</v>
      </c>
      <c r="J774" s="44">
        <f t="shared" si="551"/>
        <v>0</v>
      </c>
      <c r="K774" s="44">
        <f t="shared" si="551"/>
        <v>0</v>
      </c>
      <c r="L774" s="44">
        <f t="shared" si="551"/>
        <v>0</v>
      </c>
      <c r="M774" s="44">
        <f t="shared" si="551"/>
        <v>0</v>
      </c>
      <c r="N774" s="44">
        <f t="shared" si="551"/>
        <v>0</v>
      </c>
      <c r="O774" s="44">
        <f t="shared" si="551"/>
        <v>185614.97</v>
      </c>
      <c r="P774" s="44">
        <f t="shared" si="551"/>
        <v>10918897.25</v>
      </c>
      <c r="Q774" s="44">
        <f t="shared" si="551"/>
        <v>0</v>
      </c>
      <c r="R774" s="44">
        <f t="shared" si="551"/>
        <v>0</v>
      </c>
      <c r="S774" s="44">
        <f t="shared" si="551"/>
        <v>0</v>
      </c>
      <c r="T774" s="44">
        <f t="shared" si="551"/>
        <v>0</v>
      </c>
      <c r="U774" s="44">
        <f t="shared" si="551"/>
        <v>0</v>
      </c>
      <c r="V774" s="44">
        <f t="shared" si="551"/>
        <v>0</v>
      </c>
      <c r="W774" s="44">
        <f t="shared" si="551"/>
        <v>0</v>
      </c>
      <c r="X774" s="44">
        <f t="shared" si="551"/>
        <v>0</v>
      </c>
      <c r="Y774" s="44">
        <f t="shared" si="551"/>
        <v>0</v>
      </c>
      <c r="Z774" s="44">
        <f t="shared" si="551"/>
        <v>11104512.220000001</v>
      </c>
      <c r="AA774" s="44">
        <f t="shared" si="551"/>
        <v>170207487.78</v>
      </c>
      <c r="AB774" s="45">
        <f t="shared" si="547"/>
        <v>6.1245324192552068E-2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61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[1]consoCURRENT!E16353</f>
        <v>966000</v>
      </c>
      <c r="C778" s="37">
        <f>[1]consoCURRENT!F16353</f>
        <v>0</v>
      </c>
      <c r="D778" s="37">
        <f>[1]consoCURRENT!G16353</f>
        <v>0</v>
      </c>
      <c r="E778" s="37">
        <f>[1]consoCURRENT!H16353</f>
        <v>159263.16</v>
      </c>
      <c r="F778" s="37">
        <f>[1]consoCURRENT!I16353</f>
        <v>0</v>
      </c>
      <c r="G778" s="37">
        <f>[1]consoCURRENT!J16353</f>
        <v>0</v>
      </c>
      <c r="H778" s="37">
        <f>[1]consoCURRENT!K16353</f>
        <v>0</v>
      </c>
      <c r="I778" s="37">
        <f>[1]consoCURRENT!L16353</f>
        <v>0</v>
      </c>
      <c r="J778" s="37">
        <f>[1]consoCURRENT!M16353</f>
        <v>0</v>
      </c>
      <c r="K778" s="37">
        <f>[1]consoCURRENT!N16353</f>
        <v>0</v>
      </c>
      <c r="L778" s="37">
        <f>[1]consoCURRENT!O16353</f>
        <v>0</v>
      </c>
      <c r="M778" s="37">
        <f>[1]consoCURRENT!P16353</f>
        <v>0</v>
      </c>
      <c r="N778" s="37">
        <f>[1]consoCURRENT!Q16353</f>
        <v>0</v>
      </c>
      <c r="O778" s="37">
        <f>[1]consoCURRENT!R16353</f>
        <v>105564.84</v>
      </c>
      <c r="P778" s="37">
        <f>[1]consoCURRENT!S16353</f>
        <v>53698.32</v>
      </c>
      <c r="Q778" s="37">
        <f>[1]consoCURRENT!T16353</f>
        <v>0</v>
      </c>
      <c r="R778" s="37">
        <f>[1]consoCURRENT!U16353</f>
        <v>0</v>
      </c>
      <c r="S778" s="37">
        <f>[1]consoCURRENT!V16353</f>
        <v>0</v>
      </c>
      <c r="T778" s="37">
        <f>[1]consoCURRENT!W16353</f>
        <v>0</v>
      </c>
      <c r="U778" s="37">
        <f>[1]consoCURRENT!X16353</f>
        <v>0</v>
      </c>
      <c r="V778" s="37">
        <f>[1]consoCURRENT!Y16353</f>
        <v>0</v>
      </c>
      <c r="W778" s="37">
        <f>[1]consoCURRENT!Z16353</f>
        <v>0</v>
      </c>
      <c r="X778" s="37">
        <f>[1]consoCURRENT!AA16353</f>
        <v>0</v>
      </c>
      <c r="Y778" s="37">
        <f>[1]consoCURRENT!AB16353</f>
        <v>0</v>
      </c>
      <c r="Z778" s="37">
        <f>SUM(M778:Y778)</f>
        <v>159263.16</v>
      </c>
      <c r="AA778" s="37">
        <f>B778-Z778</f>
        <v>806736.84</v>
      </c>
      <c r="AB778" s="42">
        <f>Z778/B778</f>
        <v>0.16486869565217391</v>
      </c>
      <c r="AC778" s="38"/>
    </row>
    <row r="779" spans="1:29" s="39" customFormat="1" ht="18" customHeight="1" x14ac:dyDescent="0.25">
      <c r="A779" s="41" t="s">
        <v>37</v>
      </c>
      <c r="B779" s="37">
        <f>[1]consoCURRENT!E16429</f>
        <v>149902000</v>
      </c>
      <c r="C779" s="37">
        <f>[1]consoCURRENT!F16429</f>
        <v>0</v>
      </c>
      <c r="D779" s="37">
        <f>[1]consoCURRENT!G16429</f>
        <v>0</v>
      </c>
      <c r="E779" s="37">
        <f>[1]consoCURRENT!H16429</f>
        <v>5569197.4400000004</v>
      </c>
      <c r="F779" s="37">
        <f>[1]consoCURRENT!I16429</f>
        <v>0</v>
      </c>
      <c r="G779" s="37">
        <f>[1]consoCURRENT!J16429</f>
        <v>0</v>
      </c>
      <c r="H779" s="37">
        <f>[1]consoCURRENT!K16429</f>
        <v>0</v>
      </c>
      <c r="I779" s="37">
        <f>[1]consoCURRENT!L16429</f>
        <v>0</v>
      </c>
      <c r="J779" s="37">
        <f>[1]consoCURRENT!M16429</f>
        <v>0</v>
      </c>
      <c r="K779" s="37">
        <f>[1]consoCURRENT!N16429</f>
        <v>0</v>
      </c>
      <c r="L779" s="37">
        <f>[1]consoCURRENT!O16429</f>
        <v>0</v>
      </c>
      <c r="M779" s="37">
        <f>[1]consoCURRENT!P16429</f>
        <v>0</v>
      </c>
      <c r="N779" s="37">
        <f>[1]consoCURRENT!Q16429</f>
        <v>0</v>
      </c>
      <c r="O779" s="37">
        <f>[1]consoCURRENT!R16429</f>
        <v>91240.44</v>
      </c>
      <c r="P779" s="37">
        <f>[1]consoCURRENT!S16429</f>
        <v>5477957</v>
      </c>
      <c r="Q779" s="37">
        <f>[1]consoCURRENT!T16429</f>
        <v>0</v>
      </c>
      <c r="R779" s="37">
        <f>[1]consoCURRENT!U16429</f>
        <v>0</v>
      </c>
      <c r="S779" s="37">
        <f>[1]consoCURRENT!V16429</f>
        <v>0</v>
      </c>
      <c r="T779" s="37">
        <f>[1]consoCURRENT!W16429</f>
        <v>0</v>
      </c>
      <c r="U779" s="37">
        <f>[1]consoCURRENT!X16429</f>
        <v>0</v>
      </c>
      <c r="V779" s="37">
        <f>[1]consoCURRENT!Y16429</f>
        <v>0</v>
      </c>
      <c r="W779" s="37">
        <f>[1]consoCURRENT!Z16429</f>
        <v>0</v>
      </c>
      <c r="X779" s="37">
        <f>[1]consoCURRENT!AA16429</f>
        <v>0</v>
      </c>
      <c r="Y779" s="37">
        <f>[1]consoCURRENT!AB16429</f>
        <v>0</v>
      </c>
      <c r="Z779" s="37">
        <f t="shared" ref="Z779:Z781" si="552">SUM(M779:Y779)</f>
        <v>5569197.4400000004</v>
      </c>
      <c r="AA779" s="37">
        <f t="shared" ref="AA779:AA781" si="553">B779-Z779</f>
        <v>144332802.56</v>
      </c>
      <c r="AB779" s="42">
        <f t="shared" ref="AB779:AB784" si="554">Z779/B779</f>
        <v>3.7152255740417077E-2</v>
      </c>
      <c r="AC779" s="38"/>
    </row>
    <row r="780" spans="1:29" s="39" customFormat="1" ht="18" customHeight="1" x14ac:dyDescent="0.25">
      <c r="A780" s="41" t="s">
        <v>38</v>
      </c>
      <c r="B780" s="37">
        <f>[1]consoCURRENT!E16435</f>
        <v>0</v>
      </c>
      <c r="C780" s="37">
        <f>[1]consoCURRENT!F16435</f>
        <v>0</v>
      </c>
      <c r="D780" s="37">
        <f>[1]consoCURRENT!G16435</f>
        <v>0</v>
      </c>
      <c r="E780" s="37">
        <f>[1]consoCURRENT!H16435</f>
        <v>0</v>
      </c>
      <c r="F780" s="37">
        <f>[1]consoCURRENT!I16435</f>
        <v>0</v>
      </c>
      <c r="G780" s="37">
        <f>[1]consoCURRENT!J16435</f>
        <v>0</v>
      </c>
      <c r="H780" s="37">
        <f>[1]consoCURRENT!K16435</f>
        <v>0</v>
      </c>
      <c r="I780" s="37">
        <f>[1]consoCURRENT!L16435</f>
        <v>0</v>
      </c>
      <c r="J780" s="37">
        <f>[1]consoCURRENT!M16435</f>
        <v>0</v>
      </c>
      <c r="K780" s="37">
        <f>[1]consoCURRENT!N16435</f>
        <v>0</v>
      </c>
      <c r="L780" s="37">
        <f>[1]consoCURRENT!O16435</f>
        <v>0</v>
      </c>
      <c r="M780" s="37">
        <f>[1]consoCURRENT!P16435</f>
        <v>0</v>
      </c>
      <c r="N780" s="37">
        <f>[1]consoCURRENT!Q16435</f>
        <v>0</v>
      </c>
      <c r="O780" s="37">
        <f>[1]consoCURRENT!R16435</f>
        <v>0</v>
      </c>
      <c r="P780" s="37">
        <f>[1]consoCURRENT!S16435</f>
        <v>0</v>
      </c>
      <c r="Q780" s="37">
        <f>[1]consoCURRENT!T16435</f>
        <v>0</v>
      </c>
      <c r="R780" s="37">
        <f>[1]consoCURRENT!U16435</f>
        <v>0</v>
      </c>
      <c r="S780" s="37">
        <f>[1]consoCURRENT!V16435</f>
        <v>0</v>
      </c>
      <c r="T780" s="37">
        <f>[1]consoCURRENT!W16435</f>
        <v>0</v>
      </c>
      <c r="U780" s="37">
        <f>[1]consoCURRENT!X16435</f>
        <v>0</v>
      </c>
      <c r="V780" s="37">
        <f>[1]consoCURRENT!Y16435</f>
        <v>0</v>
      </c>
      <c r="W780" s="37">
        <f>[1]consoCURRENT!Z16435</f>
        <v>0</v>
      </c>
      <c r="X780" s="37">
        <f>[1]consoCURRENT!AA16435</f>
        <v>0</v>
      </c>
      <c r="Y780" s="37">
        <f>[1]consoCURRENT!AB16435</f>
        <v>0</v>
      </c>
      <c r="Z780" s="37">
        <f t="shared" si="552"/>
        <v>0</v>
      </c>
      <c r="AA780" s="37">
        <f t="shared" si="553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[1]consoCURRENT!E16464</f>
        <v>0</v>
      </c>
      <c r="C781" s="37">
        <f>[1]consoCURRENT!F16464</f>
        <v>0</v>
      </c>
      <c r="D781" s="37">
        <f>[1]consoCURRENT!G16464</f>
        <v>0</v>
      </c>
      <c r="E781" s="37">
        <f>[1]consoCURRENT!H16464</f>
        <v>0</v>
      </c>
      <c r="F781" s="37">
        <f>[1]consoCURRENT!I16464</f>
        <v>0</v>
      </c>
      <c r="G781" s="37">
        <f>[1]consoCURRENT!J16464</f>
        <v>0</v>
      </c>
      <c r="H781" s="37">
        <f>[1]consoCURRENT!K16464</f>
        <v>0</v>
      </c>
      <c r="I781" s="37">
        <f>[1]consoCURRENT!L16464</f>
        <v>0</v>
      </c>
      <c r="J781" s="37">
        <f>[1]consoCURRENT!M16464</f>
        <v>0</v>
      </c>
      <c r="K781" s="37">
        <f>[1]consoCURRENT!N16464</f>
        <v>0</v>
      </c>
      <c r="L781" s="37">
        <f>[1]consoCURRENT!O16464</f>
        <v>0</v>
      </c>
      <c r="M781" s="37">
        <f>[1]consoCURRENT!P16464</f>
        <v>0</v>
      </c>
      <c r="N781" s="37">
        <f>[1]consoCURRENT!Q16464</f>
        <v>0</v>
      </c>
      <c r="O781" s="37">
        <f>[1]consoCURRENT!R16464</f>
        <v>0</v>
      </c>
      <c r="P781" s="37">
        <f>[1]consoCURRENT!S16464</f>
        <v>0</v>
      </c>
      <c r="Q781" s="37">
        <f>[1]consoCURRENT!T16464</f>
        <v>0</v>
      </c>
      <c r="R781" s="37">
        <f>[1]consoCURRENT!U16464</f>
        <v>0</v>
      </c>
      <c r="S781" s="37">
        <f>[1]consoCURRENT!V16464</f>
        <v>0</v>
      </c>
      <c r="T781" s="37">
        <f>[1]consoCURRENT!W16464</f>
        <v>0</v>
      </c>
      <c r="U781" s="37">
        <f>[1]consoCURRENT!X16464</f>
        <v>0</v>
      </c>
      <c r="V781" s="37">
        <f>[1]consoCURRENT!Y16464</f>
        <v>0</v>
      </c>
      <c r="W781" s="37">
        <f>[1]consoCURRENT!Z16464</f>
        <v>0</v>
      </c>
      <c r="X781" s="37">
        <f>[1]consoCURRENT!AA16464</f>
        <v>0</v>
      </c>
      <c r="Y781" s="37">
        <f>[1]consoCURRENT!AB16464</f>
        <v>0</v>
      </c>
      <c r="Z781" s="37">
        <f t="shared" si="552"/>
        <v>0</v>
      </c>
      <c r="AA781" s="37">
        <f t="shared" si="553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150868000</v>
      </c>
      <c r="C782" s="44">
        <f t="shared" ref="C782:AA782" si="555">SUM(C778:C781)</f>
        <v>0</v>
      </c>
      <c r="D782" s="44">
        <f t="shared" si="555"/>
        <v>0</v>
      </c>
      <c r="E782" s="44">
        <f t="shared" si="555"/>
        <v>5728460.6000000006</v>
      </c>
      <c r="F782" s="44">
        <f t="shared" si="555"/>
        <v>0</v>
      </c>
      <c r="G782" s="44">
        <f t="shared" si="555"/>
        <v>0</v>
      </c>
      <c r="H782" s="44">
        <f t="shared" si="555"/>
        <v>0</v>
      </c>
      <c r="I782" s="44">
        <f t="shared" si="555"/>
        <v>0</v>
      </c>
      <c r="J782" s="44">
        <f t="shared" si="555"/>
        <v>0</v>
      </c>
      <c r="K782" s="44">
        <f t="shared" si="555"/>
        <v>0</v>
      </c>
      <c r="L782" s="44">
        <f t="shared" si="555"/>
        <v>0</v>
      </c>
      <c r="M782" s="44">
        <f t="shared" si="555"/>
        <v>0</v>
      </c>
      <c r="N782" s="44">
        <f t="shared" si="555"/>
        <v>0</v>
      </c>
      <c r="O782" s="44">
        <f t="shared" si="555"/>
        <v>196805.28</v>
      </c>
      <c r="P782" s="44">
        <f t="shared" si="555"/>
        <v>5531655.3200000003</v>
      </c>
      <c r="Q782" s="44">
        <f t="shared" si="555"/>
        <v>0</v>
      </c>
      <c r="R782" s="44">
        <f t="shared" si="555"/>
        <v>0</v>
      </c>
      <c r="S782" s="44">
        <f t="shared" si="555"/>
        <v>0</v>
      </c>
      <c r="T782" s="44">
        <f t="shared" si="555"/>
        <v>0</v>
      </c>
      <c r="U782" s="44">
        <f t="shared" si="555"/>
        <v>0</v>
      </c>
      <c r="V782" s="44">
        <f t="shared" si="555"/>
        <v>0</v>
      </c>
      <c r="W782" s="44">
        <f t="shared" si="555"/>
        <v>0</v>
      </c>
      <c r="X782" s="44">
        <f t="shared" si="555"/>
        <v>0</v>
      </c>
      <c r="Y782" s="44">
        <f t="shared" si="555"/>
        <v>0</v>
      </c>
      <c r="Z782" s="44">
        <f t="shared" si="555"/>
        <v>5728460.6000000006</v>
      </c>
      <c r="AA782" s="44">
        <f t="shared" si="555"/>
        <v>145139539.40000001</v>
      </c>
      <c r="AB782" s="45">
        <f t="shared" si="554"/>
        <v>3.7970017498740627E-2</v>
      </c>
      <c r="AC782" s="38"/>
    </row>
    <row r="783" spans="1:29" s="39" customFormat="1" ht="18" customHeight="1" x14ac:dyDescent="0.25">
      <c r="A783" s="46" t="s">
        <v>41</v>
      </c>
      <c r="B783" s="37">
        <f>[1]consoCURRENT!E16468</f>
        <v>0</v>
      </c>
      <c r="C783" s="37">
        <f>[1]consoCURRENT!F16468</f>
        <v>0</v>
      </c>
      <c r="D783" s="37">
        <f>[1]consoCURRENT!G16468</f>
        <v>0</v>
      </c>
      <c r="E783" s="37">
        <f>[1]consoCURRENT!H16468</f>
        <v>0</v>
      </c>
      <c r="F783" s="37">
        <f>[1]consoCURRENT!I16468</f>
        <v>0</v>
      </c>
      <c r="G783" s="37">
        <f>[1]consoCURRENT!J16468</f>
        <v>0</v>
      </c>
      <c r="H783" s="37">
        <f>[1]consoCURRENT!K16468</f>
        <v>0</v>
      </c>
      <c r="I783" s="37">
        <f>[1]consoCURRENT!L16468</f>
        <v>0</v>
      </c>
      <c r="J783" s="37">
        <f>[1]consoCURRENT!M16468</f>
        <v>0</v>
      </c>
      <c r="K783" s="37">
        <f>[1]consoCURRENT!N16468</f>
        <v>0</v>
      </c>
      <c r="L783" s="37">
        <f>[1]consoCURRENT!O16468</f>
        <v>0</v>
      </c>
      <c r="M783" s="37">
        <f>[1]consoCURRENT!P16468</f>
        <v>0</v>
      </c>
      <c r="N783" s="37">
        <f>[1]consoCURRENT!Q16468</f>
        <v>0</v>
      </c>
      <c r="O783" s="37">
        <f>[1]consoCURRENT!R16468</f>
        <v>0</v>
      </c>
      <c r="P783" s="37">
        <f>[1]consoCURRENT!S16468</f>
        <v>0</v>
      </c>
      <c r="Q783" s="37">
        <f>[1]consoCURRENT!T16468</f>
        <v>0</v>
      </c>
      <c r="R783" s="37">
        <f>[1]consoCURRENT!U16468</f>
        <v>0</v>
      </c>
      <c r="S783" s="37">
        <f>[1]consoCURRENT!V16468</f>
        <v>0</v>
      </c>
      <c r="T783" s="37">
        <f>[1]consoCURRENT!W16468</f>
        <v>0</v>
      </c>
      <c r="U783" s="37">
        <f>[1]consoCURRENT!X16468</f>
        <v>0</v>
      </c>
      <c r="V783" s="37">
        <f>[1]consoCURRENT!Y16468</f>
        <v>0</v>
      </c>
      <c r="W783" s="37">
        <f>[1]consoCURRENT!Z16468</f>
        <v>0</v>
      </c>
      <c r="X783" s="37">
        <f>[1]consoCURRENT!AA16468</f>
        <v>0</v>
      </c>
      <c r="Y783" s="37">
        <f>[1]consoCURRENT!AB16468</f>
        <v>0</v>
      </c>
      <c r="Z783" s="37">
        <f t="shared" ref="Z783" si="556">SUM(M783:Y783)</f>
        <v>0</v>
      </c>
      <c r="AA783" s="37">
        <f t="shared" ref="AA783" si="557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150868000</v>
      </c>
      <c r="C784" s="44">
        <f t="shared" ref="C784:AA784" si="558">C783+C782</f>
        <v>0</v>
      </c>
      <c r="D784" s="44">
        <f t="shared" si="558"/>
        <v>0</v>
      </c>
      <c r="E784" s="44">
        <f t="shared" si="558"/>
        <v>5728460.6000000006</v>
      </c>
      <c r="F784" s="44">
        <f t="shared" si="558"/>
        <v>0</v>
      </c>
      <c r="G784" s="44">
        <f t="shared" si="558"/>
        <v>0</v>
      </c>
      <c r="H784" s="44">
        <f t="shared" si="558"/>
        <v>0</v>
      </c>
      <c r="I784" s="44">
        <f t="shared" si="558"/>
        <v>0</v>
      </c>
      <c r="J784" s="44">
        <f t="shared" si="558"/>
        <v>0</v>
      </c>
      <c r="K784" s="44">
        <f t="shared" si="558"/>
        <v>0</v>
      </c>
      <c r="L784" s="44">
        <f t="shared" si="558"/>
        <v>0</v>
      </c>
      <c r="M784" s="44">
        <f t="shared" si="558"/>
        <v>0</v>
      </c>
      <c r="N784" s="44">
        <f t="shared" si="558"/>
        <v>0</v>
      </c>
      <c r="O784" s="44">
        <f t="shared" si="558"/>
        <v>196805.28</v>
      </c>
      <c r="P784" s="44">
        <f t="shared" si="558"/>
        <v>5531655.3200000003</v>
      </c>
      <c r="Q784" s="44">
        <f t="shared" si="558"/>
        <v>0</v>
      </c>
      <c r="R784" s="44">
        <f t="shared" si="558"/>
        <v>0</v>
      </c>
      <c r="S784" s="44">
        <f t="shared" si="558"/>
        <v>0</v>
      </c>
      <c r="T784" s="44">
        <f t="shared" si="558"/>
        <v>0</v>
      </c>
      <c r="U784" s="44">
        <f t="shared" si="558"/>
        <v>0</v>
      </c>
      <c r="V784" s="44">
        <f t="shared" si="558"/>
        <v>0</v>
      </c>
      <c r="W784" s="44">
        <f t="shared" si="558"/>
        <v>0</v>
      </c>
      <c r="X784" s="44">
        <f t="shared" si="558"/>
        <v>0</v>
      </c>
      <c r="Y784" s="44">
        <f t="shared" si="558"/>
        <v>0</v>
      </c>
      <c r="Z784" s="44">
        <f t="shared" si="558"/>
        <v>5728460.6000000006</v>
      </c>
      <c r="AA784" s="44">
        <f t="shared" si="558"/>
        <v>145139539.40000001</v>
      </c>
      <c r="AB784" s="45">
        <f t="shared" si="554"/>
        <v>3.7970017498740627E-2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62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[1]consoCURRENT!E16528</f>
        <v>966000</v>
      </c>
      <c r="C788" s="37">
        <f>[1]consoCURRENT!F16528</f>
        <v>0</v>
      </c>
      <c r="D788" s="37">
        <f>[1]consoCURRENT!G16528</f>
        <v>0</v>
      </c>
      <c r="E788" s="37">
        <f>[1]consoCURRENT!H16528</f>
        <v>233013.03999999998</v>
      </c>
      <c r="F788" s="37">
        <f>[1]consoCURRENT!I16528</f>
        <v>0</v>
      </c>
      <c r="G788" s="37">
        <f>[1]consoCURRENT!J16528</f>
        <v>0</v>
      </c>
      <c r="H788" s="37">
        <f>[1]consoCURRENT!K16528</f>
        <v>0</v>
      </c>
      <c r="I788" s="37">
        <f>[1]consoCURRENT!L16528</f>
        <v>0</v>
      </c>
      <c r="J788" s="37">
        <f>[1]consoCURRENT!M16528</f>
        <v>0</v>
      </c>
      <c r="K788" s="37">
        <f>[1]consoCURRENT!N16528</f>
        <v>0</v>
      </c>
      <c r="L788" s="37">
        <f>[1]consoCURRENT!O16528</f>
        <v>0</v>
      </c>
      <c r="M788" s="37">
        <f>[1]consoCURRENT!P16528</f>
        <v>0</v>
      </c>
      <c r="N788" s="37">
        <f>[1]consoCURRENT!Q16528</f>
        <v>0</v>
      </c>
      <c r="O788" s="37">
        <f>[1]consoCURRENT!R16528</f>
        <v>160342</v>
      </c>
      <c r="P788" s="37">
        <f>[1]consoCURRENT!S16528</f>
        <v>72671.039999999994</v>
      </c>
      <c r="Q788" s="37">
        <f>[1]consoCURRENT!T16528</f>
        <v>0</v>
      </c>
      <c r="R788" s="37">
        <f>[1]consoCURRENT!U16528</f>
        <v>0</v>
      </c>
      <c r="S788" s="37">
        <f>[1]consoCURRENT!V16528</f>
        <v>0</v>
      </c>
      <c r="T788" s="37">
        <f>[1]consoCURRENT!W16528</f>
        <v>0</v>
      </c>
      <c r="U788" s="37">
        <f>[1]consoCURRENT!X16528</f>
        <v>0</v>
      </c>
      <c r="V788" s="37">
        <f>[1]consoCURRENT!Y16528</f>
        <v>0</v>
      </c>
      <c r="W788" s="37">
        <f>[1]consoCURRENT!Z16528</f>
        <v>0</v>
      </c>
      <c r="X788" s="37">
        <f>[1]consoCURRENT!AA16528</f>
        <v>0</v>
      </c>
      <c r="Y788" s="37">
        <f>[1]consoCURRENT!AB16528</f>
        <v>0</v>
      </c>
      <c r="Z788" s="37">
        <f>SUM(M788:Y788)</f>
        <v>233013.03999999998</v>
      </c>
      <c r="AA788" s="37">
        <f>B788-Z788</f>
        <v>732986.96</v>
      </c>
      <c r="AB788" s="42">
        <f>Z788/B788</f>
        <v>0.24121432712215318</v>
      </c>
      <c r="AC788" s="38"/>
    </row>
    <row r="789" spans="1:29" s="39" customFormat="1" ht="18" customHeight="1" x14ac:dyDescent="0.25">
      <c r="A789" s="41" t="s">
        <v>37</v>
      </c>
      <c r="B789" s="37">
        <f>[1]consoCURRENT!E16604</f>
        <v>223172000</v>
      </c>
      <c r="C789" s="37">
        <f>[1]consoCURRENT!F16604</f>
        <v>0</v>
      </c>
      <c r="D789" s="37">
        <f>[1]consoCURRENT!G16604</f>
        <v>0</v>
      </c>
      <c r="E789" s="37">
        <f>[1]consoCURRENT!H16604</f>
        <v>6882945.9500000002</v>
      </c>
      <c r="F789" s="37">
        <f>[1]consoCURRENT!I16604</f>
        <v>0</v>
      </c>
      <c r="G789" s="37">
        <f>[1]consoCURRENT!J16604</f>
        <v>0</v>
      </c>
      <c r="H789" s="37">
        <f>[1]consoCURRENT!K16604</f>
        <v>0</v>
      </c>
      <c r="I789" s="37">
        <f>[1]consoCURRENT!L16604</f>
        <v>0</v>
      </c>
      <c r="J789" s="37">
        <f>[1]consoCURRENT!M16604</f>
        <v>0</v>
      </c>
      <c r="K789" s="37">
        <f>[1]consoCURRENT!N16604</f>
        <v>0</v>
      </c>
      <c r="L789" s="37">
        <f>[1]consoCURRENT!O16604</f>
        <v>0</v>
      </c>
      <c r="M789" s="37">
        <f>[1]consoCURRENT!P16604</f>
        <v>0</v>
      </c>
      <c r="N789" s="37">
        <f>[1]consoCURRENT!Q16604</f>
        <v>0</v>
      </c>
      <c r="O789" s="37">
        <f>[1]consoCURRENT!R16604</f>
        <v>7760.32</v>
      </c>
      <c r="P789" s="37">
        <f>[1]consoCURRENT!S16604</f>
        <v>6875185.6299999999</v>
      </c>
      <c r="Q789" s="37">
        <f>[1]consoCURRENT!T16604</f>
        <v>0</v>
      </c>
      <c r="R789" s="37">
        <f>[1]consoCURRENT!U16604</f>
        <v>0</v>
      </c>
      <c r="S789" s="37">
        <f>[1]consoCURRENT!V16604</f>
        <v>0</v>
      </c>
      <c r="T789" s="37">
        <f>[1]consoCURRENT!W16604</f>
        <v>0</v>
      </c>
      <c r="U789" s="37">
        <f>[1]consoCURRENT!X16604</f>
        <v>0</v>
      </c>
      <c r="V789" s="37">
        <f>[1]consoCURRENT!Y16604</f>
        <v>0</v>
      </c>
      <c r="W789" s="37">
        <f>[1]consoCURRENT!Z16604</f>
        <v>0</v>
      </c>
      <c r="X789" s="37">
        <f>[1]consoCURRENT!AA16604</f>
        <v>0</v>
      </c>
      <c r="Y789" s="37">
        <f>[1]consoCURRENT!AB16604</f>
        <v>0</v>
      </c>
      <c r="Z789" s="37">
        <f t="shared" ref="Z789:Z791" si="559">SUM(M789:Y789)</f>
        <v>6882945.9500000002</v>
      </c>
      <c r="AA789" s="37">
        <f t="shared" ref="AA789:AA791" si="560">B789-Z789</f>
        <v>216289054.05000001</v>
      </c>
      <c r="AB789" s="42">
        <f t="shared" ref="AB789:AB794" si="561">Z789/B789</f>
        <v>3.0841440458480456E-2</v>
      </c>
      <c r="AC789" s="38"/>
    </row>
    <row r="790" spans="1:29" s="39" customFormat="1" ht="18" customHeight="1" x14ac:dyDescent="0.25">
      <c r="A790" s="41" t="s">
        <v>38</v>
      </c>
      <c r="B790" s="37">
        <f>[1]consoCURRENT!E16610</f>
        <v>0</v>
      </c>
      <c r="C790" s="37">
        <f>[1]consoCURRENT!F16610</f>
        <v>0</v>
      </c>
      <c r="D790" s="37">
        <f>[1]consoCURRENT!G16610</f>
        <v>0</v>
      </c>
      <c r="E790" s="37">
        <f>[1]consoCURRENT!H16610</f>
        <v>0</v>
      </c>
      <c r="F790" s="37">
        <f>[1]consoCURRENT!I16610</f>
        <v>0</v>
      </c>
      <c r="G790" s="37">
        <f>[1]consoCURRENT!J16610</f>
        <v>0</v>
      </c>
      <c r="H790" s="37">
        <f>[1]consoCURRENT!K16610</f>
        <v>0</v>
      </c>
      <c r="I790" s="37">
        <f>[1]consoCURRENT!L16610</f>
        <v>0</v>
      </c>
      <c r="J790" s="37">
        <f>[1]consoCURRENT!M16610</f>
        <v>0</v>
      </c>
      <c r="K790" s="37">
        <f>[1]consoCURRENT!N16610</f>
        <v>0</v>
      </c>
      <c r="L790" s="37">
        <f>[1]consoCURRENT!O16610</f>
        <v>0</v>
      </c>
      <c r="M790" s="37">
        <f>[1]consoCURRENT!P16610</f>
        <v>0</v>
      </c>
      <c r="N790" s="37">
        <f>[1]consoCURRENT!Q16610</f>
        <v>0</v>
      </c>
      <c r="O790" s="37">
        <f>[1]consoCURRENT!R16610</f>
        <v>0</v>
      </c>
      <c r="P790" s="37">
        <f>[1]consoCURRENT!S16610</f>
        <v>0</v>
      </c>
      <c r="Q790" s="37">
        <f>[1]consoCURRENT!T16610</f>
        <v>0</v>
      </c>
      <c r="R790" s="37">
        <f>[1]consoCURRENT!U16610</f>
        <v>0</v>
      </c>
      <c r="S790" s="37">
        <f>[1]consoCURRENT!V16610</f>
        <v>0</v>
      </c>
      <c r="T790" s="37">
        <f>[1]consoCURRENT!W16610</f>
        <v>0</v>
      </c>
      <c r="U790" s="37">
        <f>[1]consoCURRENT!X16610</f>
        <v>0</v>
      </c>
      <c r="V790" s="37">
        <f>[1]consoCURRENT!Y16610</f>
        <v>0</v>
      </c>
      <c r="W790" s="37">
        <f>[1]consoCURRENT!Z16610</f>
        <v>0</v>
      </c>
      <c r="X790" s="37">
        <f>[1]consoCURRENT!AA16610</f>
        <v>0</v>
      </c>
      <c r="Y790" s="37">
        <f>[1]consoCURRENT!AB16610</f>
        <v>0</v>
      </c>
      <c r="Z790" s="37">
        <f t="shared" si="559"/>
        <v>0</v>
      </c>
      <c r="AA790" s="37">
        <f t="shared" si="560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[1]consoCURRENT!E16639</f>
        <v>0</v>
      </c>
      <c r="C791" s="37">
        <f>[1]consoCURRENT!F16639</f>
        <v>0</v>
      </c>
      <c r="D791" s="37">
        <f>[1]consoCURRENT!G16639</f>
        <v>0</v>
      </c>
      <c r="E791" s="37">
        <f>[1]consoCURRENT!H16639</f>
        <v>0</v>
      </c>
      <c r="F791" s="37">
        <f>[1]consoCURRENT!I16639</f>
        <v>0</v>
      </c>
      <c r="G791" s="37">
        <f>[1]consoCURRENT!J16639</f>
        <v>0</v>
      </c>
      <c r="H791" s="37">
        <f>[1]consoCURRENT!K16639</f>
        <v>0</v>
      </c>
      <c r="I791" s="37">
        <f>[1]consoCURRENT!L16639</f>
        <v>0</v>
      </c>
      <c r="J791" s="37">
        <f>[1]consoCURRENT!M16639</f>
        <v>0</v>
      </c>
      <c r="K791" s="37">
        <f>[1]consoCURRENT!N16639</f>
        <v>0</v>
      </c>
      <c r="L791" s="37">
        <f>[1]consoCURRENT!O16639</f>
        <v>0</v>
      </c>
      <c r="M791" s="37">
        <f>[1]consoCURRENT!P16639</f>
        <v>0</v>
      </c>
      <c r="N791" s="37">
        <f>[1]consoCURRENT!Q16639</f>
        <v>0</v>
      </c>
      <c r="O791" s="37">
        <f>[1]consoCURRENT!R16639</f>
        <v>0</v>
      </c>
      <c r="P791" s="37">
        <f>[1]consoCURRENT!S16639</f>
        <v>0</v>
      </c>
      <c r="Q791" s="37">
        <f>[1]consoCURRENT!T16639</f>
        <v>0</v>
      </c>
      <c r="R791" s="37">
        <f>[1]consoCURRENT!U16639</f>
        <v>0</v>
      </c>
      <c r="S791" s="37">
        <f>[1]consoCURRENT!V16639</f>
        <v>0</v>
      </c>
      <c r="T791" s="37">
        <f>[1]consoCURRENT!W16639</f>
        <v>0</v>
      </c>
      <c r="U791" s="37">
        <f>[1]consoCURRENT!X16639</f>
        <v>0</v>
      </c>
      <c r="V791" s="37">
        <f>[1]consoCURRENT!Y16639</f>
        <v>0</v>
      </c>
      <c r="W791" s="37">
        <f>[1]consoCURRENT!Z16639</f>
        <v>0</v>
      </c>
      <c r="X791" s="37">
        <f>[1]consoCURRENT!AA16639</f>
        <v>0</v>
      </c>
      <c r="Y791" s="37">
        <f>[1]consoCURRENT!AB16639</f>
        <v>0</v>
      </c>
      <c r="Z791" s="37">
        <f t="shared" si="559"/>
        <v>0</v>
      </c>
      <c r="AA791" s="37">
        <f t="shared" si="560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224138000</v>
      </c>
      <c r="C792" s="44">
        <f t="shared" ref="C792:AA792" si="562">SUM(C788:C791)</f>
        <v>0</v>
      </c>
      <c r="D792" s="44">
        <f t="shared" si="562"/>
        <v>0</v>
      </c>
      <c r="E792" s="44">
        <f t="shared" si="562"/>
        <v>7115958.9900000002</v>
      </c>
      <c r="F792" s="44">
        <f t="shared" si="562"/>
        <v>0</v>
      </c>
      <c r="G792" s="44">
        <f t="shared" si="562"/>
        <v>0</v>
      </c>
      <c r="H792" s="44">
        <f t="shared" si="562"/>
        <v>0</v>
      </c>
      <c r="I792" s="44">
        <f t="shared" si="562"/>
        <v>0</v>
      </c>
      <c r="J792" s="44">
        <f t="shared" si="562"/>
        <v>0</v>
      </c>
      <c r="K792" s="44">
        <f t="shared" si="562"/>
        <v>0</v>
      </c>
      <c r="L792" s="44">
        <f t="shared" si="562"/>
        <v>0</v>
      </c>
      <c r="M792" s="44">
        <f t="shared" si="562"/>
        <v>0</v>
      </c>
      <c r="N792" s="44">
        <f t="shared" si="562"/>
        <v>0</v>
      </c>
      <c r="O792" s="44">
        <f t="shared" si="562"/>
        <v>168102.32</v>
      </c>
      <c r="P792" s="44">
        <f t="shared" si="562"/>
        <v>6947856.6699999999</v>
      </c>
      <c r="Q792" s="44">
        <f t="shared" si="562"/>
        <v>0</v>
      </c>
      <c r="R792" s="44">
        <f t="shared" si="562"/>
        <v>0</v>
      </c>
      <c r="S792" s="44">
        <f t="shared" si="562"/>
        <v>0</v>
      </c>
      <c r="T792" s="44">
        <f t="shared" si="562"/>
        <v>0</v>
      </c>
      <c r="U792" s="44">
        <f t="shared" si="562"/>
        <v>0</v>
      </c>
      <c r="V792" s="44">
        <f t="shared" si="562"/>
        <v>0</v>
      </c>
      <c r="W792" s="44">
        <f t="shared" si="562"/>
        <v>0</v>
      </c>
      <c r="X792" s="44">
        <f t="shared" si="562"/>
        <v>0</v>
      </c>
      <c r="Y792" s="44">
        <f t="shared" si="562"/>
        <v>0</v>
      </c>
      <c r="Z792" s="44">
        <f t="shared" si="562"/>
        <v>7115958.9900000002</v>
      </c>
      <c r="AA792" s="44">
        <f t="shared" si="562"/>
        <v>217022041.01000002</v>
      </c>
      <c r="AB792" s="45">
        <f t="shared" si="561"/>
        <v>3.1748114955964628E-2</v>
      </c>
      <c r="AC792" s="38"/>
    </row>
    <row r="793" spans="1:29" s="39" customFormat="1" ht="18" customHeight="1" x14ac:dyDescent="0.25">
      <c r="A793" s="46" t="s">
        <v>41</v>
      </c>
      <c r="B793" s="37">
        <f>[1]consoCURRENT!E16643</f>
        <v>0</v>
      </c>
      <c r="C793" s="37">
        <f>[1]consoCURRENT!F16643</f>
        <v>0</v>
      </c>
      <c r="D793" s="37">
        <f>[1]consoCURRENT!G16643</f>
        <v>0</v>
      </c>
      <c r="E793" s="37">
        <f>[1]consoCURRENT!H16643</f>
        <v>0</v>
      </c>
      <c r="F793" s="37">
        <f>[1]consoCURRENT!I16643</f>
        <v>0</v>
      </c>
      <c r="G793" s="37">
        <f>[1]consoCURRENT!J16643</f>
        <v>0</v>
      </c>
      <c r="H793" s="37">
        <f>[1]consoCURRENT!K16643</f>
        <v>0</v>
      </c>
      <c r="I793" s="37">
        <f>[1]consoCURRENT!L16643</f>
        <v>0</v>
      </c>
      <c r="J793" s="37">
        <f>[1]consoCURRENT!M16643</f>
        <v>0</v>
      </c>
      <c r="K793" s="37">
        <f>[1]consoCURRENT!N16643</f>
        <v>0</v>
      </c>
      <c r="L793" s="37">
        <f>[1]consoCURRENT!O16643</f>
        <v>0</v>
      </c>
      <c r="M793" s="37">
        <f>[1]consoCURRENT!P16643</f>
        <v>0</v>
      </c>
      <c r="N793" s="37">
        <f>[1]consoCURRENT!Q16643</f>
        <v>0</v>
      </c>
      <c r="O793" s="37">
        <f>[1]consoCURRENT!R16643</f>
        <v>0</v>
      </c>
      <c r="P793" s="37">
        <f>[1]consoCURRENT!S16643</f>
        <v>0</v>
      </c>
      <c r="Q793" s="37">
        <f>[1]consoCURRENT!T16643</f>
        <v>0</v>
      </c>
      <c r="R793" s="37">
        <f>[1]consoCURRENT!U16643</f>
        <v>0</v>
      </c>
      <c r="S793" s="37">
        <f>[1]consoCURRENT!V16643</f>
        <v>0</v>
      </c>
      <c r="T793" s="37">
        <f>[1]consoCURRENT!W16643</f>
        <v>0</v>
      </c>
      <c r="U793" s="37">
        <f>[1]consoCURRENT!X16643</f>
        <v>0</v>
      </c>
      <c r="V793" s="37">
        <f>[1]consoCURRENT!Y16643</f>
        <v>0</v>
      </c>
      <c r="W793" s="37">
        <f>[1]consoCURRENT!Z16643</f>
        <v>0</v>
      </c>
      <c r="X793" s="37">
        <f>[1]consoCURRENT!AA16643</f>
        <v>0</v>
      </c>
      <c r="Y793" s="37">
        <f>[1]consoCURRENT!AB16643</f>
        <v>0</v>
      </c>
      <c r="Z793" s="37">
        <f t="shared" ref="Z793" si="563">SUM(M793:Y793)</f>
        <v>0</v>
      </c>
      <c r="AA793" s="37">
        <f t="shared" ref="AA793" si="564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224138000</v>
      </c>
      <c r="C794" s="44">
        <f t="shared" ref="C794:AA794" si="565">C793+C792</f>
        <v>0</v>
      </c>
      <c r="D794" s="44">
        <f t="shared" si="565"/>
        <v>0</v>
      </c>
      <c r="E794" s="44">
        <f t="shared" si="565"/>
        <v>7115958.9900000002</v>
      </c>
      <c r="F794" s="44">
        <f t="shared" si="565"/>
        <v>0</v>
      </c>
      <c r="G794" s="44">
        <f t="shared" si="565"/>
        <v>0</v>
      </c>
      <c r="H794" s="44">
        <f t="shared" si="565"/>
        <v>0</v>
      </c>
      <c r="I794" s="44">
        <f t="shared" si="565"/>
        <v>0</v>
      </c>
      <c r="J794" s="44">
        <f t="shared" si="565"/>
        <v>0</v>
      </c>
      <c r="K794" s="44">
        <f t="shared" si="565"/>
        <v>0</v>
      </c>
      <c r="L794" s="44">
        <f t="shared" si="565"/>
        <v>0</v>
      </c>
      <c r="M794" s="44">
        <f t="shared" si="565"/>
        <v>0</v>
      </c>
      <c r="N794" s="44">
        <f t="shared" si="565"/>
        <v>0</v>
      </c>
      <c r="O794" s="44">
        <f t="shared" si="565"/>
        <v>168102.32</v>
      </c>
      <c r="P794" s="44">
        <f t="shared" si="565"/>
        <v>6947856.6699999999</v>
      </c>
      <c r="Q794" s="44">
        <f t="shared" si="565"/>
        <v>0</v>
      </c>
      <c r="R794" s="44">
        <f t="shared" si="565"/>
        <v>0</v>
      </c>
      <c r="S794" s="44">
        <f t="shared" si="565"/>
        <v>0</v>
      </c>
      <c r="T794" s="44">
        <f t="shared" si="565"/>
        <v>0</v>
      </c>
      <c r="U794" s="44">
        <f t="shared" si="565"/>
        <v>0</v>
      </c>
      <c r="V794" s="44">
        <f t="shared" si="565"/>
        <v>0</v>
      </c>
      <c r="W794" s="44">
        <f t="shared" si="565"/>
        <v>0</v>
      </c>
      <c r="X794" s="44">
        <f t="shared" si="565"/>
        <v>0</v>
      </c>
      <c r="Y794" s="44">
        <f t="shared" si="565"/>
        <v>0</v>
      </c>
      <c r="Z794" s="44">
        <f t="shared" si="565"/>
        <v>7115958.9900000002</v>
      </c>
      <c r="AA794" s="44">
        <f t="shared" si="565"/>
        <v>217022041.01000002</v>
      </c>
      <c r="AB794" s="45">
        <f t="shared" si="561"/>
        <v>3.1748114955964628E-2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63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[1]consoCURRENT!E16703</f>
        <v>967000</v>
      </c>
      <c r="C798" s="37">
        <f>[1]consoCURRENT!F16703</f>
        <v>0</v>
      </c>
      <c r="D798" s="37">
        <f>[1]consoCURRENT!G16703</f>
        <v>0</v>
      </c>
      <c r="E798" s="37">
        <f>[1]consoCURRENT!H16703</f>
        <v>137150.82</v>
      </c>
      <c r="F798" s="37">
        <f>[1]consoCURRENT!I16703</f>
        <v>0</v>
      </c>
      <c r="G798" s="37">
        <f>[1]consoCURRENT!J16703</f>
        <v>0</v>
      </c>
      <c r="H798" s="37">
        <f>[1]consoCURRENT!K16703</f>
        <v>0</v>
      </c>
      <c r="I798" s="37">
        <f>[1]consoCURRENT!L16703</f>
        <v>0</v>
      </c>
      <c r="J798" s="37">
        <f>[1]consoCURRENT!M16703</f>
        <v>0</v>
      </c>
      <c r="K798" s="37">
        <f>[1]consoCURRENT!N16703</f>
        <v>0</v>
      </c>
      <c r="L798" s="37">
        <f>[1]consoCURRENT!O16703</f>
        <v>0</v>
      </c>
      <c r="M798" s="37">
        <f>[1]consoCURRENT!P16703</f>
        <v>0</v>
      </c>
      <c r="N798" s="37">
        <f>[1]consoCURRENT!Q16703</f>
        <v>0</v>
      </c>
      <c r="O798" s="37">
        <f>[1]consoCURRENT!R16703</f>
        <v>89714.82</v>
      </c>
      <c r="P798" s="37">
        <f>[1]consoCURRENT!S16703</f>
        <v>47436</v>
      </c>
      <c r="Q798" s="37">
        <f>[1]consoCURRENT!T16703</f>
        <v>0</v>
      </c>
      <c r="R798" s="37">
        <f>[1]consoCURRENT!U16703</f>
        <v>0</v>
      </c>
      <c r="S798" s="37">
        <f>[1]consoCURRENT!V16703</f>
        <v>0</v>
      </c>
      <c r="T798" s="37">
        <f>[1]consoCURRENT!W16703</f>
        <v>0</v>
      </c>
      <c r="U798" s="37">
        <f>[1]consoCURRENT!X16703</f>
        <v>0</v>
      </c>
      <c r="V798" s="37">
        <f>[1]consoCURRENT!Y16703</f>
        <v>0</v>
      </c>
      <c r="W798" s="37">
        <f>[1]consoCURRENT!Z16703</f>
        <v>0</v>
      </c>
      <c r="X798" s="37">
        <f>[1]consoCURRENT!AA16703</f>
        <v>0</v>
      </c>
      <c r="Y798" s="37">
        <f>[1]consoCURRENT!AB16703</f>
        <v>0</v>
      </c>
      <c r="Z798" s="37">
        <f>SUM(M798:Y798)</f>
        <v>137150.82</v>
      </c>
      <c r="AA798" s="37">
        <f>B798-Z798</f>
        <v>829849.17999999993</v>
      </c>
      <c r="AB798" s="42">
        <f>Z798/B798</f>
        <v>0.14183125129265772</v>
      </c>
      <c r="AC798" s="38"/>
    </row>
    <row r="799" spans="1:29" s="39" customFormat="1" ht="18" customHeight="1" x14ac:dyDescent="0.25">
      <c r="A799" s="41" t="s">
        <v>37</v>
      </c>
      <c r="B799" s="37">
        <f>[1]consoCURRENT!E16779</f>
        <v>210382000</v>
      </c>
      <c r="C799" s="37">
        <f>[1]consoCURRENT!F16779</f>
        <v>0</v>
      </c>
      <c r="D799" s="37">
        <f>[1]consoCURRENT!G16779</f>
        <v>0</v>
      </c>
      <c r="E799" s="37">
        <f>[1]consoCURRENT!H16779</f>
        <v>52341516.960000001</v>
      </c>
      <c r="F799" s="37">
        <f>[1]consoCURRENT!I16779</f>
        <v>0</v>
      </c>
      <c r="G799" s="37">
        <f>[1]consoCURRENT!J16779</f>
        <v>0</v>
      </c>
      <c r="H799" s="37">
        <f>[1]consoCURRENT!K16779</f>
        <v>0</v>
      </c>
      <c r="I799" s="37">
        <f>[1]consoCURRENT!L16779</f>
        <v>0</v>
      </c>
      <c r="J799" s="37">
        <f>[1]consoCURRENT!M16779</f>
        <v>0</v>
      </c>
      <c r="K799" s="37">
        <f>[1]consoCURRENT!N16779</f>
        <v>0</v>
      </c>
      <c r="L799" s="37">
        <f>[1]consoCURRENT!O16779</f>
        <v>0</v>
      </c>
      <c r="M799" s="37">
        <f>[1]consoCURRENT!P16779</f>
        <v>0</v>
      </c>
      <c r="N799" s="37">
        <f>[1]consoCURRENT!Q16779</f>
        <v>0</v>
      </c>
      <c r="O799" s="37">
        <f>[1]consoCURRENT!R16779</f>
        <v>102075.36</v>
      </c>
      <c r="P799" s="37">
        <f>[1]consoCURRENT!S16779</f>
        <v>52239441.600000001</v>
      </c>
      <c r="Q799" s="37">
        <f>[1]consoCURRENT!T16779</f>
        <v>0</v>
      </c>
      <c r="R799" s="37">
        <f>[1]consoCURRENT!U16779</f>
        <v>0</v>
      </c>
      <c r="S799" s="37">
        <f>[1]consoCURRENT!V16779</f>
        <v>0</v>
      </c>
      <c r="T799" s="37">
        <f>[1]consoCURRENT!W16779</f>
        <v>0</v>
      </c>
      <c r="U799" s="37">
        <f>[1]consoCURRENT!X16779</f>
        <v>0</v>
      </c>
      <c r="V799" s="37">
        <f>[1]consoCURRENT!Y16779</f>
        <v>0</v>
      </c>
      <c r="W799" s="37">
        <f>[1]consoCURRENT!Z16779</f>
        <v>0</v>
      </c>
      <c r="X799" s="37">
        <f>[1]consoCURRENT!AA16779</f>
        <v>0</v>
      </c>
      <c r="Y799" s="37">
        <f>[1]consoCURRENT!AB16779</f>
        <v>0</v>
      </c>
      <c r="Z799" s="37">
        <f t="shared" ref="Z799:Z801" si="566">SUM(M799:Y799)</f>
        <v>52341516.960000001</v>
      </c>
      <c r="AA799" s="37">
        <f t="shared" ref="AA799:AA801" si="567">B799-Z799</f>
        <v>158040483.03999999</v>
      </c>
      <c r="AB799" s="42">
        <f t="shared" ref="AB799:AB804" si="568">Z799/B799</f>
        <v>0.24879275299217615</v>
      </c>
      <c r="AC799" s="38"/>
    </row>
    <row r="800" spans="1:29" s="39" customFormat="1" ht="18" customHeight="1" x14ac:dyDescent="0.25">
      <c r="A800" s="41" t="s">
        <v>38</v>
      </c>
      <c r="B800" s="37">
        <f>[1]consoCURRENT!E16785</f>
        <v>0</v>
      </c>
      <c r="C800" s="37">
        <f>[1]consoCURRENT!F16785</f>
        <v>0</v>
      </c>
      <c r="D800" s="37">
        <f>[1]consoCURRENT!G16785</f>
        <v>0</v>
      </c>
      <c r="E800" s="37">
        <f>[1]consoCURRENT!H16785</f>
        <v>0</v>
      </c>
      <c r="F800" s="37">
        <f>[1]consoCURRENT!I16785</f>
        <v>0</v>
      </c>
      <c r="G800" s="37">
        <f>[1]consoCURRENT!J16785</f>
        <v>0</v>
      </c>
      <c r="H800" s="37">
        <f>[1]consoCURRENT!K16785</f>
        <v>0</v>
      </c>
      <c r="I800" s="37">
        <f>[1]consoCURRENT!L16785</f>
        <v>0</v>
      </c>
      <c r="J800" s="37">
        <f>[1]consoCURRENT!M16785</f>
        <v>0</v>
      </c>
      <c r="K800" s="37">
        <f>[1]consoCURRENT!N16785</f>
        <v>0</v>
      </c>
      <c r="L800" s="37">
        <f>[1]consoCURRENT!O16785</f>
        <v>0</v>
      </c>
      <c r="M800" s="37">
        <f>[1]consoCURRENT!P16785</f>
        <v>0</v>
      </c>
      <c r="N800" s="37">
        <f>[1]consoCURRENT!Q16785</f>
        <v>0</v>
      </c>
      <c r="O800" s="37">
        <f>[1]consoCURRENT!R16785</f>
        <v>0</v>
      </c>
      <c r="P800" s="37">
        <f>[1]consoCURRENT!S16785</f>
        <v>0</v>
      </c>
      <c r="Q800" s="37">
        <f>[1]consoCURRENT!T16785</f>
        <v>0</v>
      </c>
      <c r="R800" s="37">
        <f>[1]consoCURRENT!U16785</f>
        <v>0</v>
      </c>
      <c r="S800" s="37">
        <f>[1]consoCURRENT!V16785</f>
        <v>0</v>
      </c>
      <c r="T800" s="37">
        <f>[1]consoCURRENT!W16785</f>
        <v>0</v>
      </c>
      <c r="U800" s="37">
        <f>[1]consoCURRENT!X16785</f>
        <v>0</v>
      </c>
      <c r="V800" s="37">
        <f>[1]consoCURRENT!Y16785</f>
        <v>0</v>
      </c>
      <c r="W800" s="37">
        <f>[1]consoCURRENT!Z16785</f>
        <v>0</v>
      </c>
      <c r="X800" s="37">
        <f>[1]consoCURRENT!AA16785</f>
        <v>0</v>
      </c>
      <c r="Y800" s="37">
        <f>[1]consoCURRENT!AB16785</f>
        <v>0</v>
      </c>
      <c r="Z800" s="37">
        <f t="shared" si="566"/>
        <v>0</v>
      </c>
      <c r="AA800" s="37">
        <f t="shared" si="567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[1]consoCURRENT!E16814</f>
        <v>0</v>
      </c>
      <c r="C801" s="37">
        <f>[1]consoCURRENT!F16814</f>
        <v>0</v>
      </c>
      <c r="D801" s="37">
        <f>[1]consoCURRENT!G16814</f>
        <v>0</v>
      </c>
      <c r="E801" s="37">
        <f>[1]consoCURRENT!H16814</f>
        <v>0</v>
      </c>
      <c r="F801" s="37">
        <f>[1]consoCURRENT!I16814</f>
        <v>0</v>
      </c>
      <c r="G801" s="37">
        <f>[1]consoCURRENT!J16814</f>
        <v>0</v>
      </c>
      <c r="H801" s="37">
        <f>[1]consoCURRENT!K16814</f>
        <v>0</v>
      </c>
      <c r="I801" s="37">
        <f>[1]consoCURRENT!L16814</f>
        <v>0</v>
      </c>
      <c r="J801" s="37">
        <f>[1]consoCURRENT!M16814</f>
        <v>0</v>
      </c>
      <c r="K801" s="37">
        <f>[1]consoCURRENT!N16814</f>
        <v>0</v>
      </c>
      <c r="L801" s="37">
        <f>[1]consoCURRENT!O16814</f>
        <v>0</v>
      </c>
      <c r="M801" s="37">
        <f>[1]consoCURRENT!P16814</f>
        <v>0</v>
      </c>
      <c r="N801" s="37">
        <f>[1]consoCURRENT!Q16814</f>
        <v>0</v>
      </c>
      <c r="O801" s="37">
        <f>[1]consoCURRENT!R16814</f>
        <v>0</v>
      </c>
      <c r="P801" s="37">
        <f>[1]consoCURRENT!S16814</f>
        <v>0</v>
      </c>
      <c r="Q801" s="37">
        <f>[1]consoCURRENT!T16814</f>
        <v>0</v>
      </c>
      <c r="R801" s="37">
        <f>[1]consoCURRENT!U16814</f>
        <v>0</v>
      </c>
      <c r="S801" s="37">
        <f>[1]consoCURRENT!V16814</f>
        <v>0</v>
      </c>
      <c r="T801" s="37">
        <f>[1]consoCURRENT!W16814</f>
        <v>0</v>
      </c>
      <c r="U801" s="37">
        <f>[1]consoCURRENT!X16814</f>
        <v>0</v>
      </c>
      <c r="V801" s="37">
        <f>[1]consoCURRENT!Y16814</f>
        <v>0</v>
      </c>
      <c r="W801" s="37">
        <f>[1]consoCURRENT!Z16814</f>
        <v>0</v>
      </c>
      <c r="X801" s="37">
        <f>[1]consoCURRENT!AA16814</f>
        <v>0</v>
      </c>
      <c r="Y801" s="37">
        <f>[1]consoCURRENT!AB16814</f>
        <v>0</v>
      </c>
      <c r="Z801" s="37">
        <f t="shared" si="566"/>
        <v>0</v>
      </c>
      <c r="AA801" s="37">
        <f t="shared" si="567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211349000</v>
      </c>
      <c r="C802" s="44">
        <f t="shared" ref="C802:AA802" si="569">SUM(C798:C801)</f>
        <v>0</v>
      </c>
      <c r="D802" s="44">
        <f t="shared" si="569"/>
        <v>0</v>
      </c>
      <c r="E802" s="44">
        <f t="shared" si="569"/>
        <v>52478667.780000001</v>
      </c>
      <c r="F802" s="44">
        <f t="shared" si="569"/>
        <v>0</v>
      </c>
      <c r="G802" s="44">
        <f t="shared" si="569"/>
        <v>0</v>
      </c>
      <c r="H802" s="44">
        <f t="shared" si="569"/>
        <v>0</v>
      </c>
      <c r="I802" s="44">
        <f t="shared" si="569"/>
        <v>0</v>
      </c>
      <c r="J802" s="44">
        <f t="shared" si="569"/>
        <v>0</v>
      </c>
      <c r="K802" s="44">
        <f t="shared" si="569"/>
        <v>0</v>
      </c>
      <c r="L802" s="44">
        <f t="shared" si="569"/>
        <v>0</v>
      </c>
      <c r="M802" s="44">
        <f t="shared" si="569"/>
        <v>0</v>
      </c>
      <c r="N802" s="44">
        <f t="shared" si="569"/>
        <v>0</v>
      </c>
      <c r="O802" s="44">
        <f t="shared" si="569"/>
        <v>191790.18</v>
      </c>
      <c r="P802" s="44">
        <f t="shared" si="569"/>
        <v>52286877.600000001</v>
      </c>
      <c r="Q802" s="44">
        <f t="shared" si="569"/>
        <v>0</v>
      </c>
      <c r="R802" s="44">
        <f t="shared" si="569"/>
        <v>0</v>
      </c>
      <c r="S802" s="44">
        <f t="shared" si="569"/>
        <v>0</v>
      </c>
      <c r="T802" s="44">
        <f t="shared" si="569"/>
        <v>0</v>
      </c>
      <c r="U802" s="44">
        <f t="shared" si="569"/>
        <v>0</v>
      </c>
      <c r="V802" s="44">
        <f t="shared" si="569"/>
        <v>0</v>
      </c>
      <c r="W802" s="44">
        <f t="shared" si="569"/>
        <v>0</v>
      </c>
      <c r="X802" s="44">
        <f t="shared" si="569"/>
        <v>0</v>
      </c>
      <c r="Y802" s="44">
        <f t="shared" si="569"/>
        <v>0</v>
      </c>
      <c r="Z802" s="44">
        <f t="shared" si="569"/>
        <v>52478667.780000001</v>
      </c>
      <c r="AA802" s="44">
        <f t="shared" si="569"/>
        <v>158870332.22</v>
      </c>
      <c r="AB802" s="45">
        <f t="shared" si="568"/>
        <v>0.24830336448244372</v>
      </c>
      <c r="AC802" s="38"/>
    </row>
    <row r="803" spans="1:29" s="39" customFormat="1" ht="18" customHeight="1" x14ac:dyDescent="0.25">
      <c r="A803" s="46" t="s">
        <v>41</v>
      </c>
      <c r="B803" s="37">
        <f>[1]consoCURRENT!E16818</f>
        <v>0</v>
      </c>
      <c r="C803" s="37">
        <f>[1]consoCURRENT!F16818</f>
        <v>0</v>
      </c>
      <c r="D803" s="37">
        <f>[1]consoCURRENT!G16818</f>
        <v>0</v>
      </c>
      <c r="E803" s="37">
        <f>[1]consoCURRENT!H16818</f>
        <v>0</v>
      </c>
      <c r="F803" s="37">
        <f>[1]consoCURRENT!I16818</f>
        <v>0</v>
      </c>
      <c r="G803" s="37">
        <f>[1]consoCURRENT!J16818</f>
        <v>0</v>
      </c>
      <c r="H803" s="37">
        <f>[1]consoCURRENT!K16818</f>
        <v>0</v>
      </c>
      <c r="I803" s="37">
        <f>[1]consoCURRENT!L16818</f>
        <v>0</v>
      </c>
      <c r="J803" s="37">
        <f>[1]consoCURRENT!M16818</f>
        <v>0</v>
      </c>
      <c r="K803" s="37">
        <f>[1]consoCURRENT!N16818</f>
        <v>0</v>
      </c>
      <c r="L803" s="37">
        <f>[1]consoCURRENT!O16818</f>
        <v>0</v>
      </c>
      <c r="M803" s="37">
        <f>[1]consoCURRENT!P16818</f>
        <v>0</v>
      </c>
      <c r="N803" s="37">
        <f>[1]consoCURRENT!Q16818</f>
        <v>0</v>
      </c>
      <c r="O803" s="37">
        <f>[1]consoCURRENT!R16818</f>
        <v>0</v>
      </c>
      <c r="P803" s="37">
        <f>[1]consoCURRENT!S16818</f>
        <v>0</v>
      </c>
      <c r="Q803" s="37">
        <f>[1]consoCURRENT!T16818</f>
        <v>0</v>
      </c>
      <c r="R803" s="37">
        <f>[1]consoCURRENT!U16818</f>
        <v>0</v>
      </c>
      <c r="S803" s="37">
        <f>[1]consoCURRENT!V16818</f>
        <v>0</v>
      </c>
      <c r="T803" s="37">
        <f>[1]consoCURRENT!W16818</f>
        <v>0</v>
      </c>
      <c r="U803" s="37">
        <f>[1]consoCURRENT!X16818</f>
        <v>0</v>
      </c>
      <c r="V803" s="37">
        <f>[1]consoCURRENT!Y16818</f>
        <v>0</v>
      </c>
      <c r="W803" s="37">
        <f>[1]consoCURRENT!Z16818</f>
        <v>0</v>
      </c>
      <c r="X803" s="37">
        <f>[1]consoCURRENT!AA16818</f>
        <v>0</v>
      </c>
      <c r="Y803" s="37">
        <f>[1]consoCURRENT!AB16818</f>
        <v>0</v>
      </c>
      <c r="Z803" s="37">
        <f t="shared" ref="Z803" si="570">SUM(M803:Y803)</f>
        <v>0</v>
      </c>
      <c r="AA803" s="37">
        <f t="shared" ref="AA803" si="571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211349000</v>
      </c>
      <c r="C804" s="44">
        <f t="shared" ref="C804:AA804" si="572">C803+C802</f>
        <v>0</v>
      </c>
      <c r="D804" s="44">
        <f t="shared" si="572"/>
        <v>0</v>
      </c>
      <c r="E804" s="44">
        <f t="shared" si="572"/>
        <v>52478667.780000001</v>
      </c>
      <c r="F804" s="44">
        <f t="shared" si="572"/>
        <v>0</v>
      </c>
      <c r="G804" s="44">
        <f t="shared" si="572"/>
        <v>0</v>
      </c>
      <c r="H804" s="44">
        <f t="shared" si="572"/>
        <v>0</v>
      </c>
      <c r="I804" s="44">
        <f t="shared" si="572"/>
        <v>0</v>
      </c>
      <c r="J804" s="44">
        <f t="shared" si="572"/>
        <v>0</v>
      </c>
      <c r="K804" s="44">
        <f t="shared" si="572"/>
        <v>0</v>
      </c>
      <c r="L804" s="44">
        <f t="shared" si="572"/>
        <v>0</v>
      </c>
      <c r="M804" s="44">
        <f t="shared" si="572"/>
        <v>0</v>
      </c>
      <c r="N804" s="44">
        <f t="shared" si="572"/>
        <v>0</v>
      </c>
      <c r="O804" s="44">
        <f t="shared" si="572"/>
        <v>191790.18</v>
      </c>
      <c r="P804" s="44">
        <f t="shared" si="572"/>
        <v>52286877.600000001</v>
      </c>
      <c r="Q804" s="44">
        <f t="shared" si="572"/>
        <v>0</v>
      </c>
      <c r="R804" s="44">
        <f t="shared" si="572"/>
        <v>0</v>
      </c>
      <c r="S804" s="44">
        <f t="shared" si="572"/>
        <v>0</v>
      </c>
      <c r="T804" s="44">
        <f t="shared" si="572"/>
        <v>0</v>
      </c>
      <c r="U804" s="44">
        <f t="shared" si="572"/>
        <v>0</v>
      </c>
      <c r="V804" s="44">
        <f t="shared" si="572"/>
        <v>0</v>
      </c>
      <c r="W804" s="44">
        <f t="shared" si="572"/>
        <v>0</v>
      </c>
      <c r="X804" s="44">
        <f t="shared" si="572"/>
        <v>0</v>
      </c>
      <c r="Y804" s="44">
        <f t="shared" si="572"/>
        <v>0</v>
      </c>
      <c r="Z804" s="44">
        <f t="shared" si="572"/>
        <v>52478667.780000001</v>
      </c>
      <c r="AA804" s="44">
        <f t="shared" si="572"/>
        <v>158870332.22</v>
      </c>
      <c r="AB804" s="45">
        <f t="shared" si="568"/>
        <v>0.24830336448244372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64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[1]consoCURRENT!E16878</f>
        <v>966000</v>
      </c>
      <c r="C808" s="37">
        <f>[1]consoCURRENT!F16878</f>
        <v>0</v>
      </c>
      <c r="D808" s="37">
        <f>[1]consoCURRENT!G16878</f>
        <v>0</v>
      </c>
      <c r="E808" s="37">
        <f>[1]consoCURRENT!H16878</f>
        <v>0</v>
      </c>
      <c r="F808" s="37">
        <f>[1]consoCURRENT!I16878</f>
        <v>0</v>
      </c>
      <c r="G808" s="37">
        <f>[1]consoCURRENT!J16878</f>
        <v>0</v>
      </c>
      <c r="H808" s="37">
        <f>[1]consoCURRENT!K16878</f>
        <v>0</v>
      </c>
      <c r="I808" s="37">
        <f>[1]consoCURRENT!L16878</f>
        <v>0</v>
      </c>
      <c r="J808" s="37">
        <f>[1]consoCURRENT!M16878</f>
        <v>0</v>
      </c>
      <c r="K808" s="37">
        <f>[1]consoCURRENT!N16878</f>
        <v>0</v>
      </c>
      <c r="L808" s="37">
        <f>[1]consoCURRENT!O16878</f>
        <v>0</v>
      </c>
      <c r="M808" s="37">
        <f>[1]consoCURRENT!P16878</f>
        <v>0</v>
      </c>
      <c r="N808" s="37">
        <f>[1]consoCURRENT!Q16878</f>
        <v>0</v>
      </c>
      <c r="O808" s="37">
        <f>[1]consoCURRENT!R16878</f>
        <v>0</v>
      </c>
      <c r="P808" s="37">
        <f>[1]consoCURRENT!S16878</f>
        <v>0</v>
      </c>
      <c r="Q808" s="37">
        <f>[1]consoCURRENT!T16878</f>
        <v>0</v>
      </c>
      <c r="R808" s="37">
        <f>[1]consoCURRENT!U16878</f>
        <v>0</v>
      </c>
      <c r="S808" s="37">
        <f>[1]consoCURRENT!V16878</f>
        <v>0</v>
      </c>
      <c r="T808" s="37">
        <f>[1]consoCURRENT!W16878</f>
        <v>0</v>
      </c>
      <c r="U808" s="37">
        <f>[1]consoCURRENT!X16878</f>
        <v>0</v>
      </c>
      <c r="V808" s="37">
        <f>[1]consoCURRENT!Y16878</f>
        <v>0</v>
      </c>
      <c r="W808" s="37">
        <f>[1]consoCURRENT!Z16878</f>
        <v>0</v>
      </c>
      <c r="X808" s="37">
        <f>[1]consoCURRENT!AA16878</f>
        <v>0</v>
      </c>
      <c r="Y808" s="37">
        <f>[1]consoCURRENT!AB16878</f>
        <v>0</v>
      </c>
      <c r="Z808" s="37">
        <f>SUM(M808:Y808)</f>
        <v>0</v>
      </c>
      <c r="AA808" s="37">
        <f>B808-Z808</f>
        <v>966000</v>
      </c>
      <c r="AB808" s="42">
        <f>Z808/B808</f>
        <v>0</v>
      </c>
      <c r="AC808" s="38"/>
    </row>
    <row r="809" spans="1:29" s="39" customFormat="1" ht="18" customHeight="1" x14ac:dyDescent="0.25">
      <c r="A809" s="41" t="s">
        <v>37</v>
      </c>
      <c r="B809" s="37">
        <f>[1]consoCURRENT!E16954</f>
        <v>177088000</v>
      </c>
      <c r="C809" s="37">
        <f>[1]consoCURRENT!F16954</f>
        <v>0</v>
      </c>
      <c r="D809" s="37">
        <f>[1]consoCURRENT!G16954</f>
        <v>0</v>
      </c>
      <c r="E809" s="37">
        <f>[1]consoCURRENT!H16954</f>
        <v>55956.7</v>
      </c>
      <c r="F809" s="37">
        <f>[1]consoCURRENT!I16954</f>
        <v>0</v>
      </c>
      <c r="G809" s="37">
        <f>[1]consoCURRENT!J16954</f>
        <v>0</v>
      </c>
      <c r="H809" s="37">
        <f>[1]consoCURRENT!K16954</f>
        <v>0</v>
      </c>
      <c r="I809" s="37">
        <f>[1]consoCURRENT!L16954</f>
        <v>0</v>
      </c>
      <c r="J809" s="37">
        <f>[1]consoCURRENT!M16954</f>
        <v>0</v>
      </c>
      <c r="K809" s="37">
        <f>[1]consoCURRENT!N16954</f>
        <v>0</v>
      </c>
      <c r="L809" s="37">
        <f>[1]consoCURRENT!O16954</f>
        <v>0</v>
      </c>
      <c r="M809" s="37">
        <f>[1]consoCURRENT!P16954</f>
        <v>0</v>
      </c>
      <c r="N809" s="37">
        <f>[1]consoCURRENT!Q16954</f>
        <v>0</v>
      </c>
      <c r="O809" s="37">
        <f>[1]consoCURRENT!R16954</f>
        <v>0</v>
      </c>
      <c r="P809" s="37">
        <f>[1]consoCURRENT!S16954</f>
        <v>55956.7</v>
      </c>
      <c r="Q809" s="37">
        <f>[1]consoCURRENT!T16954</f>
        <v>0</v>
      </c>
      <c r="R809" s="37">
        <f>[1]consoCURRENT!U16954</f>
        <v>0</v>
      </c>
      <c r="S809" s="37">
        <f>[1]consoCURRENT!V16954</f>
        <v>0</v>
      </c>
      <c r="T809" s="37">
        <f>[1]consoCURRENT!W16954</f>
        <v>0</v>
      </c>
      <c r="U809" s="37">
        <f>[1]consoCURRENT!X16954</f>
        <v>0</v>
      </c>
      <c r="V809" s="37">
        <f>[1]consoCURRENT!Y16954</f>
        <v>0</v>
      </c>
      <c r="W809" s="37">
        <f>[1]consoCURRENT!Z16954</f>
        <v>0</v>
      </c>
      <c r="X809" s="37">
        <f>[1]consoCURRENT!AA16954</f>
        <v>0</v>
      </c>
      <c r="Y809" s="37">
        <f>[1]consoCURRENT!AB16954</f>
        <v>0</v>
      </c>
      <c r="Z809" s="37">
        <f t="shared" ref="Z809:Z811" si="573">SUM(M809:Y809)</f>
        <v>55956.7</v>
      </c>
      <c r="AA809" s="37">
        <f t="shared" ref="AA809:AA811" si="574">B809-Z809</f>
        <v>177032043.30000001</v>
      </c>
      <c r="AB809" s="42">
        <f t="shared" ref="AB809:AB814" si="575">Z809/B809</f>
        <v>3.1598244940368627E-4</v>
      </c>
      <c r="AC809" s="38"/>
    </row>
    <row r="810" spans="1:29" s="39" customFormat="1" ht="18" customHeight="1" x14ac:dyDescent="0.25">
      <c r="A810" s="41" t="s">
        <v>38</v>
      </c>
      <c r="B810" s="37">
        <f>[1]consoCURRENT!E16960</f>
        <v>0</v>
      </c>
      <c r="C810" s="37">
        <f>[1]consoCURRENT!F16960</f>
        <v>0</v>
      </c>
      <c r="D810" s="37">
        <f>[1]consoCURRENT!G16960</f>
        <v>0</v>
      </c>
      <c r="E810" s="37">
        <f>[1]consoCURRENT!H16960</f>
        <v>0</v>
      </c>
      <c r="F810" s="37">
        <f>[1]consoCURRENT!I16960</f>
        <v>0</v>
      </c>
      <c r="G810" s="37">
        <f>[1]consoCURRENT!J16960</f>
        <v>0</v>
      </c>
      <c r="H810" s="37">
        <f>[1]consoCURRENT!K16960</f>
        <v>0</v>
      </c>
      <c r="I810" s="37">
        <f>[1]consoCURRENT!L16960</f>
        <v>0</v>
      </c>
      <c r="J810" s="37">
        <f>[1]consoCURRENT!M16960</f>
        <v>0</v>
      </c>
      <c r="K810" s="37">
        <f>[1]consoCURRENT!N16960</f>
        <v>0</v>
      </c>
      <c r="L810" s="37">
        <f>[1]consoCURRENT!O16960</f>
        <v>0</v>
      </c>
      <c r="M810" s="37">
        <f>[1]consoCURRENT!P16960</f>
        <v>0</v>
      </c>
      <c r="N810" s="37">
        <f>[1]consoCURRENT!Q16960</f>
        <v>0</v>
      </c>
      <c r="O810" s="37">
        <f>[1]consoCURRENT!R16960</f>
        <v>0</v>
      </c>
      <c r="P810" s="37">
        <f>[1]consoCURRENT!S16960</f>
        <v>0</v>
      </c>
      <c r="Q810" s="37">
        <f>[1]consoCURRENT!T16960</f>
        <v>0</v>
      </c>
      <c r="R810" s="37">
        <f>[1]consoCURRENT!U16960</f>
        <v>0</v>
      </c>
      <c r="S810" s="37">
        <f>[1]consoCURRENT!V16960</f>
        <v>0</v>
      </c>
      <c r="T810" s="37">
        <f>[1]consoCURRENT!W16960</f>
        <v>0</v>
      </c>
      <c r="U810" s="37">
        <f>[1]consoCURRENT!X16960</f>
        <v>0</v>
      </c>
      <c r="V810" s="37">
        <f>[1]consoCURRENT!Y16960</f>
        <v>0</v>
      </c>
      <c r="W810" s="37">
        <f>[1]consoCURRENT!Z16960</f>
        <v>0</v>
      </c>
      <c r="X810" s="37">
        <f>[1]consoCURRENT!AA16960</f>
        <v>0</v>
      </c>
      <c r="Y810" s="37">
        <f>[1]consoCURRENT!AB16960</f>
        <v>0</v>
      </c>
      <c r="Z810" s="37">
        <f t="shared" si="573"/>
        <v>0</v>
      </c>
      <c r="AA810" s="37">
        <f t="shared" si="574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[1]consoCURRENT!E16989</f>
        <v>0</v>
      </c>
      <c r="C811" s="37">
        <f>[1]consoCURRENT!F16989</f>
        <v>0</v>
      </c>
      <c r="D811" s="37">
        <f>[1]consoCURRENT!G16989</f>
        <v>0</v>
      </c>
      <c r="E811" s="37">
        <f>[1]consoCURRENT!H16989</f>
        <v>0</v>
      </c>
      <c r="F811" s="37">
        <f>[1]consoCURRENT!I16989</f>
        <v>0</v>
      </c>
      <c r="G811" s="37">
        <f>[1]consoCURRENT!J16989</f>
        <v>0</v>
      </c>
      <c r="H811" s="37">
        <f>[1]consoCURRENT!K16989</f>
        <v>0</v>
      </c>
      <c r="I811" s="37">
        <f>[1]consoCURRENT!L16989</f>
        <v>0</v>
      </c>
      <c r="J811" s="37">
        <f>[1]consoCURRENT!M16989</f>
        <v>0</v>
      </c>
      <c r="K811" s="37">
        <f>[1]consoCURRENT!N16989</f>
        <v>0</v>
      </c>
      <c r="L811" s="37">
        <f>[1]consoCURRENT!O16989</f>
        <v>0</v>
      </c>
      <c r="M811" s="37">
        <f>[1]consoCURRENT!P16989</f>
        <v>0</v>
      </c>
      <c r="N811" s="37">
        <f>[1]consoCURRENT!Q16989</f>
        <v>0</v>
      </c>
      <c r="O811" s="37">
        <f>[1]consoCURRENT!R16989</f>
        <v>0</v>
      </c>
      <c r="P811" s="37">
        <f>[1]consoCURRENT!S16989</f>
        <v>0</v>
      </c>
      <c r="Q811" s="37">
        <f>[1]consoCURRENT!T16989</f>
        <v>0</v>
      </c>
      <c r="R811" s="37">
        <f>[1]consoCURRENT!U16989</f>
        <v>0</v>
      </c>
      <c r="S811" s="37">
        <f>[1]consoCURRENT!V16989</f>
        <v>0</v>
      </c>
      <c r="T811" s="37">
        <f>[1]consoCURRENT!W16989</f>
        <v>0</v>
      </c>
      <c r="U811" s="37">
        <f>[1]consoCURRENT!X16989</f>
        <v>0</v>
      </c>
      <c r="V811" s="37">
        <f>[1]consoCURRENT!Y16989</f>
        <v>0</v>
      </c>
      <c r="W811" s="37">
        <f>[1]consoCURRENT!Z16989</f>
        <v>0</v>
      </c>
      <c r="X811" s="37">
        <f>[1]consoCURRENT!AA16989</f>
        <v>0</v>
      </c>
      <c r="Y811" s="37">
        <f>[1]consoCURRENT!AB16989</f>
        <v>0</v>
      </c>
      <c r="Z811" s="37">
        <f t="shared" si="573"/>
        <v>0</v>
      </c>
      <c r="AA811" s="37">
        <f t="shared" si="574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178054000</v>
      </c>
      <c r="C812" s="44">
        <f t="shared" ref="C812:AA812" si="576">SUM(C808:C811)</f>
        <v>0</v>
      </c>
      <c r="D812" s="44">
        <f t="shared" si="576"/>
        <v>0</v>
      </c>
      <c r="E812" s="44">
        <f t="shared" si="576"/>
        <v>55956.7</v>
      </c>
      <c r="F812" s="44">
        <f t="shared" si="576"/>
        <v>0</v>
      </c>
      <c r="G812" s="44">
        <f t="shared" si="576"/>
        <v>0</v>
      </c>
      <c r="H812" s="44">
        <f t="shared" si="576"/>
        <v>0</v>
      </c>
      <c r="I812" s="44">
        <f t="shared" si="576"/>
        <v>0</v>
      </c>
      <c r="J812" s="44">
        <f t="shared" si="576"/>
        <v>0</v>
      </c>
      <c r="K812" s="44">
        <f t="shared" si="576"/>
        <v>0</v>
      </c>
      <c r="L812" s="44">
        <f t="shared" si="576"/>
        <v>0</v>
      </c>
      <c r="M812" s="44">
        <f t="shared" si="576"/>
        <v>0</v>
      </c>
      <c r="N812" s="44">
        <f t="shared" si="576"/>
        <v>0</v>
      </c>
      <c r="O812" s="44">
        <f t="shared" si="576"/>
        <v>0</v>
      </c>
      <c r="P812" s="44">
        <f t="shared" si="576"/>
        <v>55956.7</v>
      </c>
      <c r="Q812" s="44">
        <f t="shared" si="576"/>
        <v>0</v>
      </c>
      <c r="R812" s="44">
        <f t="shared" si="576"/>
        <v>0</v>
      </c>
      <c r="S812" s="44">
        <f t="shared" si="576"/>
        <v>0</v>
      </c>
      <c r="T812" s="44">
        <f t="shared" si="576"/>
        <v>0</v>
      </c>
      <c r="U812" s="44">
        <f t="shared" si="576"/>
        <v>0</v>
      </c>
      <c r="V812" s="44">
        <f t="shared" si="576"/>
        <v>0</v>
      </c>
      <c r="W812" s="44">
        <f t="shared" si="576"/>
        <v>0</v>
      </c>
      <c r="X812" s="44">
        <f t="shared" si="576"/>
        <v>0</v>
      </c>
      <c r="Y812" s="44">
        <f t="shared" si="576"/>
        <v>0</v>
      </c>
      <c r="Z812" s="44">
        <f t="shared" si="576"/>
        <v>55956.7</v>
      </c>
      <c r="AA812" s="44">
        <f t="shared" si="576"/>
        <v>177998043.30000001</v>
      </c>
      <c r="AB812" s="45">
        <f t="shared" si="575"/>
        <v>3.142681433722354E-4</v>
      </c>
      <c r="AC812" s="38"/>
    </row>
    <row r="813" spans="1:29" s="39" customFormat="1" ht="18" customHeight="1" x14ac:dyDescent="0.25">
      <c r="A813" s="46" t="s">
        <v>41</v>
      </c>
      <c r="B813" s="37">
        <f>[1]consoCURRENT!E16993</f>
        <v>0</v>
      </c>
      <c r="C813" s="37">
        <f>[1]consoCURRENT!F16993</f>
        <v>0</v>
      </c>
      <c r="D813" s="37">
        <f>[1]consoCURRENT!G16993</f>
        <v>0</v>
      </c>
      <c r="E813" s="37">
        <f>[1]consoCURRENT!H16993</f>
        <v>0</v>
      </c>
      <c r="F813" s="37">
        <f>[1]consoCURRENT!I16993</f>
        <v>0</v>
      </c>
      <c r="G813" s="37">
        <f>[1]consoCURRENT!J16993</f>
        <v>0</v>
      </c>
      <c r="H813" s="37">
        <f>[1]consoCURRENT!K16993</f>
        <v>0</v>
      </c>
      <c r="I813" s="37">
        <f>[1]consoCURRENT!L16993</f>
        <v>0</v>
      </c>
      <c r="J813" s="37">
        <f>[1]consoCURRENT!M16993</f>
        <v>0</v>
      </c>
      <c r="K813" s="37">
        <f>[1]consoCURRENT!N16993</f>
        <v>0</v>
      </c>
      <c r="L813" s="37">
        <f>[1]consoCURRENT!O16993</f>
        <v>0</v>
      </c>
      <c r="M813" s="37">
        <f>[1]consoCURRENT!P16993</f>
        <v>0</v>
      </c>
      <c r="N813" s="37">
        <f>[1]consoCURRENT!Q16993</f>
        <v>0</v>
      </c>
      <c r="O813" s="37">
        <f>[1]consoCURRENT!R16993</f>
        <v>0</v>
      </c>
      <c r="P813" s="37">
        <f>[1]consoCURRENT!S16993</f>
        <v>0</v>
      </c>
      <c r="Q813" s="37">
        <f>[1]consoCURRENT!T16993</f>
        <v>0</v>
      </c>
      <c r="R813" s="37">
        <f>[1]consoCURRENT!U16993</f>
        <v>0</v>
      </c>
      <c r="S813" s="37">
        <f>[1]consoCURRENT!V16993</f>
        <v>0</v>
      </c>
      <c r="T813" s="37">
        <f>[1]consoCURRENT!W16993</f>
        <v>0</v>
      </c>
      <c r="U813" s="37">
        <f>[1]consoCURRENT!X16993</f>
        <v>0</v>
      </c>
      <c r="V813" s="37">
        <f>[1]consoCURRENT!Y16993</f>
        <v>0</v>
      </c>
      <c r="W813" s="37">
        <f>[1]consoCURRENT!Z16993</f>
        <v>0</v>
      </c>
      <c r="X813" s="37">
        <f>[1]consoCURRENT!AA16993</f>
        <v>0</v>
      </c>
      <c r="Y813" s="37">
        <f>[1]consoCURRENT!AB16993</f>
        <v>0</v>
      </c>
      <c r="Z813" s="37">
        <f t="shared" ref="Z813" si="577">SUM(M813:Y813)</f>
        <v>0</v>
      </c>
      <c r="AA813" s="37">
        <f t="shared" ref="AA813" si="578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178054000</v>
      </c>
      <c r="C814" s="44">
        <f t="shared" ref="C814:AA814" si="579">C813+C812</f>
        <v>0</v>
      </c>
      <c r="D814" s="44">
        <f t="shared" si="579"/>
        <v>0</v>
      </c>
      <c r="E814" s="44">
        <f t="shared" si="579"/>
        <v>55956.7</v>
      </c>
      <c r="F814" s="44">
        <f t="shared" si="579"/>
        <v>0</v>
      </c>
      <c r="G814" s="44">
        <f t="shared" si="579"/>
        <v>0</v>
      </c>
      <c r="H814" s="44">
        <f t="shared" si="579"/>
        <v>0</v>
      </c>
      <c r="I814" s="44">
        <f t="shared" si="579"/>
        <v>0</v>
      </c>
      <c r="J814" s="44">
        <f t="shared" si="579"/>
        <v>0</v>
      </c>
      <c r="K814" s="44">
        <f t="shared" si="579"/>
        <v>0</v>
      </c>
      <c r="L814" s="44">
        <f t="shared" si="579"/>
        <v>0</v>
      </c>
      <c r="M814" s="44">
        <f t="shared" si="579"/>
        <v>0</v>
      </c>
      <c r="N814" s="44">
        <f t="shared" si="579"/>
        <v>0</v>
      </c>
      <c r="O814" s="44">
        <f t="shared" si="579"/>
        <v>0</v>
      </c>
      <c r="P814" s="44">
        <f t="shared" si="579"/>
        <v>55956.7</v>
      </c>
      <c r="Q814" s="44">
        <f t="shared" si="579"/>
        <v>0</v>
      </c>
      <c r="R814" s="44">
        <f t="shared" si="579"/>
        <v>0</v>
      </c>
      <c r="S814" s="44">
        <f t="shared" si="579"/>
        <v>0</v>
      </c>
      <c r="T814" s="44">
        <f t="shared" si="579"/>
        <v>0</v>
      </c>
      <c r="U814" s="44">
        <f t="shared" si="579"/>
        <v>0</v>
      </c>
      <c r="V814" s="44">
        <f t="shared" si="579"/>
        <v>0</v>
      </c>
      <c r="W814" s="44">
        <f t="shared" si="579"/>
        <v>0</v>
      </c>
      <c r="X814" s="44">
        <f t="shared" si="579"/>
        <v>0</v>
      </c>
      <c r="Y814" s="44">
        <f t="shared" si="579"/>
        <v>0</v>
      </c>
      <c r="Z814" s="44">
        <f t="shared" si="579"/>
        <v>55956.7</v>
      </c>
      <c r="AA814" s="44">
        <f t="shared" si="579"/>
        <v>177998043.30000001</v>
      </c>
      <c r="AB814" s="45">
        <f t="shared" si="575"/>
        <v>3.142681433722354E-4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65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[1]consoCURRENT!E17053</f>
        <v>967000</v>
      </c>
      <c r="C818" s="37">
        <f>[1]consoCURRENT!F17053</f>
        <v>0</v>
      </c>
      <c r="D818" s="37">
        <f>[1]consoCURRENT!G17053</f>
        <v>0</v>
      </c>
      <c r="E818" s="37">
        <f>[1]consoCURRENT!H17053</f>
        <v>195201</v>
      </c>
      <c r="F818" s="37">
        <f>[1]consoCURRENT!I17053</f>
        <v>0</v>
      </c>
      <c r="G818" s="37">
        <f>[1]consoCURRENT!J17053</f>
        <v>0</v>
      </c>
      <c r="H818" s="37">
        <f>[1]consoCURRENT!K17053</f>
        <v>0</v>
      </c>
      <c r="I818" s="37">
        <f>[1]consoCURRENT!L17053</f>
        <v>0</v>
      </c>
      <c r="J818" s="37">
        <f>[1]consoCURRENT!M17053</f>
        <v>0</v>
      </c>
      <c r="K818" s="37">
        <f>[1]consoCURRENT!N17053</f>
        <v>0</v>
      </c>
      <c r="L818" s="37">
        <f>[1]consoCURRENT!O17053</f>
        <v>0</v>
      </c>
      <c r="M818" s="37">
        <f>[1]consoCURRENT!P17053</f>
        <v>0</v>
      </c>
      <c r="N818" s="37">
        <f>[1]consoCURRENT!Q17053</f>
        <v>0</v>
      </c>
      <c r="O818" s="37">
        <f>[1]consoCURRENT!R17053</f>
        <v>130134</v>
      </c>
      <c r="P818" s="37">
        <f>[1]consoCURRENT!S17053</f>
        <v>65067</v>
      </c>
      <c r="Q818" s="37">
        <f>[1]consoCURRENT!T17053</f>
        <v>0</v>
      </c>
      <c r="R818" s="37">
        <f>[1]consoCURRENT!U17053</f>
        <v>0</v>
      </c>
      <c r="S818" s="37">
        <f>[1]consoCURRENT!V17053</f>
        <v>0</v>
      </c>
      <c r="T818" s="37">
        <f>[1]consoCURRENT!W17053</f>
        <v>0</v>
      </c>
      <c r="U818" s="37">
        <f>[1]consoCURRENT!X17053</f>
        <v>0</v>
      </c>
      <c r="V818" s="37">
        <f>[1]consoCURRENT!Y17053</f>
        <v>0</v>
      </c>
      <c r="W818" s="37">
        <f>[1]consoCURRENT!Z17053</f>
        <v>0</v>
      </c>
      <c r="X818" s="37">
        <f>[1]consoCURRENT!AA17053</f>
        <v>0</v>
      </c>
      <c r="Y818" s="37">
        <f>[1]consoCURRENT!AB17053</f>
        <v>0</v>
      </c>
      <c r="Z818" s="37">
        <f>SUM(M818:Y818)</f>
        <v>195201</v>
      </c>
      <c r="AA818" s="37">
        <f>B818-Z818</f>
        <v>771799</v>
      </c>
      <c r="AB818" s="42">
        <f>Z818/B818</f>
        <v>0.20186246122026888</v>
      </c>
      <c r="AC818" s="38"/>
    </row>
    <row r="819" spans="1:29" s="39" customFormat="1" ht="18" customHeight="1" x14ac:dyDescent="0.25">
      <c r="A819" s="41" t="s">
        <v>37</v>
      </c>
      <c r="B819" s="37">
        <f>[1]consoCURRENT!E17129</f>
        <v>142273000</v>
      </c>
      <c r="C819" s="37">
        <f>[1]consoCURRENT!F17129</f>
        <v>0</v>
      </c>
      <c r="D819" s="37">
        <f>[1]consoCURRENT!G17129</f>
        <v>0</v>
      </c>
      <c r="E819" s="37">
        <f>[1]consoCURRENT!H17129</f>
        <v>18635062.940000001</v>
      </c>
      <c r="F819" s="37">
        <f>[1]consoCURRENT!I17129</f>
        <v>0</v>
      </c>
      <c r="G819" s="37">
        <f>[1]consoCURRENT!J17129</f>
        <v>0</v>
      </c>
      <c r="H819" s="37">
        <f>[1]consoCURRENT!K17129</f>
        <v>0</v>
      </c>
      <c r="I819" s="37">
        <f>[1]consoCURRENT!L17129</f>
        <v>0</v>
      </c>
      <c r="J819" s="37">
        <f>[1]consoCURRENT!M17129</f>
        <v>0</v>
      </c>
      <c r="K819" s="37">
        <f>[1]consoCURRENT!N17129</f>
        <v>0</v>
      </c>
      <c r="L819" s="37">
        <f>[1]consoCURRENT!O17129</f>
        <v>0</v>
      </c>
      <c r="M819" s="37">
        <f>[1]consoCURRENT!P17129</f>
        <v>0</v>
      </c>
      <c r="N819" s="37">
        <f>[1]consoCURRENT!Q17129</f>
        <v>0</v>
      </c>
      <c r="O819" s="37">
        <f>[1]consoCURRENT!R17129</f>
        <v>604668.93999999994</v>
      </c>
      <c r="P819" s="37">
        <f>[1]consoCURRENT!S17129</f>
        <v>18030394</v>
      </c>
      <c r="Q819" s="37">
        <f>[1]consoCURRENT!T17129</f>
        <v>0</v>
      </c>
      <c r="R819" s="37">
        <f>[1]consoCURRENT!U17129</f>
        <v>0</v>
      </c>
      <c r="S819" s="37">
        <f>[1]consoCURRENT!V17129</f>
        <v>0</v>
      </c>
      <c r="T819" s="37">
        <f>[1]consoCURRENT!W17129</f>
        <v>0</v>
      </c>
      <c r="U819" s="37">
        <f>[1]consoCURRENT!X17129</f>
        <v>0</v>
      </c>
      <c r="V819" s="37">
        <f>[1]consoCURRENT!Y17129</f>
        <v>0</v>
      </c>
      <c r="W819" s="37">
        <f>[1]consoCURRENT!Z17129</f>
        <v>0</v>
      </c>
      <c r="X819" s="37">
        <f>[1]consoCURRENT!AA17129</f>
        <v>0</v>
      </c>
      <c r="Y819" s="37">
        <f>[1]consoCURRENT!AB17129</f>
        <v>0</v>
      </c>
      <c r="Z819" s="37">
        <f t="shared" ref="Z819:Z821" si="580">SUM(M819:Y819)</f>
        <v>18635062.940000001</v>
      </c>
      <c r="AA819" s="37">
        <f t="shared" ref="AA819:AA821" si="581">B819-Z819</f>
        <v>123637937.06</v>
      </c>
      <c r="AB819" s="42">
        <f t="shared" ref="AB819:AB824" si="582">Z819/B819</f>
        <v>0.13098102197887163</v>
      </c>
      <c r="AC819" s="38"/>
    </row>
    <row r="820" spans="1:29" s="39" customFormat="1" ht="18" customHeight="1" x14ac:dyDescent="0.25">
      <c r="A820" s="41" t="s">
        <v>38</v>
      </c>
      <c r="B820" s="37">
        <f>[1]consoCURRENT!E17135</f>
        <v>0</v>
      </c>
      <c r="C820" s="37">
        <f>[1]consoCURRENT!F17135</f>
        <v>0</v>
      </c>
      <c r="D820" s="37">
        <f>[1]consoCURRENT!G17135</f>
        <v>0</v>
      </c>
      <c r="E820" s="37">
        <f>[1]consoCURRENT!H17135</f>
        <v>0</v>
      </c>
      <c r="F820" s="37">
        <f>[1]consoCURRENT!I17135</f>
        <v>0</v>
      </c>
      <c r="G820" s="37">
        <f>[1]consoCURRENT!J17135</f>
        <v>0</v>
      </c>
      <c r="H820" s="37">
        <f>[1]consoCURRENT!K17135</f>
        <v>0</v>
      </c>
      <c r="I820" s="37">
        <f>[1]consoCURRENT!L17135</f>
        <v>0</v>
      </c>
      <c r="J820" s="37">
        <f>[1]consoCURRENT!M17135</f>
        <v>0</v>
      </c>
      <c r="K820" s="37">
        <f>[1]consoCURRENT!N17135</f>
        <v>0</v>
      </c>
      <c r="L820" s="37">
        <f>[1]consoCURRENT!O17135</f>
        <v>0</v>
      </c>
      <c r="M820" s="37">
        <f>[1]consoCURRENT!P17135</f>
        <v>0</v>
      </c>
      <c r="N820" s="37">
        <f>[1]consoCURRENT!Q17135</f>
        <v>0</v>
      </c>
      <c r="O820" s="37">
        <f>[1]consoCURRENT!R17135</f>
        <v>0</v>
      </c>
      <c r="P820" s="37">
        <f>[1]consoCURRENT!S17135</f>
        <v>0</v>
      </c>
      <c r="Q820" s="37">
        <f>[1]consoCURRENT!T17135</f>
        <v>0</v>
      </c>
      <c r="R820" s="37">
        <f>[1]consoCURRENT!U17135</f>
        <v>0</v>
      </c>
      <c r="S820" s="37">
        <f>[1]consoCURRENT!V17135</f>
        <v>0</v>
      </c>
      <c r="T820" s="37">
        <f>[1]consoCURRENT!W17135</f>
        <v>0</v>
      </c>
      <c r="U820" s="37">
        <f>[1]consoCURRENT!X17135</f>
        <v>0</v>
      </c>
      <c r="V820" s="37">
        <f>[1]consoCURRENT!Y17135</f>
        <v>0</v>
      </c>
      <c r="W820" s="37">
        <f>[1]consoCURRENT!Z17135</f>
        <v>0</v>
      </c>
      <c r="X820" s="37">
        <f>[1]consoCURRENT!AA17135</f>
        <v>0</v>
      </c>
      <c r="Y820" s="37">
        <f>[1]consoCURRENT!AB17135</f>
        <v>0</v>
      </c>
      <c r="Z820" s="37">
        <f t="shared" si="580"/>
        <v>0</v>
      </c>
      <c r="AA820" s="37">
        <f t="shared" si="581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[1]consoCURRENT!E17164</f>
        <v>0</v>
      </c>
      <c r="C821" s="37">
        <f>[1]consoCURRENT!F17164</f>
        <v>0</v>
      </c>
      <c r="D821" s="37">
        <f>[1]consoCURRENT!G17164</f>
        <v>0</v>
      </c>
      <c r="E821" s="37">
        <f>[1]consoCURRENT!H17164</f>
        <v>0</v>
      </c>
      <c r="F821" s="37">
        <f>[1]consoCURRENT!I17164</f>
        <v>0</v>
      </c>
      <c r="G821" s="37">
        <f>[1]consoCURRENT!J17164</f>
        <v>0</v>
      </c>
      <c r="H821" s="37">
        <f>[1]consoCURRENT!K17164</f>
        <v>0</v>
      </c>
      <c r="I821" s="37">
        <f>[1]consoCURRENT!L17164</f>
        <v>0</v>
      </c>
      <c r="J821" s="37">
        <f>[1]consoCURRENT!M17164</f>
        <v>0</v>
      </c>
      <c r="K821" s="37">
        <f>[1]consoCURRENT!N17164</f>
        <v>0</v>
      </c>
      <c r="L821" s="37">
        <f>[1]consoCURRENT!O17164</f>
        <v>0</v>
      </c>
      <c r="M821" s="37">
        <f>[1]consoCURRENT!P17164</f>
        <v>0</v>
      </c>
      <c r="N821" s="37">
        <f>[1]consoCURRENT!Q17164</f>
        <v>0</v>
      </c>
      <c r="O821" s="37">
        <f>[1]consoCURRENT!R17164</f>
        <v>0</v>
      </c>
      <c r="P821" s="37">
        <f>[1]consoCURRENT!S17164</f>
        <v>0</v>
      </c>
      <c r="Q821" s="37">
        <f>[1]consoCURRENT!T17164</f>
        <v>0</v>
      </c>
      <c r="R821" s="37">
        <f>[1]consoCURRENT!U17164</f>
        <v>0</v>
      </c>
      <c r="S821" s="37">
        <f>[1]consoCURRENT!V17164</f>
        <v>0</v>
      </c>
      <c r="T821" s="37">
        <f>[1]consoCURRENT!W17164</f>
        <v>0</v>
      </c>
      <c r="U821" s="37">
        <f>[1]consoCURRENT!X17164</f>
        <v>0</v>
      </c>
      <c r="V821" s="37">
        <f>[1]consoCURRENT!Y17164</f>
        <v>0</v>
      </c>
      <c r="W821" s="37">
        <f>[1]consoCURRENT!Z17164</f>
        <v>0</v>
      </c>
      <c r="X821" s="37">
        <f>[1]consoCURRENT!AA17164</f>
        <v>0</v>
      </c>
      <c r="Y821" s="37">
        <f>[1]consoCURRENT!AB17164</f>
        <v>0</v>
      </c>
      <c r="Z821" s="37">
        <f t="shared" si="580"/>
        <v>0</v>
      </c>
      <c r="AA821" s="37">
        <f t="shared" si="581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143240000</v>
      </c>
      <c r="C822" s="44">
        <f t="shared" ref="C822:AA822" si="583">SUM(C818:C821)</f>
        <v>0</v>
      </c>
      <c r="D822" s="44">
        <f t="shared" si="583"/>
        <v>0</v>
      </c>
      <c r="E822" s="44">
        <f t="shared" si="583"/>
        <v>18830263.940000001</v>
      </c>
      <c r="F822" s="44">
        <f t="shared" si="583"/>
        <v>0</v>
      </c>
      <c r="G822" s="44">
        <f t="shared" si="583"/>
        <v>0</v>
      </c>
      <c r="H822" s="44">
        <f t="shared" si="583"/>
        <v>0</v>
      </c>
      <c r="I822" s="44">
        <f t="shared" si="583"/>
        <v>0</v>
      </c>
      <c r="J822" s="44">
        <f t="shared" si="583"/>
        <v>0</v>
      </c>
      <c r="K822" s="44">
        <f t="shared" si="583"/>
        <v>0</v>
      </c>
      <c r="L822" s="44">
        <f t="shared" si="583"/>
        <v>0</v>
      </c>
      <c r="M822" s="44">
        <f t="shared" si="583"/>
        <v>0</v>
      </c>
      <c r="N822" s="44">
        <f t="shared" si="583"/>
        <v>0</v>
      </c>
      <c r="O822" s="44">
        <f t="shared" si="583"/>
        <v>734802.94</v>
      </c>
      <c r="P822" s="44">
        <f t="shared" si="583"/>
        <v>18095461</v>
      </c>
      <c r="Q822" s="44">
        <f t="shared" si="583"/>
        <v>0</v>
      </c>
      <c r="R822" s="44">
        <f t="shared" si="583"/>
        <v>0</v>
      </c>
      <c r="S822" s="44">
        <f t="shared" si="583"/>
        <v>0</v>
      </c>
      <c r="T822" s="44">
        <f t="shared" si="583"/>
        <v>0</v>
      </c>
      <c r="U822" s="44">
        <f t="shared" si="583"/>
        <v>0</v>
      </c>
      <c r="V822" s="44">
        <f t="shared" si="583"/>
        <v>0</v>
      </c>
      <c r="W822" s="44">
        <f t="shared" si="583"/>
        <v>0</v>
      </c>
      <c r="X822" s="44">
        <f t="shared" si="583"/>
        <v>0</v>
      </c>
      <c r="Y822" s="44">
        <f t="shared" si="583"/>
        <v>0</v>
      </c>
      <c r="Z822" s="44">
        <f t="shared" si="583"/>
        <v>18830263.940000001</v>
      </c>
      <c r="AA822" s="44">
        <f t="shared" si="583"/>
        <v>124409736.06</v>
      </c>
      <c r="AB822" s="45">
        <f t="shared" si="582"/>
        <v>0.13145953602345714</v>
      </c>
      <c r="AC822" s="38"/>
    </row>
    <row r="823" spans="1:29" s="39" customFormat="1" ht="18" customHeight="1" x14ac:dyDescent="0.25">
      <c r="A823" s="46" t="s">
        <v>41</v>
      </c>
      <c r="B823" s="37">
        <f>[1]consoCURRENT!E17168</f>
        <v>0</v>
      </c>
      <c r="C823" s="37">
        <f>[1]consoCURRENT!F17168</f>
        <v>0</v>
      </c>
      <c r="D823" s="37">
        <f>[1]consoCURRENT!G17168</f>
        <v>0</v>
      </c>
      <c r="E823" s="37">
        <f>[1]consoCURRENT!H17168</f>
        <v>0</v>
      </c>
      <c r="F823" s="37">
        <f>[1]consoCURRENT!I17168</f>
        <v>0</v>
      </c>
      <c r="G823" s="37">
        <f>[1]consoCURRENT!J17168</f>
        <v>0</v>
      </c>
      <c r="H823" s="37">
        <f>[1]consoCURRENT!K17168</f>
        <v>0</v>
      </c>
      <c r="I823" s="37">
        <f>[1]consoCURRENT!L17168</f>
        <v>0</v>
      </c>
      <c r="J823" s="37">
        <f>[1]consoCURRENT!M17168</f>
        <v>0</v>
      </c>
      <c r="K823" s="37">
        <f>[1]consoCURRENT!N17168</f>
        <v>0</v>
      </c>
      <c r="L823" s="37">
        <f>[1]consoCURRENT!O17168</f>
        <v>0</v>
      </c>
      <c r="M823" s="37">
        <f>[1]consoCURRENT!P17168</f>
        <v>0</v>
      </c>
      <c r="N823" s="37">
        <f>[1]consoCURRENT!Q17168</f>
        <v>0</v>
      </c>
      <c r="O823" s="37">
        <f>[1]consoCURRENT!R17168</f>
        <v>0</v>
      </c>
      <c r="P823" s="37">
        <f>[1]consoCURRENT!S17168</f>
        <v>0</v>
      </c>
      <c r="Q823" s="37">
        <f>[1]consoCURRENT!T17168</f>
        <v>0</v>
      </c>
      <c r="R823" s="37">
        <f>[1]consoCURRENT!U17168</f>
        <v>0</v>
      </c>
      <c r="S823" s="37">
        <f>[1]consoCURRENT!V17168</f>
        <v>0</v>
      </c>
      <c r="T823" s="37">
        <f>[1]consoCURRENT!W17168</f>
        <v>0</v>
      </c>
      <c r="U823" s="37">
        <f>[1]consoCURRENT!X17168</f>
        <v>0</v>
      </c>
      <c r="V823" s="37">
        <f>[1]consoCURRENT!Y17168</f>
        <v>0</v>
      </c>
      <c r="W823" s="37">
        <f>[1]consoCURRENT!Z17168</f>
        <v>0</v>
      </c>
      <c r="X823" s="37">
        <f>[1]consoCURRENT!AA17168</f>
        <v>0</v>
      </c>
      <c r="Y823" s="37">
        <f>[1]consoCURRENT!AB17168</f>
        <v>0</v>
      </c>
      <c r="Z823" s="37">
        <f t="shared" ref="Z823" si="584">SUM(M823:Y823)</f>
        <v>0</v>
      </c>
      <c r="AA823" s="37">
        <f t="shared" ref="AA823" si="585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143240000</v>
      </c>
      <c r="C824" s="44">
        <f t="shared" ref="C824:AA824" si="586">C823+C822</f>
        <v>0</v>
      </c>
      <c r="D824" s="44">
        <f t="shared" si="586"/>
        <v>0</v>
      </c>
      <c r="E824" s="44">
        <f t="shared" si="586"/>
        <v>18830263.940000001</v>
      </c>
      <c r="F824" s="44">
        <f t="shared" si="586"/>
        <v>0</v>
      </c>
      <c r="G824" s="44">
        <f t="shared" si="586"/>
        <v>0</v>
      </c>
      <c r="H824" s="44">
        <f t="shared" si="586"/>
        <v>0</v>
      </c>
      <c r="I824" s="44">
        <f t="shared" si="586"/>
        <v>0</v>
      </c>
      <c r="J824" s="44">
        <f t="shared" si="586"/>
        <v>0</v>
      </c>
      <c r="K824" s="44">
        <f t="shared" si="586"/>
        <v>0</v>
      </c>
      <c r="L824" s="44">
        <f t="shared" si="586"/>
        <v>0</v>
      </c>
      <c r="M824" s="44">
        <f t="shared" si="586"/>
        <v>0</v>
      </c>
      <c r="N824" s="44">
        <f t="shared" si="586"/>
        <v>0</v>
      </c>
      <c r="O824" s="44">
        <f t="shared" si="586"/>
        <v>734802.94</v>
      </c>
      <c r="P824" s="44">
        <f t="shared" si="586"/>
        <v>18095461</v>
      </c>
      <c r="Q824" s="44">
        <f t="shared" si="586"/>
        <v>0</v>
      </c>
      <c r="R824" s="44">
        <f t="shared" si="586"/>
        <v>0</v>
      </c>
      <c r="S824" s="44">
        <f t="shared" si="586"/>
        <v>0</v>
      </c>
      <c r="T824" s="44">
        <f t="shared" si="586"/>
        <v>0</v>
      </c>
      <c r="U824" s="44">
        <f t="shared" si="586"/>
        <v>0</v>
      </c>
      <c r="V824" s="44">
        <f t="shared" si="586"/>
        <v>0</v>
      </c>
      <c r="W824" s="44">
        <f t="shared" si="586"/>
        <v>0</v>
      </c>
      <c r="X824" s="44">
        <f t="shared" si="586"/>
        <v>0</v>
      </c>
      <c r="Y824" s="44">
        <f t="shared" si="586"/>
        <v>0</v>
      </c>
      <c r="Z824" s="44">
        <f t="shared" si="586"/>
        <v>18830263.940000001</v>
      </c>
      <c r="AA824" s="44">
        <f t="shared" si="586"/>
        <v>124409736.06</v>
      </c>
      <c r="AB824" s="45">
        <f t="shared" si="582"/>
        <v>0.13145953602345714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66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[1]consoCURRENT!E17228</f>
        <v>967000</v>
      </c>
      <c r="C828" s="37">
        <f>[1]consoCURRENT!F17228</f>
        <v>0</v>
      </c>
      <c r="D828" s="37">
        <f>[1]consoCURRENT!G17228</f>
        <v>0</v>
      </c>
      <c r="E828" s="37">
        <f>[1]consoCURRENT!H17228</f>
        <v>217164.25</v>
      </c>
      <c r="F828" s="37">
        <f>[1]consoCURRENT!I17228</f>
        <v>0</v>
      </c>
      <c r="G828" s="37">
        <f>[1]consoCURRENT!J17228</f>
        <v>0</v>
      </c>
      <c r="H828" s="37">
        <f>[1]consoCURRENT!K17228</f>
        <v>0</v>
      </c>
      <c r="I828" s="37">
        <f>[1]consoCURRENT!L17228</f>
        <v>0</v>
      </c>
      <c r="J828" s="37">
        <f>[1]consoCURRENT!M17228</f>
        <v>0</v>
      </c>
      <c r="K828" s="37">
        <f>[1]consoCURRENT!N17228</f>
        <v>0</v>
      </c>
      <c r="L828" s="37">
        <f>[1]consoCURRENT!O17228</f>
        <v>0</v>
      </c>
      <c r="M828" s="37">
        <f>[1]consoCURRENT!P17228</f>
        <v>0</v>
      </c>
      <c r="N828" s="37">
        <f>[1]consoCURRENT!Q17228</f>
        <v>0</v>
      </c>
      <c r="O828" s="37">
        <f>[1]consoCURRENT!R17228</f>
        <v>141028.91</v>
      </c>
      <c r="P828" s="37">
        <f>[1]consoCURRENT!S17228</f>
        <v>76135.34</v>
      </c>
      <c r="Q828" s="37">
        <f>[1]consoCURRENT!T17228</f>
        <v>0</v>
      </c>
      <c r="R828" s="37">
        <f>[1]consoCURRENT!U17228</f>
        <v>0</v>
      </c>
      <c r="S828" s="37">
        <f>[1]consoCURRENT!V17228</f>
        <v>0</v>
      </c>
      <c r="T828" s="37">
        <f>[1]consoCURRENT!W17228</f>
        <v>0</v>
      </c>
      <c r="U828" s="37">
        <f>[1]consoCURRENT!X17228</f>
        <v>0</v>
      </c>
      <c r="V828" s="37">
        <f>[1]consoCURRENT!Y17228</f>
        <v>0</v>
      </c>
      <c r="W828" s="37">
        <f>[1]consoCURRENT!Z17228</f>
        <v>0</v>
      </c>
      <c r="X828" s="37">
        <f>[1]consoCURRENT!AA17228</f>
        <v>0</v>
      </c>
      <c r="Y828" s="37">
        <f>[1]consoCURRENT!AB17228</f>
        <v>0</v>
      </c>
      <c r="Z828" s="37">
        <f>SUM(M828:Y828)</f>
        <v>217164.25</v>
      </c>
      <c r="AA828" s="37">
        <f>B828-Z828</f>
        <v>749835.75</v>
      </c>
      <c r="AB828" s="42">
        <f>Z828/B828</f>
        <v>0.22457523267838678</v>
      </c>
      <c r="AC828" s="38"/>
    </row>
    <row r="829" spans="1:29" s="39" customFormat="1" ht="18" customHeight="1" x14ac:dyDescent="0.25">
      <c r="A829" s="41" t="s">
        <v>37</v>
      </c>
      <c r="B829" s="37">
        <f>[1]consoCURRENT!E17304</f>
        <v>117761000</v>
      </c>
      <c r="C829" s="37">
        <f>[1]consoCURRENT!F17304</f>
        <v>0</v>
      </c>
      <c r="D829" s="37">
        <f>[1]consoCURRENT!G17304</f>
        <v>0</v>
      </c>
      <c r="E829" s="37">
        <f>[1]consoCURRENT!H17304</f>
        <v>29249967.34</v>
      </c>
      <c r="F829" s="37">
        <f>[1]consoCURRENT!I17304</f>
        <v>0</v>
      </c>
      <c r="G829" s="37">
        <f>[1]consoCURRENT!J17304</f>
        <v>0</v>
      </c>
      <c r="H829" s="37">
        <f>[1]consoCURRENT!K17304</f>
        <v>0</v>
      </c>
      <c r="I829" s="37">
        <f>[1]consoCURRENT!L17304</f>
        <v>0</v>
      </c>
      <c r="J829" s="37">
        <f>[1]consoCURRENT!M17304</f>
        <v>0</v>
      </c>
      <c r="K829" s="37">
        <f>[1]consoCURRENT!N17304</f>
        <v>0</v>
      </c>
      <c r="L829" s="37">
        <f>[1]consoCURRENT!O17304</f>
        <v>0</v>
      </c>
      <c r="M829" s="37">
        <f>[1]consoCURRENT!P17304</f>
        <v>0</v>
      </c>
      <c r="N829" s="37">
        <f>[1]consoCURRENT!Q17304</f>
        <v>0</v>
      </c>
      <c r="O829" s="37">
        <f>[1]consoCURRENT!R17304</f>
        <v>24714482.34</v>
      </c>
      <c r="P829" s="37">
        <f>[1]consoCURRENT!S17304</f>
        <v>4535485</v>
      </c>
      <c r="Q829" s="37">
        <f>[1]consoCURRENT!T17304</f>
        <v>0</v>
      </c>
      <c r="R829" s="37">
        <f>[1]consoCURRENT!U17304</f>
        <v>0</v>
      </c>
      <c r="S829" s="37">
        <f>[1]consoCURRENT!V17304</f>
        <v>0</v>
      </c>
      <c r="T829" s="37">
        <f>[1]consoCURRENT!W17304</f>
        <v>0</v>
      </c>
      <c r="U829" s="37">
        <f>[1]consoCURRENT!X17304</f>
        <v>0</v>
      </c>
      <c r="V829" s="37">
        <f>[1]consoCURRENT!Y17304</f>
        <v>0</v>
      </c>
      <c r="W829" s="37">
        <f>[1]consoCURRENT!Z17304</f>
        <v>0</v>
      </c>
      <c r="X829" s="37">
        <f>[1]consoCURRENT!AA17304</f>
        <v>0</v>
      </c>
      <c r="Y829" s="37">
        <f>[1]consoCURRENT!AB17304</f>
        <v>0</v>
      </c>
      <c r="Z829" s="37">
        <f t="shared" ref="Z829:Z831" si="587">SUM(M829:Y829)</f>
        <v>29249967.34</v>
      </c>
      <c r="AA829" s="37">
        <f t="shared" ref="AA829:AA831" si="588">B829-Z829</f>
        <v>88511032.659999996</v>
      </c>
      <c r="AB829" s="42">
        <f t="shared" ref="AB829:AB834" si="589">Z829/B829</f>
        <v>0.24838416232878457</v>
      </c>
      <c r="AC829" s="38"/>
    </row>
    <row r="830" spans="1:29" s="39" customFormat="1" ht="18" customHeight="1" x14ac:dyDescent="0.25">
      <c r="A830" s="41" t="s">
        <v>38</v>
      </c>
      <c r="B830" s="37">
        <f>[1]consoCURRENT!E17310</f>
        <v>0</v>
      </c>
      <c r="C830" s="37">
        <f>[1]consoCURRENT!F17310</f>
        <v>0</v>
      </c>
      <c r="D830" s="37">
        <f>[1]consoCURRENT!G17310</f>
        <v>0</v>
      </c>
      <c r="E830" s="37">
        <f>[1]consoCURRENT!H17310</f>
        <v>0</v>
      </c>
      <c r="F830" s="37">
        <f>[1]consoCURRENT!I17310</f>
        <v>0</v>
      </c>
      <c r="G830" s="37">
        <f>[1]consoCURRENT!J17310</f>
        <v>0</v>
      </c>
      <c r="H830" s="37">
        <f>[1]consoCURRENT!K17310</f>
        <v>0</v>
      </c>
      <c r="I830" s="37">
        <f>[1]consoCURRENT!L17310</f>
        <v>0</v>
      </c>
      <c r="J830" s="37">
        <f>[1]consoCURRENT!M17310</f>
        <v>0</v>
      </c>
      <c r="K830" s="37">
        <f>[1]consoCURRENT!N17310</f>
        <v>0</v>
      </c>
      <c r="L830" s="37">
        <f>[1]consoCURRENT!O17310</f>
        <v>0</v>
      </c>
      <c r="M830" s="37">
        <f>[1]consoCURRENT!P17310</f>
        <v>0</v>
      </c>
      <c r="N830" s="37">
        <f>[1]consoCURRENT!Q17310</f>
        <v>0</v>
      </c>
      <c r="O830" s="37">
        <f>[1]consoCURRENT!R17310</f>
        <v>0</v>
      </c>
      <c r="P830" s="37">
        <f>[1]consoCURRENT!S17310</f>
        <v>0</v>
      </c>
      <c r="Q830" s="37">
        <f>[1]consoCURRENT!T17310</f>
        <v>0</v>
      </c>
      <c r="R830" s="37">
        <f>[1]consoCURRENT!U17310</f>
        <v>0</v>
      </c>
      <c r="S830" s="37">
        <f>[1]consoCURRENT!V17310</f>
        <v>0</v>
      </c>
      <c r="T830" s="37">
        <f>[1]consoCURRENT!W17310</f>
        <v>0</v>
      </c>
      <c r="U830" s="37">
        <f>[1]consoCURRENT!X17310</f>
        <v>0</v>
      </c>
      <c r="V830" s="37">
        <f>[1]consoCURRENT!Y17310</f>
        <v>0</v>
      </c>
      <c r="W830" s="37">
        <f>[1]consoCURRENT!Z17310</f>
        <v>0</v>
      </c>
      <c r="X830" s="37">
        <f>[1]consoCURRENT!AA17310</f>
        <v>0</v>
      </c>
      <c r="Y830" s="37">
        <f>[1]consoCURRENT!AB17310</f>
        <v>0</v>
      </c>
      <c r="Z830" s="37">
        <f t="shared" si="587"/>
        <v>0</v>
      </c>
      <c r="AA830" s="37">
        <f t="shared" si="588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[1]consoCURRENT!E17339</f>
        <v>0</v>
      </c>
      <c r="C831" s="37">
        <f>[1]consoCURRENT!F17339</f>
        <v>0</v>
      </c>
      <c r="D831" s="37">
        <f>[1]consoCURRENT!G17339</f>
        <v>0</v>
      </c>
      <c r="E831" s="37">
        <f>[1]consoCURRENT!H17339</f>
        <v>0</v>
      </c>
      <c r="F831" s="37">
        <f>[1]consoCURRENT!I17339</f>
        <v>0</v>
      </c>
      <c r="G831" s="37">
        <f>[1]consoCURRENT!J17339</f>
        <v>0</v>
      </c>
      <c r="H831" s="37">
        <f>[1]consoCURRENT!K17339</f>
        <v>0</v>
      </c>
      <c r="I831" s="37">
        <f>[1]consoCURRENT!L17339</f>
        <v>0</v>
      </c>
      <c r="J831" s="37">
        <f>[1]consoCURRENT!M17339</f>
        <v>0</v>
      </c>
      <c r="K831" s="37">
        <f>[1]consoCURRENT!N17339</f>
        <v>0</v>
      </c>
      <c r="L831" s="37">
        <f>[1]consoCURRENT!O17339</f>
        <v>0</v>
      </c>
      <c r="M831" s="37">
        <f>[1]consoCURRENT!P17339</f>
        <v>0</v>
      </c>
      <c r="N831" s="37">
        <f>[1]consoCURRENT!Q17339</f>
        <v>0</v>
      </c>
      <c r="O831" s="37">
        <f>[1]consoCURRENT!R17339</f>
        <v>0</v>
      </c>
      <c r="P831" s="37">
        <f>[1]consoCURRENT!S17339</f>
        <v>0</v>
      </c>
      <c r="Q831" s="37">
        <f>[1]consoCURRENT!T17339</f>
        <v>0</v>
      </c>
      <c r="R831" s="37">
        <f>[1]consoCURRENT!U17339</f>
        <v>0</v>
      </c>
      <c r="S831" s="37">
        <f>[1]consoCURRENT!V17339</f>
        <v>0</v>
      </c>
      <c r="T831" s="37">
        <f>[1]consoCURRENT!W17339</f>
        <v>0</v>
      </c>
      <c r="U831" s="37">
        <f>[1]consoCURRENT!X17339</f>
        <v>0</v>
      </c>
      <c r="V831" s="37">
        <f>[1]consoCURRENT!Y17339</f>
        <v>0</v>
      </c>
      <c r="W831" s="37">
        <f>[1]consoCURRENT!Z17339</f>
        <v>0</v>
      </c>
      <c r="X831" s="37">
        <f>[1]consoCURRENT!AA17339</f>
        <v>0</v>
      </c>
      <c r="Y831" s="37">
        <f>[1]consoCURRENT!AB17339</f>
        <v>0</v>
      </c>
      <c r="Z831" s="37">
        <f t="shared" si="587"/>
        <v>0</v>
      </c>
      <c r="AA831" s="37">
        <f t="shared" si="588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118728000</v>
      </c>
      <c r="C832" s="44">
        <f t="shared" ref="C832:AA832" si="590">SUM(C828:C831)</f>
        <v>0</v>
      </c>
      <c r="D832" s="44">
        <f t="shared" si="590"/>
        <v>0</v>
      </c>
      <c r="E832" s="44">
        <f t="shared" si="590"/>
        <v>29467131.59</v>
      </c>
      <c r="F832" s="44">
        <f t="shared" si="590"/>
        <v>0</v>
      </c>
      <c r="G832" s="44">
        <f t="shared" si="590"/>
        <v>0</v>
      </c>
      <c r="H832" s="44">
        <f t="shared" si="590"/>
        <v>0</v>
      </c>
      <c r="I832" s="44">
        <f t="shared" si="590"/>
        <v>0</v>
      </c>
      <c r="J832" s="44">
        <f t="shared" si="590"/>
        <v>0</v>
      </c>
      <c r="K832" s="44">
        <f t="shared" si="590"/>
        <v>0</v>
      </c>
      <c r="L832" s="44">
        <f t="shared" si="590"/>
        <v>0</v>
      </c>
      <c r="M832" s="44">
        <f t="shared" si="590"/>
        <v>0</v>
      </c>
      <c r="N832" s="44">
        <f t="shared" si="590"/>
        <v>0</v>
      </c>
      <c r="O832" s="44">
        <f t="shared" si="590"/>
        <v>24855511.25</v>
      </c>
      <c r="P832" s="44">
        <f t="shared" si="590"/>
        <v>4611620.34</v>
      </c>
      <c r="Q832" s="44">
        <f t="shared" si="590"/>
        <v>0</v>
      </c>
      <c r="R832" s="44">
        <f t="shared" si="590"/>
        <v>0</v>
      </c>
      <c r="S832" s="44">
        <f t="shared" si="590"/>
        <v>0</v>
      </c>
      <c r="T832" s="44">
        <f t="shared" si="590"/>
        <v>0</v>
      </c>
      <c r="U832" s="44">
        <f t="shared" si="590"/>
        <v>0</v>
      </c>
      <c r="V832" s="44">
        <f t="shared" si="590"/>
        <v>0</v>
      </c>
      <c r="W832" s="44">
        <f t="shared" si="590"/>
        <v>0</v>
      </c>
      <c r="X832" s="44">
        <f t="shared" si="590"/>
        <v>0</v>
      </c>
      <c r="Y832" s="44">
        <f t="shared" si="590"/>
        <v>0</v>
      </c>
      <c r="Z832" s="44">
        <f t="shared" si="590"/>
        <v>29467131.59</v>
      </c>
      <c r="AA832" s="44">
        <f t="shared" si="590"/>
        <v>89260868.409999996</v>
      </c>
      <c r="AB832" s="45">
        <f t="shared" si="589"/>
        <v>0.24819024652988342</v>
      </c>
      <c r="AC832" s="38"/>
    </row>
    <row r="833" spans="1:29" s="39" customFormat="1" ht="18" customHeight="1" x14ac:dyDescent="0.25">
      <c r="A833" s="46" t="s">
        <v>41</v>
      </c>
      <c r="B833" s="37">
        <f>[1]consoCURRENT!E17343</f>
        <v>0</v>
      </c>
      <c r="C833" s="37">
        <f>[1]consoCURRENT!F17343</f>
        <v>0</v>
      </c>
      <c r="D833" s="37">
        <f>[1]consoCURRENT!G17343</f>
        <v>0</v>
      </c>
      <c r="E833" s="37">
        <f>[1]consoCURRENT!H17343</f>
        <v>0</v>
      </c>
      <c r="F833" s="37">
        <f>[1]consoCURRENT!I17343</f>
        <v>0</v>
      </c>
      <c r="G833" s="37">
        <f>[1]consoCURRENT!J17343</f>
        <v>0</v>
      </c>
      <c r="H833" s="37">
        <f>[1]consoCURRENT!K17343</f>
        <v>0</v>
      </c>
      <c r="I833" s="37">
        <f>[1]consoCURRENT!L17343</f>
        <v>0</v>
      </c>
      <c r="J833" s="37">
        <f>[1]consoCURRENT!M17343</f>
        <v>0</v>
      </c>
      <c r="K833" s="37">
        <f>[1]consoCURRENT!N17343</f>
        <v>0</v>
      </c>
      <c r="L833" s="37">
        <f>[1]consoCURRENT!O17343</f>
        <v>0</v>
      </c>
      <c r="M833" s="37">
        <f>[1]consoCURRENT!P17343</f>
        <v>0</v>
      </c>
      <c r="N833" s="37">
        <f>[1]consoCURRENT!Q17343</f>
        <v>0</v>
      </c>
      <c r="O833" s="37">
        <f>[1]consoCURRENT!R17343</f>
        <v>0</v>
      </c>
      <c r="P833" s="37">
        <f>[1]consoCURRENT!S17343</f>
        <v>0</v>
      </c>
      <c r="Q833" s="37">
        <f>[1]consoCURRENT!T17343</f>
        <v>0</v>
      </c>
      <c r="R833" s="37">
        <f>[1]consoCURRENT!U17343</f>
        <v>0</v>
      </c>
      <c r="S833" s="37">
        <f>[1]consoCURRENT!V17343</f>
        <v>0</v>
      </c>
      <c r="T833" s="37">
        <f>[1]consoCURRENT!W17343</f>
        <v>0</v>
      </c>
      <c r="U833" s="37">
        <f>[1]consoCURRENT!X17343</f>
        <v>0</v>
      </c>
      <c r="V833" s="37">
        <f>[1]consoCURRENT!Y17343</f>
        <v>0</v>
      </c>
      <c r="W833" s="37">
        <f>[1]consoCURRENT!Z17343</f>
        <v>0</v>
      </c>
      <c r="X833" s="37">
        <f>[1]consoCURRENT!AA17343</f>
        <v>0</v>
      </c>
      <c r="Y833" s="37">
        <f>[1]consoCURRENT!AB17343</f>
        <v>0</v>
      </c>
      <c r="Z833" s="37">
        <f t="shared" ref="Z833" si="591">SUM(M833:Y833)</f>
        <v>0</v>
      </c>
      <c r="AA833" s="37">
        <f t="shared" ref="AA833" si="592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118728000</v>
      </c>
      <c r="C834" s="44">
        <f t="shared" ref="C834:AA834" si="593">C833+C832</f>
        <v>0</v>
      </c>
      <c r="D834" s="44">
        <f t="shared" si="593"/>
        <v>0</v>
      </c>
      <c r="E834" s="44">
        <f t="shared" si="593"/>
        <v>29467131.59</v>
      </c>
      <c r="F834" s="44">
        <f t="shared" si="593"/>
        <v>0</v>
      </c>
      <c r="G834" s="44">
        <f t="shared" si="593"/>
        <v>0</v>
      </c>
      <c r="H834" s="44">
        <f t="shared" si="593"/>
        <v>0</v>
      </c>
      <c r="I834" s="44">
        <f t="shared" si="593"/>
        <v>0</v>
      </c>
      <c r="J834" s="44">
        <f t="shared" si="593"/>
        <v>0</v>
      </c>
      <c r="K834" s="44">
        <f t="shared" si="593"/>
        <v>0</v>
      </c>
      <c r="L834" s="44">
        <f t="shared" si="593"/>
        <v>0</v>
      </c>
      <c r="M834" s="44">
        <f t="shared" si="593"/>
        <v>0</v>
      </c>
      <c r="N834" s="44">
        <f t="shared" si="593"/>
        <v>0</v>
      </c>
      <c r="O834" s="44">
        <f t="shared" si="593"/>
        <v>24855511.25</v>
      </c>
      <c r="P834" s="44">
        <f t="shared" si="593"/>
        <v>4611620.34</v>
      </c>
      <c r="Q834" s="44">
        <f t="shared" si="593"/>
        <v>0</v>
      </c>
      <c r="R834" s="44">
        <f t="shared" si="593"/>
        <v>0</v>
      </c>
      <c r="S834" s="44">
        <f t="shared" si="593"/>
        <v>0</v>
      </c>
      <c r="T834" s="44">
        <f t="shared" si="593"/>
        <v>0</v>
      </c>
      <c r="U834" s="44">
        <f t="shared" si="593"/>
        <v>0</v>
      </c>
      <c r="V834" s="44">
        <f t="shared" si="593"/>
        <v>0</v>
      </c>
      <c r="W834" s="44">
        <f t="shared" si="593"/>
        <v>0</v>
      </c>
      <c r="X834" s="44">
        <f t="shared" si="593"/>
        <v>0</v>
      </c>
      <c r="Y834" s="44">
        <f t="shared" si="593"/>
        <v>0</v>
      </c>
      <c r="Z834" s="44">
        <f t="shared" si="593"/>
        <v>29467131.59</v>
      </c>
      <c r="AA834" s="44">
        <f t="shared" si="593"/>
        <v>89260868.409999996</v>
      </c>
      <c r="AB834" s="45">
        <f t="shared" si="589"/>
        <v>0.24819024652988342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67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[1]consoCURRENT!E17403</f>
        <v>967000</v>
      </c>
      <c r="C838" s="37">
        <f>[1]consoCURRENT!F17403</f>
        <v>0</v>
      </c>
      <c r="D838" s="37">
        <f>[1]consoCURRENT!G17403</f>
        <v>0</v>
      </c>
      <c r="E838" s="37">
        <f>[1]consoCURRENT!H17403</f>
        <v>215936.74</v>
      </c>
      <c r="F838" s="37">
        <f>[1]consoCURRENT!I17403</f>
        <v>0</v>
      </c>
      <c r="G838" s="37">
        <f>[1]consoCURRENT!J17403</f>
        <v>0</v>
      </c>
      <c r="H838" s="37">
        <f>[1]consoCURRENT!K17403</f>
        <v>0</v>
      </c>
      <c r="I838" s="37">
        <f>[1]consoCURRENT!L17403</f>
        <v>0</v>
      </c>
      <c r="J838" s="37">
        <f>[1]consoCURRENT!M17403</f>
        <v>0</v>
      </c>
      <c r="K838" s="37">
        <f>[1]consoCURRENT!N17403</f>
        <v>0</v>
      </c>
      <c r="L838" s="37">
        <f>[1]consoCURRENT!O17403</f>
        <v>0</v>
      </c>
      <c r="M838" s="37">
        <f>[1]consoCURRENT!P17403</f>
        <v>0</v>
      </c>
      <c r="N838" s="37">
        <f>[1]consoCURRENT!Q17403</f>
        <v>0</v>
      </c>
      <c r="O838" s="37">
        <f>[1]consoCURRENT!R17403</f>
        <v>143265.70000000001</v>
      </c>
      <c r="P838" s="37">
        <f>[1]consoCURRENT!S17403</f>
        <v>72671.039999999994</v>
      </c>
      <c r="Q838" s="37">
        <f>[1]consoCURRENT!T17403</f>
        <v>0</v>
      </c>
      <c r="R838" s="37">
        <f>[1]consoCURRENT!U17403</f>
        <v>0</v>
      </c>
      <c r="S838" s="37">
        <f>[1]consoCURRENT!V17403</f>
        <v>0</v>
      </c>
      <c r="T838" s="37">
        <f>[1]consoCURRENT!W17403</f>
        <v>0</v>
      </c>
      <c r="U838" s="37">
        <f>[1]consoCURRENT!X17403</f>
        <v>0</v>
      </c>
      <c r="V838" s="37">
        <f>[1]consoCURRENT!Y17403</f>
        <v>0</v>
      </c>
      <c r="W838" s="37">
        <f>[1]consoCURRENT!Z17403</f>
        <v>0</v>
      </c>
      <c r="X838" s="37">
        <f>[1]consoCURRENT!AA17403</f>
        <v>0</v>
      </c>
      <c r="Y838" s="37">
        <f>[1]consoCURRENT!AB17403</f>
        <v>0</v>
      </c>
      <c r="Z838" s="37">
        <f>SUM(M838:Y838)</f>
        <v>215936.74</v>
      </c>
      <c r="AA838" s="37">
        <f>B838-Z838</f>
        <v>751063.26</v>
      </c>
      <c r="AB838" s="42">
        <f>Z838/B838</f>
        <v>0.22330583247156152</v>
      </c>
      <c r="AC838" s="38"/>
    </row>
    <row r="839" spans="1:29" s="39" customFormat="1" ht="18" customHeight="1" x14ac:dyDescent="0.25">
      <c r="A839" s="41" t="s">
        <v>37</v>
      </c>
      <c r="B839" s="37">
        <f>[1]consoCURRENT!E17479</f>
        <v>122512000</v>
      </c>
      <c r="C839" s="37">
        <f>[1]consoCURRENT!F17479</f>
        <v>0</v>
      </c>
      <c r="D839" s="37">
        <f>[1]consoCURRENT!G17479</f>
        <v>0</v>
      </c>
      <c r="E839" s="37">
        <f>[1]consoCURRENT!H17479</f>
        <v>6169495.5</v>
      </c>
      <c r="F839" s="37">
        <f>[1]consoCURRENT!I17479</f>
        <v>0</v>
      </c>
      <c r="G839" s="37">
        <f>[1]consoCURRENT!J17479</f>
        <v>0</v>
      </c>
      <c r="H839" s="37">
        <f>[1]consoCURRENT!K17479</f>
        <v>0</v>
      </c>
      <c r="I839" s="37">
        <f>[1]consoCURRENT!L17479</f>
        <v>0</v>
      </c>
      <c r="J839" s="37">
        <f>[1]consoCURRENT!M17479</f>
        <v>0</v>
      </c>
      <c r="K839" s="37">
        <f>[1]consoCURRENT!N17479</f>
        <v>0</v>
      </c>
      <c r="L839" s="37">
        <f>[1]consoCURRENT!O17479</f>
        <v>0</v>
      </c>
      <c r="M839" s="37">
        <f>[1]consoCURRENT!P17479</f>
        <v>0</v>
      </c>
      <c r="N839" s="37">
        <f>[1]consoCURRENT!Q17479</f>
        <v>0</v>
      </c>
      <c r="O839" s="37">
        <f>[1]consoCURRENT!R17479</f>
        <v>188640.32</v>
      </c>
      <c r="P839" s="37">
        <f>[1]consoCURRENT!S17479</f>
        <v>5980855.1799999997</v>
      </c>
      <c r="Q839" s="37">
        <f>[1]consoCURRENT!T17479</f>
        <v>0</v>
      </c>
      <c r="R839" s="37">
        <f>[1]consoCURRENT!U17479</f>
        <v>0</v>
      </c>
      <c r="S839" s="37">
        <f>[1]consoCURRENT!V17479</f>
        <v>0</v>
      </c>
      <c r="T839" s="37">
        <f>[1]consoCURRENT!W17479</f>
        <v>0</v>
      </c>
      <c r="U839" s="37">
        <f>[1]consoCURRENT!X17479</f>
        <v>0</v>
      </c>
      <c r="V839" s="37">
        <f>[1]consoCURRENT!Y17479</f>
        <v>0</v>
      </c>
      <c r="W839" s="37">
        <f>[1]consoCURRENT!Z17479</f>
        <v>0</v>
      </c>
      <c r="X839" s="37">
        <f>[1]consoCURRENT!AA17479</f>
        <v>0</v>
      </c>
      <c r="Y839" s="37">
        <f>[1]consoCURRENT!AB17479</f>
        <v>0</v>
      </c>
      <c r="Z839" s="37">
        <f t="shared" ref="Z839:Z841" si="594">SUM(M839:Y839)</f>
        <v>6169495.5</v>
      </c>
      <c r="AA839" s="37">
        <f t="shared" ref="AA839:AA841" si="595">B839-Z839</f>
        <v>116342504.5</v>
      </c>
      <c r="AB839" s="42">
        <f t="shared" ref="AB839:AB844" si="596">Z839/B839</f>
        <v>5.0358295513908843E-2</v>
      </c>
      <c r="AC839" s="38"/>
    </row>
    <row r="840" spans="1:29" s="39" customFormat="1" ht="18" customHeight="1" x14ac:dyDescent="0.25">
      <c r="A840" s="41" t="s">
        <v>38</v>
      </c>
      <c r="B840" s="37">
        <f>[1]consoCURRENT!E17485</f>
        <v>0</v>
      </c>
      <c r="C840" s="37">
        <f>[1]consoCURRENT!F17485</f>
        <v>0</v>
      </c>
      <c r="D840" s="37">
        <f>[1]consoCURRENT!G17485</f>
        <v>0</v>
      </c>
      <c r="E840" s="37">
        <f>[1]consoCURRENT!H17485</f>
        <v>0</v>
      </c>
      <c r="F840" s="37">
        <f>[1]consoCURRENT!I17485</f>
        <v>0</v>
      </c>
      <c r="G840" s="37">
        <f>[1]consoCURRENT!J17485</f>
        <v>0</v>
      </c>
      <c r="H840" s="37">
        <f>[1]consoCURRENT!K17485</f>
        <v>0</v>
      </c>
      <c r="I840" s="37">
        <f>[1]consoCURRENT!L17485</f>
        <v>0</v>
      </c>
      <c r="J840" s="37">
        <f>[1]consoCURRENT!M17485</f>
        <v>0</v>
      </c>
      <c r="K840" s="37">
        <f>[1]consoCURRENT!N17485</f>
        <v>0</v>
      </c>
      <c r="L840" s="37">
        <f>[1]consoCURRENT!O17485</f>
        <v>0</v>
      </c>
      <c r="M840" s="37">
        <f>[1]consoCURRENT!P17485</f>
        <v>0</v>
      </c>
      <c r="N840" s="37">
        <f>[1]consoCURRENT!Q17485</f>
        <v>0</v>
      </c>
      <c r="O840" s="37">
        <f>[1]consoCURRENT!R17485</f>
        <v>0</v>
      </c>
      <c r="P840" s="37">
        <f>[1]consoCURRENT!S17485</f>
        <v>0</v>
      </c>
      <c r="Q840" s="37">
        <f>[1]consoCURRENT!T17485</f>
        <v>0</v>
      </c>
      <c r="R840" s="37">
        <f>[1]consoCURRENT!U17485</f>
        <v>0</v>
      </c>
      <c r="S840" s="37">
        <f>[1]consoCURRENT!V17485</f>
        <v>0</v>
      </c>
      <c r="T840" s="37">
        <f>[1]consoCURRENT!W17485</f>
        <v>0</v>
      </c>
      <c r="U840" s="37">
        <f>[1]consoCURRENT!X17485</f>
        <v>0</v>
      </c>
      <c r="V840" s="37">
        <f>[1]consoCURRENT!Y17485</f>
        <v>0</v>
      </c>
      <c r="W840" s="37">
        <f>[1]consoCURRENT!Z17485</f>
        <v>0</v>
      </c>
      <c r="X840" s="37">
        <f>[1]consoCURRENT!AA17485</f>
        <v>0</v>
      </c>
      <c r="Y840" s="37">
        <f>[1]consoCURRENT!AB17485</f>
        <v>0</v>
      </c>
      <c r="Z840" s="37">
        <f t="shared" si="594"/>
        <v>0</v>
      </c>
      <c r="AA840" s="37">
        <f t="shared" si="595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[1]consoCURRENT!E17514</f>
        <v>0</v>
      </c>
      <c r="C841" s="37">
        <f>[1]consoCURRENT!F17514</f>
        <v>0</v>
      </c>
      <c r="D841" s="37">
        <f>[1]consoCURRENT!G17514</f>
        <v>0</v>
      </c>
      <c r="E841" s="37">
        <f>[1]consoCURRENT!H17514</f>
        <v>0</v>
      </c>
      <c r="F841" s="37">
        <f>[1]consoCURRENT!I17514</f>
        <v>0</v>
      </c>
      <c r="G841" s="37">
        <f>[1]consoCURRENT!J17514</f>
        <v>0</v>
      </c>
      <c r="H841" s="37">
        <f>[1]consoCURRENT!K17514</f>
        <v>0</v>
      </c>
      <c r="I841" s="37">
        <f>[1]consoCURRENT!L17514</f>
        <v>0</v>
      </c>
      <c r="J841" s="37">
        <f>[1]consoCURRENT!M17514</f>
        <v>0</v>
      </c>
      <c r="K841" s="37">
        <f>[1]consoCURRENT!N17514</f>
        <v>0</v>
      </c>
      <c r="L841" s="37">
        <f>[1]consoCURRENT!O17514</f>
        <v>0</v>
      </c>
      <c r="M841" s="37">
        <f>[1]consoCURRENT!P17514</f>
        <v>0</v>
      </c>
      <c r="N841" s="37">
        <f>[1]consoCURRENT!Q17514</f>
        <v>0</v>
      </c>
      <c r="O841" s="37">
        <f>[1]consoCURRENT!R17514</f>
        <v>0</v>
      </c>
      <c r="P841" s="37">
        <f>[1]consoCURRENT!S17514</f>
        <v>0</v>
      </c>
      <c r="Q841" s="37">
        <f>[1]consoCURRENT!T17514</f>
        <v>0</v>
      </c>
      <c r="R841" s="37">
        <f>[1]consoCURRENT!U17514</f>
        <v>0</v>
      </c>
      <c r="S841" s="37">
        <f>[1]consoCURRENT!V17514</f>
        <v>0</v>
      </c>
      <c r="T841" s="37">
        <f>[1]consoCURRENT!W17514</f>
        <v>0</v>
      </c>
      <c r="U841" s="37">
        <f>[1]consoCURRENT!X17514</f>
        <v>0</v>
      </c>
      <c r="V841" s="37">
        <f>[1]consoCURRENT!Y17514</f>
        <v>0</v>
      </c>
      <c r="W841" s="37">
        <f>[1]consoCURRENT!Z17514</f>
        <v>0</v>
      </c>
      <c r="X841" s="37">
        <f>[1]consoCURRENT!AA17514</f>
        <v>0</v>
      </c>
      <c r="Y841" s="37">
        <f>[1]consoCURRENT!AB17514</f>
        <v>0</v>
      </c>
      <c r="Z841" s="37">
        <f t="shared" si="594"/>
        <v>0</v>
      </c>
      <c r="AA841" s="37">
        <f t="shared" si="595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123479000</v>
      </c>
      <c r="C842" s="44">
        <f t="shared" ref="C842:AA842" si="597">SUM(C838:C841)</f>
        <v>0</v>
      </c>
      <c r="D842" s="44">
        <f t="shared" si="597"/>
        <v>0</v>
      </c>
      <c r="E842" s="44">
        <f t="shared" si="597"/>
        <v>6385432.2400000002</v>
      </c>
      <c r="F842" s="44">
        <f t="shared" si="597"/>
        <v>0</v>
      </c>
      <c r="G842" s="44">
        <f t="shared" si="597"/>
        <v>0</v>
      </c>
      <c r="H842" s="44">
        <f t="shared" si="597"/>
        <v>0</v>
      </c>
      <c r="I842" s="44">
        <f t="shared" si="597"/>
        <v>0</v>
      </c>
      <c r="J842" s="44">
        <f t="shared" si="597"/>
        <v>0</v>
      </c>
      <c r="K842" s="44">
        <f t="shared" si="597"/>
        <v>0</v>
      </c>
      <c r="L842" s="44">
        <f t="shared" si="597"/>
        <v>0</v>
      </c>
      <c r="M842" s="44">
        <f t="shared" si="597"/>
        <v>0</v>
      </c>
      <c r="N842" s="44">
        <f t="shared" si="597"/>
        <v>0</v>
      </c>
      <c r="O842" s="44">
        <f t="shared" si="597"/>
        <v>331906.02</v>
      </c>
      <c r="P842" s="44">
        <f t="shared" si="597"/>
        <v>6053526.2199999997</v>
      </c>
      <c r="Q842" s="44">
        <f t="shared" si="597"/>
        <v>0</v>
      </c>
      <c r="R842" s="44">
        <f t="shared" si="597"/>
        <v>0</v>
      </c>
      <c r="S842" s="44">
        <f t="shared" si="597"/>
        <v>0</v>
      </c>
      <c r="T842" s="44">
        <f t="shared" si="597"/>
        <v>0</v>
      </c>
      <c r="U842" s="44">
        <f t="shared" si="597"/>
        <v>0</v>
      </c>
      <c r="V842" s="44">
        <f t="shared" si="597"/>
        <v>0</v>
      </c>
      <c r="W842" s="44">
        <f t="shared" si="597"/>
        <v>0</v>
      </c>
      <c r="X842" s="44">
        <f t="shared" si="597"/>
        <v>0</v>
      </c>
      <c r="Y842" s="44">
        <f t="shared" si="597"/>
        <v>0</v>
      </c>
      <c r="Z842" s="44">
        <f t="shared" si="597"/>
        <v>6385432.2400000002</v>
      </c>
      <c r="AA842" s="44">
        <f t="shared" si="597"/>
        <v>117093567.76000001</v>
      </c>
      <c r="AB842" s="45">
        <f t="shared" si="596"/>
        <v>5.1712698029624471E-2</v>
      </c>
      <c r="AC842" s="38"/>
    </row>
    <row r="843" spans="1:29" s="39" customFormat="1" ht="18" customHeight="1" x14ac:dyDescent="0.25">
      <c r="A843" s="46" t="s">
        <v>41</v>
      </c>
      <c r="B843" s="37">
        <f>[1]consoCURRENT!E17518</f>
        <v>0</v>
      </c>
      <c r="C843" s="37">
        <f>[1]consoCURRENT!F17518</f>
        <v>0</v>
      </c>
      <c r="D843" s="37">
        <f>[1]consoCURRENT!G17518</f>
        <v>0</v>
      </c>
      <c r="E843" s="37">
        <f>[1]consoCURRENT!H17518</f>
        <v>0</v>
      </c>
      <c r="F843" s="37">
        <f>[1]consoCURRENT!I17518</f>
        <v>0</v>
      </c>
      <c r="G843" s="37">
        <f>[1]consoCURRENT!J17518</f>
        <v>0</v>
      </c>
      <c r="H843" s="37">
        <f>[1]consoCURRENT!K17518</f>
        <v>0</v>
      </c>
      <c r="I843" s="37">
        <f>[1]consoCURRENT!L17518</f>
        <v>0</v>
      </c>
      <c r="J843" s="37">
        <f>[1]consoCURRENT!M17518</f>
        <v>0</v>
      </c>
      <c r="K843" s="37">
        <f>[1]consoCURRENT!N17518</f>
        <v>0</v>
      </c>
      <c r="L843" s="37">
        <f>[1]consoCURRENT!O17518</f>
        <v>0</v>
      </c>
      <c r="M843" s="37">
        <f>[1]consoCURRENT!P17518</f>
        <v>0</v>
      </c>
      <c r="N843" s="37">
        <f>[1]consoCURRENT!Q17518</f>
        <v>0</v>
      </c>
      <c r="O843" s="37">
        <f>[1]consoCURRENT!R17518</f>
        <v>0</v>
      </c>
      <c r="P843" s="37">
        <f>[1]consoCURRENT!S17518</f>
        <v>0</v>
      </c>
      <c r="Q843" s="37">
        <f>[1]consoCURRENT!T17518</f>
        <v>0</v>
      </c>
      <c r="R843" s="37">
        <f>[1]consoCURRENT!U17518</f>
        <v>0</v>
      </c>
      <c r="S843" s="37">
        <f>[1]consoCURRENT!V17518</f>
        <v>0</v>
      </c>
      <c r="T843" s="37">
        <f>[1]consoCURRENT!W17518</f>
        <v>0</v>
      </c>
      <c r="U843" s="37">
        <f>[1]consoCURRENT!X17518</f>
        <v>0</v>
      </c>
      <c r="V843" s="37">
        <f>[1]consoCURRENT!Y17518</f>
        <v>0</v>
      </c>
      <c r="W843" s="37">
        <f>[1]consoCURRENT!Z17518</f>
        <v>0</v>
      </c>
      <c r="X843" s="37">
        <f>[1]consoCURRENT!AA17518</f>
        <v>0</v>
      </c>
      <c r="Y843" s="37">
        <f>[1]consoCURRENT!AB17518</f>
        <v>0</v>
      </c>
      <c r="Z843" s="37">
        <f t="shared" ref="Z843" si="598">SUM(M843:Y843)</f>
        <v>0</v>
      </c>
      <c r="AA843" s="37">
        <f t="shared" ref="AA843" si="599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123479000</v>
      </c>
      <c r="C844" s="44">
        <f t="shared" ref="C844:AA844" si="600">C843+C842</f>
        <v>0</v>
      </c>
      <c r="D844" s="44">
        <f t="shared" si="600"/>
        <v>0</v>
      </c>
      <c r="E844" s="44">
        <f t="shared" si="600"/>
        <v>6385432.2400000002</v>
      </c>
      <c r="F844" s="44">
        <f t="shared" si="600"/>
        <v>0</v>
      </c>
      <c r="G844" s="44">
        <f t="shared" si="600"/>
        <v>0</v>
      </c>
      <c r="H844" s="44">
        <f t="shared" si="600"/>
        <v>0</v>
      </c>
      <c r="I844" s="44">
        <f t="shared" si="600"/>
        <v>0</v>
      </c>
      <c r="J844" s="44">
        <f t="shared" si="600"/>
        <v>0</v>
      </c>
      <c r="K844" s="44">
        <f t="shared" si="600"/>
        <v>0</v>
      </c>
      <c r="L844" s="44">
        <f t="shared" si="600"/>
        <v>0</v>
      </c>
      <c r="M844" s="44">
        <f t="shared" si="600"/>
        <v>0</v>
      </c>
      <c r="N844" s="44">
        <f t="shared" si="600"/>
        <v>0</v>
      </c>
      <c r="O844" s="44">
        <f t="shared" si="600"/>
        <v>331906.02</v>
      </c>
      <c r="P844" s="44">
        <f t="shared" si="600"/>
        <v>6053526.2199999997</v>
      </c>
      <c r="Q844" s="44">
        <f t="shared" si="600"/>
        <v>0</v>
      </c>
      <c r="R844" s="44">
        <f t="shared" si="600"/>
        <v>0</v>
      </c>
      <c r="S844" s="44">
        <f t="shared" si="600"/>
        <v>0</v>
      </c>
      <c r="T844" s="44">
        <f t="shared" si="600"/>
        <v>0</v>
      </c>
      <c r="U844" s="44">
        <f t="shared" si="600"/>
        <v>0</v>
      </c>
      <c r="V844" s="44">
        <f t="shared" si="600"/>
        <v>0</v>
      </c>
      <c r="W844" s="44">
        <f t="shared" si="600"/>
        <v>0</v>
      </c>
      <c r="X844" s="44">
        <f t="shared" si="600"/>
        <v>0</v>
      </c>
      <c r="Y844" s="44">
        <f t="shared" si="600"/>
        <v>0</v>
      </c>
      <c r="Z844" s="44">
        <f t="shared" si="600"/>
        <v>6385432.2400000002</v>
      </c>
      <c r="AA844" s="44">
        <f t="shared" si="600"/>
        <v>117093567.76000001</v>
      </c>
      <c r="AB844" s="45">
        <f t="shared" si="596"/>
        <v>5.1712698029624471E-2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68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[1]consoCURRENT!E17578</f>
        <v>967000</v>
      </c>
      <c r="C848" s="37">
        <f>[1]consoCURRENT!F17578</f>
        <v>0</v>
      </c>
      <c r="D848" s="37">
        <f>[1]consoCURRENT!G17578</f>
        <v>0</v>
      </c>
      <c r="E848" s="37">
        <f>[1]consoCURRENT!H17578</f>
        <v>302855.52</v>
      </c>
      <c r="F848" s="37">
        <f>[1]consoCURRENT!I17578</f>
        <v>0</v>
      </c>
      <c r="G848" s="37">
        <f>[1]consoCURRENT!J17578</f>
        <v>0</v>
      </c>
      <c r="H848" s="37">
        <f>[1]consoCURRENT!K17578</f>
        <v>0</v>
      </c>
      <c r="I848" s="37">
        <f>[1]consoCURRENT!L17578</f>
        <v>0</v>
      </c>
      <c r="J848" s="37">
        <f>[1]consoCURRENT!M17578</f>
        <v>0</v>
      </c>
      <c r="K848" s="37">
        <f>[1]consoCURRENT!N17578</f>
        <v>0</v>
      </c>
      <c r="L848" s="37">
        <f>[1]consoCURRENT!O17578</f>
        <v>0</v>
      </c>
      <c r="M848" s="37">
        <f>[1]consoCURRENT!P17578</f>
        <v>0</v>
      </c>
      <c r="N848" s="37">
        <f>[1]consoCURRENT!Q17578</f>
        <v>0</v>
      </c>
      <c r="O848" s="37">
        <f>[1]consoCURRENT!R17578</f>
        <v>149734</v>
      </c>
      <c r="P848" s="37">
        <f>[1]consoCURRENT!S17578</f>
        <v>153121.51999999999</v>
      </c>
      <c r="Q848" s="37">
        <f>[1]consoCURRENT!T17578</f>
        <v>0</v>
      </c>
      <c r="R848" s="37">
        <f>[1]consoCURRENT!U17578</f>
        <v>0</v>
      </c>
      <c r="S848" s="37">
        <f>[1]consoCURRENT!V17578</f>
        <v>0</v>
      </c>
      <c r="T848" s="37">
        <f>[1]consoCURRENT!W17578</f>
        <v>0</v>
      </c>
      <c r="U848" s="37">
        <f>[1]consoCURRENT!X17578</f>
        <v>0</v>
      </c>
      <c r="V848" s="37">
        <f>[1]consoCURRENT!Y17578</f>
        <v>0</v>
      </c>
      <c r="W848" s="37">
        <f>[1]consoCURRENT!Z17578</f>
        <v>0</v>
      </c>
      <c r="X848" s="37">
        <f>[1]consoCURRENT!AA17578</f>
        <v>0</v>
      </c>
      <c r="Y848" s="37">
        <f>[1]consoCURRENT!AB17578</f>
        <v>0</v>
      </c>
      <c r="Z848" s="37">
        <f>SUM(M848:Y848)</f>
        <v>302855.52</v>
      </c>
      <c r="AA848" s="37">
        <f>B848-Z848</f>
        <v>664144.48</v>
      </c>
      <c r="AB848" s="42">
        <f>Z848/B848</f>
        <v>0.3131908169596691</v>
      </c>
      <c r="AC848" s="38"/>
    </row>
    <row r="849" spans="1:29" s="39" customFormat="1" ht="18" customHeight="1" x14ac:dyDescent="0.25">
      <c r="A849" s="41" t="s">
        <v>37</v>
      </c>
      <c r="B849" s="37">
        <f>[1]consoCURRENT!E17654</f>
        <v>238737000</v>
      </c>
      <c r="C849" s="37">
        <f>[1]consoCURRENT!F17654</f>
        <v>0</v>
      </c>
      <c r="D849" s="37">
        <f>[1]consoCURRENT!G17654</f>
        <v>0</v>
      </c>
      <c r="E849" s="37">
        <f>[1]consoCURRENT!H17654</f>
        <v>113095117.59999999</v>
      </c>
      <c r="F849" s="37">
        <f>[1]consoCURRENT!I17654</f>
        <v>0</v>
      </c>
      <c r="G849" s="37">
        <f>[1]consoCURRENT!J17654</f>
        <v>0</v>
      </c>
      <c r="H849" s="37">
        <f>[1]consoCURRENT!K17654</f>
        <v>0</v>
      </c>
      <c r="I849" s="37">
        <f>[1]consoCURRENT!L17654</f>
        <v>0</v>
      </c>
      <c r="J849" s="37">
        <f>[1]consoCURRENT!M17654</f>
        <v>0</v>
      </c>
      <c r="K849" s="37">
        <f>[1]consoCURRENT!N17654</f>
        <v>0</v>
      </c>
      <c r="L849" s="37">
        <f>[1]consoCURRENT!O17654</f>
        <v>0</v>
      </c>
      <c r="M849" s="37">
        <f>[1]consoCURRENT!P17654</f>
        <v>0</v>
      </c>
      <c r="N849" s="37">
        <f>[1]consoCURRENT!Q17654</f>
        <v>0</v>
      </c>
      <c r="O849" s="37">
        <f>[1]consoCURRENT!R17654</f>
        <v>38913777.600000001</v>
      </c>
      <c r="P849" s="37">
        <f>[1]consoCURRENT!S17654</f>
        <v>74181340</v>
      </c>
      <c r="Q849" s="37">
        <f>[1]consoCURRENT!T17654</f>
        <v>0</v>
      </c>
      <c r="R849" s="37">
        <f>[1]consoCURRENT!U17654</f>
        <v>0</v>
      </c>
      <c r="S849" s="37">
        <f>[1]consoCURRENT!V17654</f>
        <v>0</v>
      </c>
      <c r="T849" s="37">
        <f>[1]consoCURRENT!W17654</f>
        <v>0</v>
      </c>
      <c r="U849" s="37">
        <f>[1]consoCURRENT!X17654</f>
        <v>0</v>
      </c>
      <c r="V849" s="37">
        <f>[1]consoCURRENT!Y17654</f>
        <v>0</v>
      </c>
      <c r="W849" s="37">
        <f>[1]consoCURRENT!Z17654</f>
        <v>0</v>
      </c>
      <c r="X849" s="37">
        <f>[1]consoCURRENT!AA17654</f>
        <v>0</v>
      </c>
      <c r="Y849" s="37">
        <f>[1]consoCURRENT!AB17654</f>
        <v>0</v>
      </c>
      <c r="Z849" s="37">
        <f t="shared" ref="Z849:Z851" si="601">SUM(M849:Y849)</f>
        <v>113095117.59999999</v>
      </c>
      <c r="AA849" s="37">
        <f t="shared" ref="AA849:AA851" si="602">B849-Z849</f>
        <v>125641882.40000001</v>
      </c>
      <c r="AB849" s="42">
        <f t="shared" ref="AB849:AB854" si="603">Z849/B849</f>
        <v>0.47372262196475617</v>
      </c>
      <c r="AC849" s="38"/>
    </row>
    <row r="850" spans="1:29" s="39" customFormat="1" ht="18" customHeight="1" x14ac:dyDescent="0.25">
      <c r="A850" s="41" t="s">
        <v>38</v>
      </c>
      <c r="B850" s="37">
        <f>[1]consoCURRENT!E17660</f>
        <v>0</v>
      </c>
      <c r="C850" s="37">
        <f>[1]consoCURRENT!F17660</f>
        <v>0</v>
      </c>
      <c r="D850" s="37">
        <f>[1]consoCURRENT!G17660</f>
        <v>0</v>
      </c>
      <c r="E850" s="37">
        <f>[1]consoCURRENT!H17660</f>
        <v>0</v>
      </c>
      <c r="F850" s="37">
        <f>[1]consoCURRENT!I17660</f>
        <v>0</v>
      </c>
      <c r="G850" s="37">
        <f>[1]consoCURRENT!J17660</f>
        <v>0</v>
      </c>
      <c r="H850" s="37">
        <f>[1]consoCURRENT!K17660</f>
        <v>0</v>
      </c>
      <c r="I850" s="37">
        <f>[1]consoCURRENT!L17660</f>
        <v>0</v>
      </c>
      <c r="J850" s="37">
        <f>[1]consoCURRENT!M17660</f>
        <v>0</v>
      </c>
      <c r="K850" s="37">
        <f>[1]consoCURRENT!N17660</f>
        <v>0</v>
      </c>
      <c r="L850" s="37">
        <f>[1]consoCURRENT!O17660</f>
        <v>0</v>
      </c>
      <c r="M850" s="37">
        <f>[1]consoCURRENT!P17660</f>
        <v>0</v>
      </c>
      <c r="N850" s="37">
        <f>[1]consoCURRENT!Q17660</f>
        <v>0</v>
      </c>
      <c r="O850" s="37">
        <f>[1]consoCURRENT!R17660</f>
        <v>0</v>
      </c>
      <c r="P850" s="37">
        <f>[1]consoCURRENT!S17660</f>
        <v>0</v>
      </c>
      <c r="Q850" s="37">
        <f>[1]consoCURRENT!T17660</f>
        <v>0</v>
      </c>
      <c r="R850" s="37">
        <f>[1]consoCURRENT!U17660</f>
        <v>0</v>
      </c>
      <c r="S850" s="37">
        <f>[1]consoCURRENT!V17660</f>
        <v>0</v>
      </c>
      <c r="T850" s="37">
        <f>[1]consoCURRENT!W17660</f>
        <v>0</v>
      </c>
      <c r="U850" s="37">
        <f>[1]consoCURRENT!X17660</f>
        <v>0</v>
      </c>
      <c r="V850" s="37">
        <f>[1]consoCURRENT!Y17660</f>
        <v>0</v>
      </c>
      <c r="W850" s="37">
        <f>[1]consoCURRENT!Z17660</f>
        <v>0</v>
      </c>
      <c r="X850" s="37">
        <f>[1]consoCURRENT!AA17660</f>
        <v>0</v>
      </c>
      <c r="Y850" s="37">
        <f>[1]consoCURRENT!AB17660</f>
        <v>0</v>
      </c>
      <c r="Z850" s="37">
        <f t="shared" si="601"/>
        <v>0</v>
      </c>
      <c r="AA850" s="37">
        <f t="shared" si="602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[1]consoCURRENT!E17689</f>
        <v>0</v>
      </c>
      <c r="C851" s="37">
        <f>[1]consoCURRENT!F17689</f>
        <v>0</v>
      </c>
      <c r="D851" s="37">
        <f>[1]consoCURRENT!G17689</f>
        <v>0</v>
      </c>
      <c r="E851" s="37">
        <f>[1]consoCURRENT!H17689</f>
        <v>0</v>
      </c>
      <c r="F851" s="37">
        <f>[1]consoCURRENT!I17689</f>
        <v>0</v>
      </c>
      <c r="G851" s="37">
        <f>[1]consoCURRENT!J17689</f>
        <v>0</v>
      </c>
      <c r="H851" s="37">
        <f>[1]consoCURRENT!K17689</f>
        <v>0</v>
      </c>
      <c r="I851" s="37">
        <f>[1]consoCURRENT!L17689</f>
        <v>0</v>
      </c>
      <c r="J851" s="37">
        <f>[1]consoCURRENT!M17689</f>
        <v>0</v>
      </c>
      <c r="K851" s="37">
        <f>[1]consoCURRENT!N17689</f>
        <v>0</v>
      </c>
      <c r="L851" s="37">
        <f>[1]consoCURRENT!O17689</f>
        <v>0</v>
      </c>
      <c r="M851" s="37">
        <f>[1]consoCURRENT!P17689</f>
        <v>0</v>
      </c>
      <c r="N851" s="37">
        <f>[1]consoCURRENT!Q17689</f>
        <v>0</v>
      </c>
      <c r="O851" s="37">
        <f>[1]consoCURRENT!R17689</f>
        <v>0</v>
      </c>
      <c r="P851" s="37">
        <f>[1]consoCURRENT!S17689</f>
        <v>0</v>
      </c>
      <c r="Q851" s="37">
        <f>[1]consoCURRENT!T17689</f>
        <v>0</v>
      </c>
      <c r="R851" s="37">
        <f>[1]consoCURRENT!U17689</f>
        <v>0</v>
      </c>
      <c r="S851" s="37">
        <f>[1]consoCURRENT!V17689</f>
        <v>0</v>
      </c>
      <c r="T851" s="37">
        <f>[1]consoCURRENT!W17689</f>
        <v>0</v>
      </c>
      <c r="U851" s="37">
        <f>[1]consoCURRENT!X17689</f>
        <v>0</v>
      </c>
      <c r="V851" s="37">
        <f>[1]consoCURRENT!Y17689</f>
        <v>0</v>
      </c>
      <c r="W851" s="37">
        <f>[1]consoCURRENT!Z17689</f>
        <v>0</v>
      </c>
      <c r="X851" s="37">
        <f>[1]consoCURRENT!AA17689</f>
        <v>0</v>
      </c>
      <c r="Y851" s="37">
        <f>[1]consoCURRENT!AB17689</f>
        <v>0</v>
      </c>
      <c r="Z851" s="37">
        <f t="shared" si="601"/>
        <v>0</v>
      </c>
      <c r="AA851" s="37">
        <f t="shared" si="602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239704000</v>
      </c>
      <c r="C852" s="44">
        <f t="shared" ref="C852:AA852" si="604">SUM(C848:C851)</f>
        <v>0</v>
      </c>
      <c r="D852" s="44">
        <f t="shared" si="604"/>
        <v>0</v>
      </c>
      <c r="E852" s="44">
        <f t="shared" si="604"/>
        <v>113397973.11999999</v>
      </c>
      <c r="F852" s="44">
        <f t="shared" si="604"/>
        <v>0</v>
      </c>
      <c r="G852" s="44">
        <f t="shared" si="604"/>
        <v>0</v>
      </c>
      <c r="H852" s="44">
        <f t="shared" si="604"/>
        <v>0</v>
      </c>
      <c r="I852" s="44">
        <f t="shared" si="604"/>
        <v>0</v>
      </c>
      <c r="J852" s="44">
        <f t="shared" si="604"/>
        <v>0</v>
      </c>
      <c r="K852" s="44">
        <f t="shared" si="604"/>
        <v>0</v>
      </c>
      <c r="L852" s="44">
        <f t="shared" si="604"/>
        <v>0</v>
      </c>
      <c r="M852" s="44">
        <f t="shared" si="604"/>
        <v>0</v>
      </c>
      <c r="N852" s="44">
        <f t="shared" si="604"/>
        <v>0</v>
      </c>
      <c r="O852" s="44">
        <f t="shared" si="604"/>
        <v>39063511.600000001</v>
      </c>
      <c r="P852" s="44">
        <f t="shared" si="604"/>
        <v>74334461.519999996</v>
      </c>
      <c r="Q852" s="44">
        <f t="shared" si="604"/>
        <v>0</v>
      </c>
      <c r="R852" s="44">
        <f t="shared" si="604"/>
        <v>0</v>
      </c>
      <c r="S852" s="44">
        <f t="shared" si="604"/>
        <v>0</v>
      </c>
      <c r="T852" s="44">
        <f t="shared" si="604"/>
        <v>0</v>
      </c>
      <c r="U852" s="44">
        <f t="shared" si="604"/>
        <v>0</v>
      </c>
      <c r="V852" s="44">
        <f t="shared" si="604"/>
        <v>0</v>
      </c>
      <c r="W852" s="44">
        <f t="shared" si="604"/>
        <v>0</v>
      </c>
      <c r="X852" s="44">
        <f t="shared" si="604"/>
        <v>0</v>
      </c>
      <c r="Y852" s="44">
        <f t="shared" si="604"/>
        <v>0</v>
      </c>
      <c r="Z852" s="44">
        <f t="shared" si="604"/>
        <v>113397973.11999999</v>
      </c>
      <c r="AA852" s="44">
        <f t="shared" si="604"/>
        <v>126306026.88000001</v>
      </c>
      <c r="AB852" s="45">
        <f t="shared" si="603"/>
        <v>0.47307501385041545</v>
      </c>
      <c r="AC852" s="38"/>
    </row>
    <row r="853" spans="1:29" s="39" customFormat="1" ht="18" customHeight="1" x14ac:dyDescent="0.25">
      <c r="A853" s="46" t="s">
        <v>41</v>
      </c>
      <c r="B853" s="37">
        <f>[1]consoCURRENT!E17693</f>
        <v>0</v>
      </c>
      <c r="C853" s="37">
        <f>[1]consoCURRENT!F17693</f>
        <v>0</v>
      </c>
      <c r="D853" s="37">
        <f>[1]consoCURRENT!G17693</f>
        <v>0</v>
      </c>
      <c r="E853" s="37">
        <f>[1]consoCURRENT!H17693</f>
        <v>0</v>
      </c>
      <c r="F853" s="37">
        <f>[1]consoCURRENT!I17693</f>
        <v>0</v>
      </c>
      <c r="G853" s="37">
        <f>[1]consoCURRENT!J17693</f>
        <v>0</v>
      </c>
      <c r="H853" s="37">
        <f>[1]consoCURRENT!K17693</f>
        <v>0</v>
      </c>
      <c r="I853" s="37">
        <f>[1]consoCURRENT!L17693</f>
        <v>0</v>
      </c>
      <c r="J853" s="37">
        <f>[1]consoCURRENT!M17693</f>
        <v>0</v>
      </c>
      <c r="K853" s="37">
        <f>[1]consoCURRENT!N17693</f>
        <v>0</v>
      </c>
      <c r="L853" s="37">
        <f>[1]consoCURRENT!O17693</f>
        <v>0</v>
      </c>
      <c r="M853" s="37">
        <f>[1]consoCURRENT!P17693</f>
        <v>0</v>
      </c>
      <c r="N853" s="37">
        <f>[1]consoCURRENT!Q17693</f>
        <v>0</v>
      </c>
      <c r="O853" s="37">
        <f>[1]consoCURRENT!R17693</f>
        <v>0</v>
      </c>
      <c r="P853" s="37">
        <f>[1]consoCURRENT!S17693</f>
        <v>0</v>
      </c>
      <c r="Q853" s="37">
        <f>[1]consoCURRENT!T17693</f>
        <v>0</v>
      </c>
      <c r="R853" s="37">
        <f>[1]consoCURRENT!U17693</f>
        <v>0</v>
      </c>
      <c r="S853" s="37">
        <f>[1]consoCURRENT!V17693</f>
        <v>0</v>
      </c>
      <c r="T853" s="37">
        <f>[1]consoCURRENT!W17693</f>
        <v>0</v>
      </c>
      <c r="U853" s="37">
        <f>[1]consoCURRENT!X17693</f>
        <v>0</v>
      </c>
      <c r="V853" s="37">
        <f>[1]consoCURRENT!Y17693</f>
        <v>0</v>
      </c>
      <c r="W853" s="37">
        <f>[1]consoCURRENT!Z17693</f>
        <v>0</v>
      </c>
      <c r="X853" s="37">
        <f>[1]consoCURRENT!AA17693</f>
        <v>0</v>
      </c>
      <c r="Y853" s="37">
        <f>[1]consoCURRENT!AB17693</f>
        <v>0</v>
      </c>
      <c r="Z853" s="37">
        <f t="shared" ref="Z853" si="605">SUM(M853:Y853)</f>
        <v>0</v>
      </c>
      <c r="AA853" s="37">
        <f t="shared" ref="AA853" si="606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239704000</v>
      </c>
      <c r="C854" s="44">
        <f t="shared" ref="C854:AA854" si="607">C853+C852</f>
        <v>0</v>
      </c>
      <c r="D854" s="44">
        <f t="shared" si="607"/>
        <v>0</v>
      </c>
      <c r="E854" s="44">
        <f t="shared" si="607"/>
        <v>113397973.11999999</v>
      </c>
      <c r="F854" s="44">
        <f t="shared" si="607"/>
        <v>0</v>
      </c>
      <c r="G854" s="44">
        <f t="shared" si="607"/>
        <v>0</v>
      </c>
      <c r="H854" s="44">
        <f t="shared" si="607"/>
        <v>0</v>
      </c>
      <c r="I854" s="44">
        <f t="shared" si="607"/>
        <v>0</v>
      </c>
      <c r="J854" s="44">
        <f t="shared" si="607"/>
        <v>0</v>
      </c>
      <c r="K854" s="44">
        <f t="shared" si="607"/>
        <v>0</v>
      </c>
      <c r="L854" s="44">
        <f t="shared" si="607"/>
        <v>0</v>
      </c>
      <c r="M854" s="44">
        <f t="shared" si="607"/>
        <v>0</v>
      </c>
      <c r="N854" s="44">
        <f t="shared" si="607"/>
        <v>0</v>
      </c>
      <c r="O854" s="44">
        <f t="shared" si="607"/>
        <v>39063511.600000001</v>
      </c>
      <c r="P854" s="44">
        <f t="shared" si="607"/>
        <v>74334461.519999996</v>
      </c>
      <c r="Q854" s="44">
        <f t="shared" si="607"/>
        <v>0</v>
      </c>
      <c r="R854" s="44">
        <f t="shared" si="607"/>
        <v>0</v>
      </c>
      <c r="S854" s="44">
        <f t="shared" si="607"/>
        <v>0</v>
      </c>
      <c r="T854" s="44">
        <f t="shared" si="607"/>
        <v>0</v>
      </c>
      <c r="U854" s="44">
        <f t="shared" si="607"/>
        <v>0</v>
      </c>
      <c r="V854" s="44">
        <f t="shared" si="607"/>
        <v>0</v>
      </c>
      <c r="W854" s="44">
        <f t="shared" si="607"/>
        <v>0</v>
      </c>
      <c r="X854" s="44">
        <f t="shared" si="607"/>
        <v>0</v>
      </c>
      <c r="Y854" s="44">
        <f t="shared" si="607"/>
        <v>0</v>
      </c>
      <c r="Z854" s="44">
        <f t="shared" si="607"/>
        <v>113397973.11999999</v>
      </c>
      <c r="AA854" s="44">
        <f t="shared" si="607"/>
        <v>126306026.88000001</v>
      </c>
      <c r="AB854" s="45">
        <f t="shared" si="603"/>
        <v>0.47307501385041545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69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[1]consoCURRENT!E17753</f>
        <v>967000</v>
      </c>
      <c r="C858" s="37">
        <f>[1]consoCURRENT!F17753</f>
        <v>0</v>
      </c>
      <c r="D858" s="37">
        <f>[1]consoCURRENT!G17753</f>
        <v>0</v>
      </c>
      <c r="E858" s="37">
        <f>[1]consoCURRENT!H17753</f>
        <v>134697.79</v>
      </c>
      <c r="F858" s="37">
        <f>[1]consoCURRENT!I17753</f>
        <v>0</v>
      </c>
      <c r="G858" s="37">
        <f>[1]consoCURRENT!J17753</f>
        <v>0</v>
      </c>
      <c r="H858" s="37">
        <f>[1]consoCURRENT!K17753</f>
        <v>0</v>
      </c>
      <c r="I858" s="37">
        <f>[1]consoCURRENT!L17753</f>
        <v>0</v>
      </c>
      <c r="J858" s="37">
        <f>[1]consoCURRENT!M17753</f>
        <v>0</v>
      </c>
      <c r="K858" s="37">
        <f>[1]consoCURRENT!N17753</f>
        <v>0</v>
      </c>
      <c r="L858" s="37">
        <f>[1]consoCURRENT!O17753</f>
        <v>0</v>
      </c>
      <c r="M858" s="37">
        <f>[1]consoCURRENT!P17753</f>
        <v>0</v>
      </c>
      <c r="N858" s="37">
        <f>[1]consoCURRENT!Q17753</f>
        <v>0</v>
      </c>
      <c r="O858" s="37">
        <f>[1]consoCURRENT!R17753</f>
        <v>53722.71</v>
      </c>
      <c r="P858" s="37">
        <f>[1]consoCURRENT!S17753</f>
        <v>80975.08</v>
      </c>
      <c r="Q858" s="37">
        <f>[1]consoCURRENT!T17753</f>
        <v>0</v>
      </c>
      <c r="R858" s="37">
        <f>[1]consoCURRENT!U17753</f>
        <v>0</v>
      </c>
      <c r="S858" s="37">
        <f>[1]consoCURRENT!V17753</f>
        <v>0</v>
      </c>
      <c r="T858" s="37">
        <f>[1]consoCURRENT!W17753</f>
        <v>0</v>
      </c>
      <c r="U858" s="37">
        <f>[1]consoCURRENT!X17753</f>
        <v>0</v>
      </c>
      <c r="V858" s="37">
        <f>[1]consoCURRENT!Y17753</f>
        <v>0</v>
      </c>
      <c r="W858" s="37">
        <f>[1]consoCURRENT!Z17753</f>
        <v>0</v>
      </c>
      <c r="X858" s="37">
        <f>[1]consoCURRENT!AA17753</f>
        <v>0</v>
      </c>
      <c r="Y858" s="37">
        <f>[1]consoCURRENT!AB17753</f>
        <v>0</v>
      </c>
      <c r="Z858" s="37">
        <f>SUM(M858:Y858)</f>
        <v>134697.79</v>
      </c>
      <c r="AA858" s="37">
        <f>B858-Z858</f>
        <v>832302.21</v>
      </c>
      <c r="AB858" s="42">
        <f>Z858/B858</f>
        <v>0.13929450879007241</v>
      </c>
      <c r="AC858" s="38"/>
    </row>
    <row r="859" spans="1:29" s="39" customFormat="1" ht="18" customHeight="1" x14ac:dyDescent="0.25">
      <c r="A859" s="41" t="s">
        <v>37</v>
      </c>
      <c r="B859" s="37">
        <f>[1]consoCURRENT!E17829</f>
        <v>114763000</v>
      </c>
      <c r="C859" s="37">
        <f>[1]consoCURRENT!F17829</f>
        <v>0</v>
      </c>
      <c r="D859" s="37">
        <f>[1]consoCURRENT!G17829</f>
        <v>0</v>
      </c>
      <c r="E859" s="37">
        <f>[1]consoCURRENT!H17829</f>
        <v>4367222.25</v>
      </c>
      <c r="F859" s="37">
        <f>[1]consoCURRENT!I17829</f>
        <v>0</v>
      </c>
      <c r="G859" s="37">
        <f>[1]consoCURRENT!J17829</f>
        <v>0</v>
      </c>
      <c r="H859" s="37">
        <f>[1]consoCURRENT!K17829</f>
        <v>0</v>
      </c>
      <c r="I859" s="37">
        <f>[1]consoCURRENT!L17829</f>
        <v>0</v>
      </c>
      <c r="J859" s="37">
        <f>[1]consoCURRENT!M17829</f>
        <v>0</v>
      </c>
      <c r="K859" s="37">
        <f>[1]consoCURRENT!N17829</f>
        <v>0</v>
      </c>
      <c r="L859" s="37">
        <f>[1]consoCURRENT!O17829</f>
        <v>0</v>
      </c>
      <c r="M859" s="37">
        <f>[1]consoCURRENT!P17829</f>
        <v>0</v>
      </c>
      <c r="N859" s="37">
        <f>[1]consoCURRENT!Q17829</f>
        <v>0</v>
      </c>
      <c r="O859" s="37">
        <f>[1]consoCURRENT!R17829</f>
        <v>42451.25</v>
      </c>
      <c r="P859" s="37">
        <f>[1]consoCURRENT!S17829</f>
        <v>4324771</v>
      </c>
      <c r="Q859" s="37">
        <f>[1]consoCURRENT!T17829</f>
        <v>0</v>
      </c>
      <c r="R859" s="37">
        <f>[1]consoCURRENT!U17829</f>
        <v>0</v>
      </c>
      <c r="S859" s="37">
        <f>[1]consoCURRENT!V17829</f>
        <v>0</v>
      </c>
      <c r="T859" s="37">
        <f>[1]consoCURRENT!W17829</f>
        <v>0</v>
      </c>
      <c r="U859" s="37">
        <f>[1]consoCURRENT!X17829</f>
        <v>0</v>
      </c>
      <c r="V859" s="37">
        <f>[1]consoCURRENT!Y17829</f>
        <v>0</v>
      </c>
      <c r="W859" s="37">
        <f>[1]consoCURRENT!Z17829</f>
        <v>0</v>
      </c>
      <c r="X859" s="37">
        <f>[1]consoCURRENT!AA17829</f>
        <v>0</v>
      </c>
      <c r="Y859" s="37">
        <f>[1]consoCURRENT!AB17829</f>
        <v>0</v>
      </c>
      <c r="Z859" s="37">
        <f t="shared" ref="Z859:Z861" si="608">SUM(M859:Y859)</f>
        <v>4367222.25</v>
      </c>
      <c r="AA859" s="37">
        <f t="shared" ref="AA859:AA861" si="609">B859-Z859</f>
        <v>110395777.75</v>
      </c>
      <c r="AB859" s="42">
        <f t="shared" ref="AB859:AB864" si="610">Z859/B859</f>
        <v>3.8054270540156671E-2</v>
      </c>
      <c r="AC859" s="38"/>
    </row>
    <row r="860" spans="1:29" s="39" customFormat="1" ht="18" customHeight="1" x14ac:dyDescent="0.25">
      <c r="A860" s="41" t="s">
        <v>38</v>
      </c>
      <c r="B860" s="37">
        <f>[1]consoCURRENT!E17835</f>
        <v>0</v>
      </c>
      <c r="C860" s="37">
        <f>[1]consoCURRENT!F17835</f>
        <v>0</v>
      </c>
      <c r="D860" s="37">
        <f>[1]consoCURRENT!G17835</f>
        <v>0</v>
      </c>
      <c r="E860" s="37">
        <f>[1]consoCURRENT!H17835</f>
        <v>0</v>
      </c>
      <c r="F860" s="37">
        <f>[1]consoCURRENT!I17835</f>
        <v>0</v>
      </c>
      <c r="G860" s="37">
        <f>[1]consoCURRENT!J17835</f>
        <v>0</v>
      </c>
      <c r="H860" s="37">
        <f>[1]consoCURRENT!K17835</f>
        <v>0</v>
      </c>
      <c r="I860" s="37">
        <f>[1]consoCURRENT!L17835</f>
        <v>0</v>
      </c>
      <c r="J860" s="37">
        <f>[1]consoCURRENT!M17835</f>
        <v>0</v>
      </c>
      <c r="K860" s="37">
        <f>[1]consoCURRENT!N17835</f>
        <v>0</v>
      </c>
      <c r="L860" s="37">
        <f>[1]consoCURRENT!O17835</f>
        <v>0</v>
      </c>
      <c r="M860" s="37">
        <f>[1]consoCURRENT!P17835</f>
        <v>0</v>
      </c>
      <c r="N860" s="37">
        <f>[1]consoCURRENT!Q17835</f>
        <v>0</v>
      </c>
      <c r="O860" s="37">
        <f>[1]consoCURRENT!R17835</f>
        <v>0</v>
      </c>
      <c r="P860" s="37">
        <f>[1]consoCURRENT!S17835</f>
        <v>0</v>
      </c>
      <c r="Q860" s="37">
        <f>[1]consoCURRENT!T17835</f>
        <v>0</v>
      </c>
      <c r="R860" s="37">
        <f>[1]consoCURRENT!U17835</f>
        <v>0</v>
      </c>
      <c r="S860" s="37">
        <f>[1]consoCURRENT!V17835</f>
        <v>0</v>
      </c>
      <c r="T860" s="37">
        <f>[1]consoCURRENT!W17835</f>
        <v>0</v>
      </c>
      <c r="U860" s="37">
        <f>[1]consoCURRENT!X17835</f>
        <v>0</v>
      </c>
      <c r="V860" s="37">
        <f>[1]consoCURRENT!Y17835</f>
        <v>0</v>
      </c>
      <c r="W860" s="37">
        <f>[1]consoCURRENT!Z17835</f>
        <v>0</v>
      </c>
      <c r="X860" s="37">
        <f>[1]consoCURRENT!AA17835</f>
        <v>0</v>
      </c>
      <c r="Y860" s="37">
        <f>[1]consoCURRENT!AB17835</f>
        <v>0</v>
      </c>
      <c r="Z860" s="37">
        <f t="shared" si="608"/>
        <v>0</v>
      </c>
      <c r="AA860" s="37">
        <f t="shared" si="609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[1]consoCURRENT!E17864</f>
        <v>0</v>
      </c>
      <c r="C861" s="37">
        <f>[1]consoCURRENT!F17864</f>
        <v>0</v>
      </c>
      <c r="D861" s="37">
        <f>[1]consoCURRENT!G17864</f>
        <v>0</v>
      </c>
      <c r="E861" s="37">
        <f>[1]consoCURRENT!H17864</f>
        <v>0</v>
      </c>
      <c r="F861" s="37">
        <f>[1]consoCURRENT!I17864</f>
        <v>0</v>
      </c>
      <c r="G861" s="37">
        <f>[1]consoCURRENT!J17864</f>
        <v>0</v>
      </c>
      <c r="H861" s="37">
        <f>[1]consoCURRENT!K17864</f>
        <v>0</v>
      </c>
      <c r="I861" s="37">
        <f>[1]consoCURRENT!L17864</f>
        <v>0</v>
      </c>
      <c r="J861" s="37">
        <f>[1]consoCURRENT!M17864</f>
        <v>0</v>
      </c>
      <c r="K861" s="37">
        <f>[1]consoCURRENT!N17864</f>
        <v>0</v>
      </c>
      <c r="L861" s="37">
        <f>[1]consoCURRENT!O17864</f>
        <v>0</v>
      </c>
      <c r="M861" s="37">
        <f>[1]consoCURRENT!P17864</f>
        <v>0</v>
      </c>
      <c r="N861" s="37">
        <f>[1]consoCURRENT!Q17864</f>
        <v>0</v>
      </c>
      <c r="O861" s="37">
        <f>[1]consoCURRENT!R17864</f>
        <v>0</v>
      </c>
      <c r="P861" s="37">
        <f>[1]consoCURRENT!S17864</f>
        <v>0</v>
      </c>
      <c r="Q861" s="37">
        <f>[1]consoCURRENT!T17864</f>
        <v>0</v>
      </c>
      <c r="R861" s="37">
        <f>[1]consoCURRENT!U17864</f>
        <v>0</v>
      </c>
      <c r="S861" s="37">
        <f>[1]consoCURRENT!V17864</f>
        <v>0</v>
      </c>
      <c r="T861" s="37">
        <f>[1]consoCURRENT!W17864</f>
        <v>0</v>
      </c>
      <c r="U861" s="37">
        <f>[1]consoCURRENT!X17864</f>
        <v>0</v>
      </c>
      <c r="V861" s="37">
        <f>[1]consoCURRENT!Y17864</f>
        <v>0</v>
      </c>
      <c r="W861" s="37">
        <f>[1]consoCURRENT!Z17864</f>
        <v>0</v>
      </c>
      <c r="X861" s="37">
        <f>[1]consoCURRENT!AA17864</f>
        <v>0</v>
      </c>
      <c r="Y861" s="37">
        <f>[1]consoCURRENT!AB17864</f>
        <v>0</v>
      </c>
      <c r="Z861" s="37">
        <f t="shared" si="608"/>
        <v>0</v>
      </c>
      <c r="AA861" s="37">
        <f t="shared" si="609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115730000</v>
      </c>
      <c r="C862" s="44">
        <f t="shared" ref="C862:AA862" si="611">SUM(C858:C861)</f>
        <v>0</v>
      </c>
      <c r="D862" s="44">
        <f t="shared" si="611"/>
        <v>0</v>
      </c>
      <c r="E862" s="44">
        <f t="shared" si="611"/>
        <v>4501920.04</v>
      </c>
      <c r="F862" s="44">
        <f t="shared" si="611"/>
        <v>0</v>
      </c>
      <c r="G862" s="44">
        <f t="shared" si="611"/>
        <v>0</v>
      </c>
      <c r="H862" s="44">
        <f t="shared" si="611"/>
        <v>0</v>
      </c>
      <c r="I862" s="44">
        <f t="shared" si="611"/>
        <v>0</v>
      </c>
      <c r="J862" s="44">
        <f t="shared" si="611"/>
        <v>0</v>
      </c>
      <c r="K862" s="44">
        <f t="shared" si="611"/>
        <v>0</v>
      </c>
      <c r="L862" s="44">
        <f t="shared" si="611"/>
        <v>0</v>
      </c>
      <c r="M862" s="44">
        <f t="shared" si="611"/>
        <v>0</v>
      </c>
      <c r="N862" s="44">
        <f t="shared" si="611"/>
        <v>0</v>
      </c>
      <c r="O862" s="44">
        <f t="shared" si="611"/>
        <v>96173.959999999992</v>
      </c>
      <c r="P862" s="44">
        <f t="shared" si="611"/>
        <v>4405746.08</v>
      </c>
      <c r="Q862" s="44">
        <f t="shared" si="611"/>
        <v>0</v>
      </c>
      <c r="R862" s="44">
        <f t="shared" si="611"/>
        <v>0</v>
      </c>
      <c r="S862" s="44">
        <f t="shared" si="611"/>
        <v>0</v>
      </c>
      <c r="T862" s="44">
        <f t="shared" si="611"/>
        <v>0</v>
      </c>
      <c r="U862" s="44">
        <f t="shared" si="611"/>
        <v>0</v>
      </c>
      <c r="V862" s="44">
        <f t="shared" si="611"/>
        <v>0</v>
      </c>
      <c r="W862" s="44">
        <f t="shared" si="611"/>
        <v>0</v>
      </c>
      <c r="X862" s="44">
        <f t="shared" si="611"/>
        <v>0</v>
      </c>
      <c r="Y862" s="44">
        <f t="shared" si="611"/>
        <v>0</v>
      </c>
      <c r="Z862" s="44">
        <f t="shared" si="611"/>
        <v>4501920.04</v>
      </c>
      <c r="AA862" s="44">
        <f t="shared" si="611"/>
        <v>111228079.95999999</v>
      </c>
      <c r="AB862" s="45">
        <f t="shared" si="610"/>
        <v>3.8900199084075E-2</v>
      </c>
      <c r="AC862" s="38"/>
    </row>
    <row r="863" spans="1:29" s="39" customFormat="1" ht="18" customHeight="1" x14ac:dyDescent="0.25">
      <c r="A863" s="46" t="s">
        <v>41</v>
      </c>
      <c r="B863" s="37">
        <f>[1]consoCURRENT!E17868</f>
        <v>0</v>
      </c>
      <c r="C863" s="37">
        <f>[1]consoCURRENT!F17868</f>
        <v>0</v>
      </c>
      <c r="D863" s="37">
        <f>[1]consoCURRENT!G17868</f>
        <v>0</v>
      </c>
      <c r="E863" s="37">
        <f>[1]consoCURRENT!H17868</f>
        <v>0</v>
      </c>
      <c r="F863" s="37">
        <f>[1]consoCURRENT!I17868</f>
        <v>0</v>
      </c>
      <c r="G863" s="37">
        <f>[1]consoCURRENT!J17868</f>
        <v>0</v>
      </c>
      <c r="H863" s="37">
        <f>[1]consoCURRENT!K17868</f>
        <v>0</v>
      </c>
      <c r="I863" s="37">
        <f>[1]consoCURRENT!L17868</f>
        <v>0</v>
      </c>
      <c r="J863" s="37">
        <f>[1]consoCURRENT!M17868</f>
        <v>0</v>
      </c>
      <c r="K863" s="37">
        <f>[1]consoCURRENT!N17868</f>
        <v>0</v>
      </c>
      <c r="L863" s="37">
        <f>[1]consoCURRENT!O17868</f>
        <v>0</v>
      </c>
      <c r="M863" s="37">
        <f>[1]consoCURRENT!P17868</f>
        <v>0</v>
      </c>
      <c r="N863" s="37">
        <f>[1]consoCURRENT!Q17868</f>
        <v>0</v>
      </c>
      <c r="O863" s="37">
        <f>[1]consoCURRENT!R17868</f>
        <v>0</v>
      </c>
      <c r="P863" s="37">
        <f>[1]consoCURRENT!S17868</f>
        <v>0</v>
      </c>
      <c r="Q863" s="37">
        <f>[1]consoCURRENT!T17868</f>
        <v>0</v>
      </c>
      <c r="R863" s="37">
        <f>[1]consoCURRENT!U17868</f>
        <v>0</v>
      </c>
      <c r="S863" s="37">
        <f>[1]consoCURRENT!V17868</f>
        <v>0</v>
      </c>
      <c r="T863" s="37">
        <f>[1]consoCURRENT!W17868</f>
        <v>0</v>
      </c>
      <c r="U863" s="37">
        <f>[1]consoCURRENT!X17868</f>
        <v>0</v>
      </c>
      <c r="V863" s="37">
        <f>[1]consoCURRENT!Y17868</f>
        <v>0</v>
      </c>
      <c r="W863" s="37">
        <f>[1]consoCURRENT!Z17868</f>
        <v>0</v>
      </c>
      <c r="X863" s="37">
        <f>[1]consoCURRENT!AA17868</f>
        <v>0</v>
      </c>
      <c r="Y863" s="37">
        <f>[1]consoCURRENT!AB17868</f>
        <v>0</v>
      </c>
      <c r="Z863" s="37">
        <f t="shared" ref="Z863" si="612">SUM(M863:Y863)</f>
        <v>0</v>
      </c>
      <c r="AA863" s="37">
        <f t="shared" ref="AA863" si="613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115730000</v>
      </c>
      <c r="C864" s="44">
        <f t="shared" ref="C864:AA864" si="614">C863+C862</f>
        <v>0</v>
      </c>
      <c r="D864" s="44">
        <f t="shared" si="614"/>
        <v>0</v>
      </c>
      <c r="E864" s="44">
        <f t="shared" si="614"/>
        <v>4501920.04</v>
      </c>
      <c r="F864" s="44">
        <f t="shared" si="614"/>
        <v>0</v>
      </c>
      <c r="G864" s="44">
        <f t="shared" si="614"/>
        <v>0</v>
      </c>
      <c r="H864" s="44">
        <f t="shared" si="614"/>
        <v>0</v>
      </c>
      <c r="I864" s="44">
        <f t="shared" si="614"/>
        <v>0</v>
      </c>
      <c r="J864" s="44">
        <f t="shared" si="614"/>
        <v>0</v>
      </c>
      <c r="K864" s="44">
        <f t="shared" si="614"/>
        <v>0</v>
      </c>
      <c r="L864" s="44">
        <f t="shared" si="614"/>
        <v>0</v>
      </c>
      <c r="M864" s="44">
        <f t="shared" si="614"/>
        <v>0</v>
      </c>
      <c r="N864" s="44">
        <f t="shared" si="614"/>
        <v>0</v>
      </c>
      <c r="O864" s="44">
        <f t="shared" si="614"/>
        <v>96173.959999999992</v>
      </c>
      <c r="P864" s="44">
        <f t="shared" si="614"/>
        <v>4405746.08</v>
      </c>
      <c r="Q864" s="44">
        <f t="shared" si="614"/>
        <v>0</v>
      </c>
      <c r="R864" s="44">
        <f t="shared" si="614"/>
        <v>0</v>
      </c>
      <c r="S864" s="44">
        <f t="shared" si="614"/>
        <v>0</v>
      </c>
      <c r="T864" s="44">
        <f t="shared" si="614"/>
        <v>0</v>
      </c>
      <c r="U864" s="44">
        <f t="shared" si="614"/>
        <v>0</v>
      </c>
      <c r="V864" s="44">
        <f t="shared" si="614"/>
        <v>0</v>
      </c>
      <c r="W864" s="44">
        <f t="shared" si="614"/>
        <v>0</v>
      </c>
      <c r="X864" s="44">
        <f t="shared" si="614"/>
        <v>0</v>
      </c>
      <c r="Y864" s="44">
        <f t="shared" si="614"/>
        <v>0</v>
      </c>
      <c r="Z864" s="44">
        <f t="shared" si="614"/>
        <v>4501920.04</v>
      </c>
      <c r="AA864" s="44">
        <f t="shared" si="614"/>
        <v>111228079.95999999</v>
      </c>
      <c r="AB864" s="45">
        <f t="shared" si="610"/>
        <v>3.8900199084075E-2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79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184196000</v>
      </c>
      <c r="C868" s="37">
        <f t="shared" ref="C868:Y871" si="615">C878+C888+C898+C908+C918+C928+C938+C948+C958+C968+C978+C988+C998+C1008+C1018+C1028+C1038</f>
        <v>12024000</v>
      </c>
      <c r="D868" s="37">
        <f t="shared" si="615"/>
        <v>0</v>
      </c>
      <c r="E868" s="37">
        <f t="shared" si="615"/>
        <v>0</v>
      </c>
      <c r="F868" s="37">
        <f t="shared" si="615"/>
        <v>0</v>
      </c>
      <c r="G868" s="37">
        <f t="shared" si="615"/>
        <v>0</v>
      </c>
      <c r="H868" s="37">
        <f t="shared" si="615"/>
        <v>0</v>
      </c>
      <c r="I868" s="37">
        <f t="shared" si="615"/>
        <v>0</v>
      </c>
      <c r="J868" s="37">
        <f t="shared" si="615"/>
        <v>0</v>
      </c>
      <c r="K868" s="37">
        <f t="shared" si="615"/>
        <v>0</v>
      </c>
      <c r="L868" s="37">
        <f t="shared" si="615"/>
        <v>0</v>
      </c>
      <c r="M868" s="37">
        <f t="shared" si="615"/>
        <v>0</v>
      </c>
      <c r="N868" s="37">
        <f t="shared" si="615"/>
        <v>0</v>
      </c>
      <c r="O868" s="37">
        <f t="shared" si="615"/>
        <v>11135.81</v>
      </c>
      <c r="P868" s="37">
        <f t="shared" si="615"/>
        <v>-11135.81</v>
      </c>
      <c r="Q868" s="37">
        <f t="shared" si="615"/>
        <v>0</v>
      </c>
      <c r="R868" s="37">
        <f t="shared" si="615"/>
        <v>0</v>
      </c>
      <c r="S868" s="37">
        <f t="shared" si="615"/>
        <v>0</v>
      </c>
      <c r="T868" s="37">
        <f t="shared" si="615"/>
        <v>0</v>
      </c>
      <c r="U868" s="37">
        <f t="shared" si="615"/>
        <v>0</v>
      </c>
      <c r="V868" s="37">
        <f t="shared" si="615"/>
        <v>0</v>
      </c>
      <c r="W868" s="37">
        <f t="shared" si="615"/>
        <v>0</v>
      </c>
      <c r="X868" s="37">
        <f t="shared" si="615"/>
        <v>0</v>
      </c>
      <c r="Y868" s="37">
        <f t="shared" si="615"/>
        <v>0</v>
      </c>
      <c r="Z868" s="37">
        <f>SUM(M868:Y868)</f>
        <v>0</v>
      </c>
      <c r="AA868" s="37">
        <f>B868-Z868</f>
        <v>184196000</v>
      </c>
      <c r="AB868" s="42">
        <f>Z868/B868</f>
        <v>0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6">B879+B889+B899+B909+B919+B929+B939+B949+B959+B969+B979+B989+B999+B1009+B1019+B1029+B1039</f>
        <v>2255172000</v>
      </c>
      <c r="C869" s="37">
        <f t="shared" si="616"/>
        <v>2018784247.52</v>
      </c>
      <c r="D869" s="37">
        <f t="shared" si="616"/>
        <v>-205896752.47999999</v>
      </c>
      <c r="E869" s="37">
        <f t="shared" si="616"/>
        <v>86794621.479999989</v>
      </c>
      <c r="F869" s="37">
        <f t="shared" si="616"/>
        <v>0</v>
      </c>
      <c r="G869" s="37">
        <f t="shared" si="616"/>
        <v>0</v>
      </c>
      <c r="H869" s="37">
        <f t="shared" si="615"/>
        <v>0</v>
      </c>
      <c r="I869" s="37">
        <f t="shared" si="615"/>
        <v>67143387.5</v>
      </c>
      <c r="J869" s="37">
        <f t="shared" si="615"/>
        <v>0</v>
      </c>
      <c r="K869" s="37">
        <f t="shared" si="615"/>
        <v>0</v>
      </c>
      <c r="L869" s="37">
        <f t="shared" si="615"/>
        <v>0</v>
      </c>
      <c r="M869" s="37">
        <f t="shared" si="615"/>
        <v>67143387.5</v>
      </c>
      <c r="N869" s="37">
        <f t="shared" si="615"/>
        <v>0</v>
      </c>
      <c r="O869" s="37">
        <f t="shared" si="615"/>
        <v>13427568.609999999</v>
      </c>
      <c r="P869" s="37">
        <f t="shared" si="615"/>
        <v>6223665.370000001</v>
      </c>
      <c r="Q869" s="37">
        <f t="shared" si="615"/>
        <v>0</v>
      </c>
      <c r="R869" s="37">
        <f t="shared" si="615"/>
        <v>0</v>
      </c>
      <c r="S869" s="37">
        <f t="shared" si="615"/>
        <v>0</v>
      </c>
      <c r="T869" s="37">
        <f t="shared" si="615"/>
        <v>0</v>
      </c>
      <c r="U869" s="37">
        <f t="shared" si="615"/>
        <v>0</v>
      </c>
      <c r="V869" s="37">
        <f t="shared" si="615"/>
        <v>0</v>
      </c>
      <c r="W869" s="37">
        <f t="shared" si="615"/>
        <v>0</v>
      </c>
      <c r="X869" s="37">
        <f t="shared" si="615"/>
        <v>0</v>
      </c>
      <c r="Y869" s="37">
        <f t="shared" si="615"/>
        <v>0</v>
      </c>
      <c r="Z869" s="37">
        <f t="shared" ref="Z869:Z871" si="617">SUM(M869:Y869)</f>
        <v>86794621.480000004</v>
      </c>
      <c r="AA869" s="37">
        <f t="shared" ref="AA869:AA871" si="618">B869-Z869</f>
        <v>2168377378.52</v>
      </c>
      <c r="AB869" s="42">
        <f t="shared" ref="AB869:AB874" si="619">Z869/B869</f>
        <v>3.8486918727263376E-2</v>
      </c>
      <c r="AC869" s="38"/>
    </row>
    <row r="870" spans="1:29" s="39" customFormat="1" ht="18" customHeight="1" x14ac:dyDescent="0.25">
      <c r="A870" s="41" t="s">
        <v>38</v>
      </c>
      <c r="B870" s="37">
        <f t="shared" si="616"/>
        <v>0</v>
      </c>
      <c r="C870" s="37">
        <f t="shared" si="616"/>
        <v>0</v>
      </c>
      <c r="D870" s="37">
        <f t="shared" si="616"/>
        <v>0</v>
      </c>
      <c r="E870" s="37">
        <f t="shared" si="616"/>
        <v>0</v>
      </c>
      <c r="F870" s="37">
        <f t="shared" si="616"/>
        <v>0</v>
      </c>
      <c r="G870" s="37">
        <f t="shared" si="616"/>
        <v>0</v>
      </c>
      <c r="H870" s="37">
        <f t="shared" si="615"/>
        <v>0</v>
      </c>
      <c r="I870" s="37">
        <f t="shared" si="615"/>
        <v>0</v>
      </c>
      <c r="J870" s="37">
        <f t="shared" si="615"/>
        <v>0</v>
      </c>
      <c r="K870" s="37">
        <f t="shared" si="615"/>
        <v>0</v>
      </c>
      <c r="L870" s="37">
        <f t="shared" si="615"/>
        <v>0</v>
      </c>
      <c r="M870" s="37">
        <f t="shared" si="615"/>
        <v>0</v>
      </c>
      <c r="N870" s="37">
        <f t="shared" si="615"/>
        <v>0</v>
      </c>
      <c r="O870" s="37">
        <f t="shared" si="615"/>
        <v>0</v>
      </c>
      <c r="P870" s="37">
        <f t="shared" si="615"/>
        <v>0</v>
      </c>
      <c r="Q870" s="37">
        <f t="shared" si="615"/>
        <v>0</v>
      </c>
      <c r="R870" s="37">
        <f t="shared" si="615"/>
        <v>0</v>
      </c>
      <c r="S870" s="37">
        <f t="shared" si="615"/>
        <v>0</v>
      </c>
      <c r="T870" s="37">
        <f t="shared" si="615"/>
        <v>0</v>
      </c>
      <c r="U870" s="37">
        <f t="shared" si="615"/>
        <v>0</v>
      </c>
      <c r="V870" s="37">
        <f t="shared" si="615"/>
        <v>0</v>
      </c>
      <c r="W870" s="37">
        <f t="shared" si="615"/>
        <v>0</v>
      </c>
      <c r="X870" s="37">
        <f t="shared" si="615"/>
        <v>0</v>
      </c>
      <c r="Y870" s="37">
        <f t="shared" si="615"/>
        <v>0</v>
      </c>
      <c r="Z870" s="37">
        <f t="shared" si="617"/>
        <v>0</v>
      </c>
      <c r="AA870" s="37">
        <f t="shared" si="618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6"/>
        <v>0</v>
      </c>
      <c r="C871" s="37">
        <f t="shared" si="616"/>
        <v>0</v>
      </c>
      <c r="D871" s="37">
        <f t="shared" si="616"/>
        <v>0</v>
      </c>
      <c r="E871" s="37">
        <f t="shared" si="616"/>
        <v>0</v>
      </c>
      <c r="F871" s="37">
        <f t="shared" si="616"/>
        <v>0</v>
      </c>
      <c r="G871" s="37">
        <f t="shared" si="616"/>
        <v>0</v>
      </c>
      <c r="H871" s="37">
        <f t="shared" si="615"/>
        <v>0</v>
      </c>
      <c r="I871" s="37">
        <f t="shared" si="615"/>
        <v>0</v>
      </c>
      <c r="J871" s="37">
        <f t="shared" si="615"/>
        <v>0</v>
      </c>
      <c r="K871" s="37">
        <f t="shared" si="615"/>
        <v>0</v>
      </c>
      <c r="L871" s="37">
        <f t="shared" si="615"/>
        <v>0</v>
      </c>
      <c r="M871" s="37">
        <f t="shared" si="615"/>
        <v>0</v>
      </c>
      <c r="N871" s="37">
        <f t="shared" si="615"/>
        <v>0</v>
      </c>
      <c r="O871" s="37">
        <f t="shared" si="615"/>
        <v>0</v>
      </c>
      <c r="P871" s="37">
        <f t="shared" si="615"/>
        <v>0</v>
      </c>
      <c r="Q871" s="37">
        <f t="shared" si="615"/>
        <v>0</v>
      </c>
      <c r="R871" s="37">
        <f t="shared" si="615"/>
        <v>0</v>
      </c>
      <c r="S871" s="37">
        <f t="shared" si="615"/>
        <v>0</v>
      </c>
      <c r="T871" s="37">
        <f t="shared" si="615"/>
        <v>0</v>
      </c>
      <c r="U871" s="37">
        <f t="shared" si="615"/>
        <v>0</v>
      </c>
      <c r="V871" s="37">
        <f t="shared" si="615"/>
        <v>0</v>
      </c>
      <c r="W871" s="37">
        <f t="shared" si="615"/>
        <v>0</v>
      </c>
      <c r="X871" s="37">
        <f t="shared" si="615"/>
        <v>0</v>
      </c>
      <c r="Y871" s="37">
        <f t="shared" si="615"/>
        <v>0</v>
      </c>
      <c r="Z871" s="37">
        <f t="shared" si="617"/>
        <v>0</v>
      </c>
      <c r="AA871" s="37">
        <f t="shared" si="618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2439368000</v>
      </c>
      <c r="C872" s="44">
        <f t="shared" ref="C872:AA872" si="620">SUM(C868:C871)</f>
        <v>2030808247.52</v>
      </c>
      <c r="D872" s="44">
        <f t="shared" si="620"/>
        <v>-205896752.47999999</v>
      </c>
      <c r="E872" s="44">
        <f t="shared" si="620"/>
        <v>86794621.479999989</v>
      </c>
      <c r="F872" s="44">
        <f t="shared" si="620"/>
        <v>0</v>
      </c>
      <c r="G872" s="44">
        <f t="shared" si="620"/>
        <v>0</v>
      </c>
      <c r="H872" s="44">
        <f t="shared" si="620"/>
        <v>0</v>
      </c>
      <c r="I872" s="44">
        <f t="shared" si="620"/>
        <v>67143387.5</v>
      </c>
      <c r="J872" s="44">
        <f t="shared" si="620"/>
        <v>0</v>
      </c>
      <c r="K872" s="44">
        <f t="shared" si="620"/>
        <v>0</v>
      </c>
      <c r="L872" s="44">
        <f t="shared" si="620"/>
        <v>0</v>
      </c>
      <c r="M872" s="44">
        <f t="shared" si="620"/>
        <v>67143387.5</v>
      </c>
      <c r="N872" s="44">
        <f t="shared" si="620"/>
        <v>0</v>
      </c>
      <c r="O872" s="44">
        <f t="shared" si="620"/>
        <v>13438704.42</v>
      </c>
      <c r="P872" s="44">
        <f t="shared" si="620"/>
        <v>6212529.5600000015</v>
      </c>
      <c r="Q872" s="44">
        <f t="shared" si="620"/>
        <v>0</v>
      </c>
      <c r="R872" s="44">
        <f t="shared" si="620"/>
        <v>0</v>
      </c>
      <c r="S872" s="44">
        <f t="shared" si="620"/>
        <v>0</v>
      </c>
      <c r="T872" s="44">
        <f t="shared" si="620"/>
        <v>0</v>
      </c>
      <c r="U872" s="44">
        <f t="shared" si="620"/>
        <v>0</v>
      </c>
      <c r="V872" s="44">
        <f t="shared" si="620"/>
        <v>0</v>
      </c>
      <c r="W872" s="44">
        <f t="shared" si="620"/>
        <v>0</v>
      </c>
      <c r="X872" s="44">
        <f t="shared" si="620"/>
        <v>0</v>
      </c>
      <c r="Y872" s="44">
        <f t="shared" si="620"/>
        <v>0</v>
      </c>
      <c r="Z872" s="44">
        <f t="shared" si="620"/>
        <v>86794621.480000004</v>
      </c>
      <c r="AA872" s="44">
        <f t="shared" si="620"/>
        <v>2352573378.52</v>
      </c>
      <c r="AB872" s="45">
        <f t="shared" si="619"/>
        <v>3.5580782186205612E-2</v>
      </c>
      <c r="AC872" s="38"/>
    </row>
    <row r="873" spans="1:29" s="39" customFormat="1" ht="18" customHeight="1" x14ac:dyDescent="0.25">
      <c r="A873" s="46" t="s">
        <v>41</v>
      </c>
      <c r="B873" s="37">
        <f>[1]consoCURRENT!E1043</f>
        <v>0</v>
      </c>
      <c r="C873" s="37">
        <f>[1]consoCURRENT!F1043</f>
        <v>0</v>
      </c>
      <c r="D873" s="37">
        <f>[1]consoCURRENT!G1043</f>
        <v>0</v>
      </c>
      <c r="E873" s="37">
        <f>[1]consoCURRENT!H1043</f>
        <v>0</v>
      </c>
      <c r="F873" s="37">
        <f>[1]consoCURRENT!I1043</f>
        <v>0</v>
      </c>
      <c r="G873" s="37">
        <f>[1]consoCURRENT!J1043</f>
        <v>0</v>
      </c>
      <c r="H873" s="37">
        <f>[1]consoCURRENT!K1043</f>
        <v>0</v>
      </c>
      <c r="I873" s="37">
        <f>[1]consoCURRENT!L1043</f>
        <v>0</v>
      </c>
      <c r="J873" s="37">
        <f>[1]consoCURRENT!M1043</f>
        <v>0</v>
      </c>
      <c r="K873" s="37">
        <f>[1]consoCURRENT!N1043</f>
        <v>0</v>
      </c>
      <c r="L873" s="37">
        <f>[1]consoCURRENT!O1043</f>
        <v>0</v>
      </c>
      <c r="M873" s="37">
        <f>[1]consoCURRENT!P1043</f>
        <v>0</v>
      </c>
      <c r="N873" s="37">
        <f>[1]consoCURRENT!Q1043</f>
        <v>0</v>
      </c>
      <c r="O873" s="37">
        <f>[1]consoCURRENT!R1043</f>
        <v>0</v>
      </c>
      <c r="P873" s="37">
        <f>[1]consoCURRENT!S1043</f>
        <v>0</v>
      </c>
      <c r="Q873" s="37">
        <f>[1]consoCURRENT!T1043</f>
        <v>0</v>
      </c>
      <c r="R873" s="37">
        <f>[1]consoCURRENT!U1043</f>
        <v>0</v>
      </c>
      <c r="S873" s="37">
        <f>[1]consoCURRENT!V1043</f>
        <v>0</v>
      </c>
      <c r="T873" s="37">
        <f>[1]consoCURRENT!W1043</f>
        <v>0</v>
      </c>
      <c r="U873" s="37">
        <f>[1]consoCURRENT!X1043</f>
        <v>0</v>
      </c>
      <c r="V873" s="37">
        <f>[1]consoCURRENT!Y1043</f>
        <v>0</v>
      </c>
      <c r="W873" s="37">
        <f>[1]consoCURRENT!Z1043</f>
        <v>0</v>
      </c>
      <c r="X873" s="37">
        <f>[1]consoCURRENT!AA1043</f>
        <v>0</v>
      </c>
      <c r="Y873" s="37">
        <f>[1]consoCURRENT!AB1043</f>
        <v>0</v>
      </c>
      <c r="Z873" s="37">
        <f t="shared" ref="Z873" si="621">SUM(M873:Y873)</f>
        <v>0</v>
      </c>
      <c r="AA873" s="37">
        <f t="shared" ref="AA873" si="622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2439368000</v>
      </c>
      <c r="C874" s="44">
        <f t="shared" ref="C874:AA874" si="623">C873+C872</f>
        <v>2030808247.52</v>
      </c>
      <c r="D874" s="44">
        <f t="shared" si="623"/>
        <v>-205896752.47999999</v>
      </c>
      <c r="E874" s="44">
        <f t="shared" si="623"/>
        <v>86794621.479999989</v>
      </c>
      <c r="F874" s="44">
        <f t="shared" si="623"/>
        <v>0</v>
      </c>
      <c r="G874" s="44">
        <f t="shared" si="623"/>
        <v>0</v>
      </c>
      <c r="H874" s="44">
        <f t="shared" si="623"/>
        <v>0</v>
      </c>
      <c r="I874" s="44">
        <f t="shared" si="623"/>
        <v>67143387.5</v>
      </c>
      <c r="J874" s="44">
        <f t="shared" si="623"/>
        <v>0</v>
      </c>
      <c r="K874" s="44">
        <f t="shared" si="623"/>
        <v>0</v>
      </c>
      <c r="L874" s="44">
        <f t="shared" si="623"/>
        <v>0</v>
      </c>
      <c r="M874" s="44">
        <f t="shared" si="623"/>
        <v>67143387.5</v>
      </c>
      <c r="N874" s="44">
        <f t="shared" si="623"/>
        <v>0</v>
      </c>
      <c r="O874" s="44">
        <f t="shared" si="623"/>
        <v>13438704.42</v>
      </c>
      <c r="P874" s="44">
        <f t="shared" si="623"/>
        <v>6212529.5600000015</v>
      </c>
      <c r="Q874" s="44">
        <f t="shared" si="623"/>
        <v>0</v>
      </c>
      <c r="R874" s="44">
        <f t="shared" si="623"/>
        <v>0</v>
      </c>
      <c r="S874" s="44">
        <f t="shared" si="623"/>
        <v>0</v>
      </c>
      <c r="T874" s="44">
        <f t="shared" si="623"/>
        <v>0</v>
      </c>
      <c r="U874" s="44">
        <f t="shared" si="623"/>
        <v>0</v>
      </c>
      <c r="V874" s="44">
        <f t="shared" si="623"/>
        <v>0</v>
      </c>
      <c r="W874" s="44">
        <f t="shared" si="623"/>
        <v>0</v>
      </c>
      <c r="X874" s="44">
        <f t="shared" si="623"/>
        <v>0</v>
      </c>
      <c r="Y874" s="44">
        <f t="shared" si="623"/>
        <v>0</v>
      </c>
      <c r="Z874" s="44">
        <f t="shared" si="623"/>
        <v>86794621.480000004</v>
      </c>
      <c r="AA874" s="44">
        <f t="shared" si="623"/>
        <v>2352573378.52</v>
      </c>
      <c r="AB874" s="45">
        <f t="shared" si="619"/>
        <v>3.5580782186205612E-2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76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[1]consoCURRENT!E18103</f>
        <v>12024000</v>
      </c>
      <c r="C878" s="37">
        <f>[1]consoCURRENT!F18103</f>
        <v>12024000</v>
      </c>
      <c r="D878" s="37">
        <f>[1]consoCURRENT!G18103</f>
        <v>0</v>
      </c>
      <c r="E878" s="37">
        <f>[1]consoCURRENT!H18103</f>
        <v>0</v>
      </c>
      <c r="F878" s="37">
        <f>[1]consoCURRENT!I18103</f>
        <v>0</v>
      </c>
      <c r="G878" s="37">
        <f>[1]consoCURRENT!J18103</f>
        <v>0</v>
      </c>
      <c r="H878" s="37">
        <f>[1]consoCURRENT!K18103</f>
        <v>0</v>
      </c>
      <c r="I878" s="37">
        <f>[1]consoCURRENT!L18103</f>
        <v>0</v>
      </c>
      <c r="J878" s="37">
        <f>[1]consoCURRENT!M18103</f>
        <v>0</v>
      </c>
      <c r="K878" s="37">
        <f>[1]consoCURRENT!N18103</f>
        <v>0</v>
      </c>
      <c r="L878" s="37">
        <f>[1]consoCURRENT!O18103</f>
        <v>0</v>
      </c>
      <c r="M878" s="37">
        <f>[1]consoCURRENT!P18103</f>
        <v>0</v>
      </c>
      <c r="N878" s="37">
        <f>[1]consoCURRENT!Q18103</f>
        <v>0</v>
      </c>
      <c r="O878" s="37">
        <f>[1]consoCURRENT!R18103</f>
        <v>0</v>
      </c>
      <c r="P878" s="37">
        <f>[1]consoCURRENT!S18103</f>
        <v>0</v>
      </c>
      <c r="Q878" s="37">
        <f>[1]consoCURRENT!T18103</f>
        <v>0</v>
      </c>
      <c r="R878" s="37">
        <f>[1]consoCURRENT!U18103</f>
        <v>0</v>
      </c>
      <c r="S878" s="37">
        <f>[1]consoCURRENT!V18103</f>
        <v>0</v>
      </c>
      <c r="T878" s="37">
        <f>[1]consoCURRENT!W18103</f>
        <v>0</v>
      </c>
      <c r="U878" s="37">
        <f>[1]consoCURRENT!X18103</f>
        <v>0</v>
      </c>
      <c r="V878" s="37">
        <f>[1]consoCURRENT!Y18103</f>
        <v>0</v>
      </c>
      <c r="W878" s="37">
        <f>[1]consoCURRENT!Z18103</f>
        <v>0</v>
      </c>
      <c r="X878" s="37">
        <f>[1]consoCURRENT!AA18103</f>
        <v>0</v>
      </c>
      <c r="Y878" s="37">
        <f>[1]consoCURRENT!AB18103</f>
        <v>0</v>
      </c>
      <c r="Z878" s="37">
        <f>SUM(M878:Y878)</f>
        <v>0</v>
      </c>
      <c r="AA878" s="37">
        <f>B878-Z878</f>
        <v>12024000</v>
      </c>
      <c r="AB878" s="42">
        <f>Z878/B878</f>
        <v>0</v>
      </c>
      <c r="AC878" s="38"/>
    </row>
    <row r="879" spans="1:29" s="39" customFormat="1" ht="18" customHeight="1" x14ac:dyDescent="0.25">
      <c r="A879" s="41" t="s">
        <v>37</v>
      </c>
      <c r="B879" s="37">
        <f>[1]consoCURRENT!E18179</f>
        <v>2224681000</v>
      </c>
      <c r="C879" s="37">
        <f>[1]consoCURRENT!F18179</f>
        <v>2018784247.52</v>
      </c>
      <c r="D879" s="37">
        <f>[1]consoCURRENT!G18179</f>
        <v>-205896752.47999999</v>
      </c>
      <c r="E879" s="37">
        <f>[1]consoCURRENT!H18179</f>
        <v>80637701.789999992</v>
      </c>
      <c r="F879" s="37">
        <f>[1]consoCURRENT!I18179</f>
        <v>0</v>
      </c>
      <c r="G879" s="37">
        <f>[1]consoCURRENT!J18179</f>
        <v>0</v>
      </c>
      <c r="H879" s="37">
        <f>[1]consoCURRENT!K18179</f>
        <v>0</v>
      </c>
      <c r="I879" s="37">
        <f>[1]consoCURRENT!L18179</f>
        <v>67143387.5</v>
      </c>
      <c r="J879" s="37">
        <f>[1]consoCURRENT!M18179</f>
        <v>0</v>
      </c>
      <c r="K879" s="37">
        <f>[1]consoCURRENT!N18179</f>
        <v>0</v>
      </c>
      <c r="L879" s="37">
        <f>[1]consoCURRENT!O18179</f>
        <v>0</v>
      </c>
      <c r="M879" s="37">
        <f>[1]consoCURRENT!P18179</f>
        <v>67143387.5</v>
      </c>
      <c r="N879" s="37">
        <f>[1]consoCURRENT!Q18179</f>
        <v>0</v>
      </c>
      <c r="O879" s="37">
        <f>[1]consoCURRENT!R18179</f>
        <v>10821695.82</v>
      </c>
      <c r="P879" s="37">
        <f>[1]consoCURRENT!S18179</f>
        <v>2672618.4700000007</v>
      </c>
      <c r="Q879" s="37">
        <f>[1]consoCURRENT!T18179</f>
        <v>0</v>
      </c>
      <c r="R879" s="37">
        <f>[1]consoCURRENT!U18179</f>
        <v>0</v>
      </c>
      <c r="S879" s="37">
        <f>[1]consoCURRENT!V18179</f>
        <v>0</v>
      </c>
      <c r="T879" s="37">
        <f>[1]consoCURRENT!W18179</f>
        <v>0</v>
      </c>
      <c r="U879" s="37">
        <f>[1]consoCURRENT!X18179</f>
        <v>0</v>
      </c>
      <c r="V879" s="37">
        <f>[1]consoCURRENT!Y18179</f>
        <v>0</v>
      </c>
      <c r="W879" s="37">
        <f>[1]consoCURRENT!Z18179</f>
        <v>0</v>
      </c>
      <c r="X879" s="37">
        <f>[1]consoCURRENT!AA18179</f>
        <v>0</v>
      </c>
      <c r="Y879" s="37">
        <f>[1]consoCURRENT!AB18179</f>
        <v>0</v>
      </c>
      <c r="Z879" s="37">
        <f t="shared" ref="Z879:Z881" si="624">SUM(M879:Y879)</f>
        <v>80637701.789999992</v>
      </c>
      <c r="AA879" s="37">
        <f t="shared" ref="AA879:AA881" si="625">B879-Z879</f>
        <v>2144043298.21</v>
      </c>
      <c r="AB879" s="42">
        <f t="shared" ref="AB879:AB884" si="626">Z879/B879</f>
        <v>3.6246860466736579E-2</v>
      </c>
      <c r="AC879" s="38"/>
    </row>
    <row r="880" spans="1:29" s="39" customFormat="1" ht="18" customHeight="1" x14ac:dyDescent="0.25">
      <c r="A880" s="41" t="s">
        <v>38</v>
      </c>
      <c r="B880" s="37">
        <f>[1]consoCURRENT!E18185</f>
        <v>0</v>
      </c>
      <c r="C880" s="37">
        <f>[1]consoCURRENT!F18185</f>
        <v>0</v>
      </c>
      <c r="D880" s="37">
        <f>[1]consoCURRENT!G18185</f>
        <v>0</v>
      </c>
      <c r="E880" s="37">
        <f>[1]consoCURRENT!H18185</f>
        <v>0</v>
      </c>
      <c r="F880" s="37">
        <f>[1]consoCURRENT!I18185</f>
        <v>0</v>
      </c>
      <c r="G880" s="37">
        <f>[1]consoCURRENT!J18185</f>
        <v>0</v>
      </c>
      <c r="H880" s="37">
        <f>[1]consoCURRENT!K18185</f>
        <v>0</v>
      </c>
      <c r="I880" s="37">
        <f>[1]consoCURRENT!L18185</f>
        <v>0</v>
      </c>
      <c r="J880" s="37">
        <f>[1]consoCURRENT!M18185</f>
        <v>0</v>
      </c>
      <c r="K880" s="37">
        <f>[1]consoCURRENT!N18185</f>
        <v>0</v>
      </c>
      <c r="L880" s="37">
        <f>[1]consoCURRENT!O18185</f>
        <v>0</v>
      </c>
      <c r="M880" s="37">
        <f>[1]consoCURRENT!P18185</f>
        <v>0</v>
      </c>
      <c r="N880" s="37">
        <f>[1]consoCURRENT!Q18185</f>
        <v>0</v>
      </c>
      <c r="O880" s="37">
        <f>[1]consoCURRENT!R18185</f>
        <v>0</v>
      </c>
      <c r="P880" s="37">
        <f>[1]consoCURRENT!S18185</f>
        <v>0</v>
      </c>
      <c r="Q880" s="37">
        <f>[1]consoCURRENT!T18185</f>
        <v>0</v>
      </c>
      <c r="R880" s="37">
        <f>[1]consoCURRENT!U18185</f>
        <v>0</v>
      </c>
      <c r="S880" s="37">
        <f>[1]consoCURRENT!V18185</f>
        <v>0</v>
      </c>
      <c r="T880" s="37">
        <f>[1]consoCURRENT!W18185</f>
        <v>0</v>
      </c>
      <c r="U880" s="37">
        <f>[1]consoCURRENT!X18185</f>
        <v>0</v>
      </c>
      <c r="V880" s="37">
        <f>[1]consoCURRENT!Y18185</f>
        <v>0</v>
      </c>
      <c r="W880" s="37">
        <f>[1]consoCURRENT!Z18185</f>
        <v>0</v>
      </c>
      <c r="X880" s="37">
        <f>[1]consoCURRENT!AA18185</f>
        <v>0</v>
      </c>
      <c r="Y880" s="37">
        <f>[1]consoCURRENT!AB18185</f>
        <v>0</v>
      </c>
      <c r="Z880" s="37">
        <f t="shared" si="624"/>
        <v>0</v>
      </c>
      <c r="AA880" s="37">
        <f t="shared" si="625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[1]consoCURRENT!E18214</f>
        <v>0</v>
      </c>
      <c r="C881" s="37">
        <f>[1]consoCURRENT!F18214</f>
        <v>0</v>
      </c>
      <c r="D881" s="37">
        <f>[1]consoCURRENT!G18214</f>
        <v>0</v>
      </c>
      <c r="E881" s="37">
        <f>[1]consoCURRENT!H18214</f>
        <v>0</v>
      </c>
      <c r="F881" s="37">
        <f>[1]consoCURRENT!I18214</f>
        <v>0</v>
      </c>
      <c r="G881" s="37">
        <f>[1]consoCURRENT!J18214</f>
        <v>0</v>
      </c>
      <c r="H881" s="37">
        <f>[1]consoCURRENT!K18214</f>
        <v>0</v>
      </c>
      <c r="I881" s="37">
        <f>[1]consoCURRENT!L18214</f>
        <v>0</v>
      </c>
      <c r="J881" s="37">
        <f>[1]consoCURRENT!M18214</f>
        <v>0</v>
      </c>
      <c r="K881" s="37">
        <f>[1]consoCURRENT!N18214</f>
        <v>0</v>
      </c>
      <c r="L881" s="37">
        <f>[1]consoCURRENT!O18214</f>
        <v>0</v>
      </c>
      <c r="M881" s="37">
        <f>[1]consoCURRENT!P18214</f>
        <v>0</v>
      </c>
      <c r="N881" s="37">
        <f>[1]consoCURRENT!Q18214</f>
        <v>0</v>
      </c>
      <c r="O881" s="37">
        <f>[1]consoCURRENT!R18214</f>
        <v>0</v>
      </c>
      <c r="P881" s="37">
        <f>[1]consoCURRENT!S18214</f>
        <v>0</v>
      </c>
      <c r="Q881" s="37">
        <f>[1]consoCURRENT!T18214</f>
        <v>0</v>
      </c>
      <c r="R881" s="37">
        <f>[1]consoCURRENT!U18214</f>
        <v>0</v>
      </c>
      <c r="S881" s="37">
        <f>[1]consoCURRENT!V18214</f>
        <v>0</v>
      </c>
      <c r="T881" s="37">
        <f>[1]consoCURRENT!W18214</f>
        <v>0</v>
      </c>
      <c r="U881" s="37">
        <f>[1]consoCURRENT!X18214</f>
        <v>0</v>
      </c>
      <c r="V881" s="37">
        <f>[1]consoCURRENT!Y18214</f>
        <v>0</v>
      </c>
      <c r="W881" s="37">
        <f>[1]consoCURRENT!Z18214</f>
        <v>0</v>
      </c>
      <c r="X881" s="37">
        <f>[1]consoCURRENT!AA18214</f>
        <v>0</v>
      </c>
      <c r="Y881" s="37">
        <f>[1]consoCURRENT!AB18214</f>
        <v>0</v>
      </c>
      <c r="Z881" s="37">
        <f t="shared" si="624"/>
        <v>0</v>
      </c>
      <c r="AA881" s="37">
        <f t="shared" si="625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2236705000</v>
      </c>
      <c r="C882" s="44">
        <f t="shared" ref="C882:AA882" si="627">SUM(C878:C881)</f>
        <v>2030808247.52</v>
      </c>
      <c r="D882" s="44">
        <f t="shared" si="627"/>
        <v>-205896752.47999999</v>
      </c>
      <c r="E882" s="44">
        <f t="shared" si="627"/>
        <v>80637701.789999992</v>
      </c>
      <c r="F882" s="44">
        <f t="shared" si="627"/>
        <v>0</v>
      </c>
      <c r="G882" s="44">
        <f t="shared" si="627"/>
        <v>0</v>
      </c>
      <c r="H882" s="44">
        <f t="shared" si="627"/>
        <v>0</v>
      </c>
      <c r="I882" s="44">
        <f t="shared" si="627"/>
        <v>67143387.5</v>
      </c>
      <c r="J882" s="44">
        <f t="shared" si="627"/>
        <v>0</v>
      </c>
      <c r="K882" s="44">
        <f t="shared" si="627"/>
        <v>0</v>
      </c>
      <c r="L882" s="44">
        <f t="shared" si="627"/>
        <v>0</v>
      </c>
      <c r="M882" s="44">
        <f t="shared" si="627"/>
        <v>67143387.5</v>
      </c>
      <c r="N882" s="44">
        <f t="shared" si="627"/>
        <v>0</v>
      </c>
      <c r="O882" s="44">
        <f t="shared" si="627"/>
        <v>10821695.82</v>
      </c>
      <c r="P882" s="44">
        <f t="shared" si="627"/>
        <v>2672618.4700000007</v>
      </c>
      <c r="Q882" s="44">
        <f t="shared" si="627"/>
        <v>0</v>
      </c>
      <c r="R882" s="44">
        <f t="shared" si="627"/>
        <v>0</v>
      </c>
      <c r="S882" s="44">
        <f t="shared" si="627"/>
        <v>0</v>
      </c>
      <c r="T882" s="44">
        <f t="shared" si="627"/>
        <v>0</v>
      </c>
      <c r="U882" s="44">
        <f t="shared" si="627"/>
        <v>0</v>
      </c>
      <c r="V882" s="44">
        <f t="shared" si="627"/>
        <v>0</v>
      </c>
      <c r="W882" s="44">
        <f t="shared" si="627"/>
        <v>0</v>
      </c>
      <c r="X882" s="44">
        <f t="shared" si="627"/>
        <v>0</v>
      </c>
      <c r="Y882" s="44">
        <f t="shared" si="627"/>
        <v>0</v>
      </c>
      <c r="Z882" s="44">
        <f t="shared" si="627"/>
        <v>80637701.789999992</v>
      </c>
      <c r="AA882" s="44">
        <f t="shared" si="627"/>
        <v>2156067298.21</v>
      </c>
      <c r="AB882" s="45">
        <f t="shared" si="626"/>
        <v>3.6052005870242161E-2</v>
      </c>
      <c r="AC882" s="38"/>
    </row>
    <row r="883" spans="1:29" s="39" customFormat="1" ht="18" customHeight="1" x14ac:dyDescent="0.25">
      <c r="A883" s="46" t="s">
        <v>41</v>
      </c>
      <c r="B883" s="37">
        <f>[1]consoCURRENT!E18218</f>
        <v>0</v>
      </c>
      <c r="C883" s="37">
        <f>[1]consoCURRENT!F18218</f>
        <v>0</v>
      </c>
      <c r="D883" s="37">
        <f>[1]consoCURRENT!G18218</f>
        <v>0</v>
      </c>
      <c r="E883" s="37">
        <f>[1]consoCURRENT!H18218</f>
        <v>0</v>
      </c>
      <c r="F883" s="37">
        <f>[1]consoCURRENT!I18218</f>
        <v>0</v>
      </c>
      <c r="G883" s="37">
        <f>[1]consoCURRENT!J18218</f>
        <v>0</v>
      </c>
      <c r="H883" s="37">
        <f>[1]consoCURRENT!K18218</f>
        <v>0</v>
      </c>
      <c r="I883" s="37">
        <f>[1]consoCURRENT!L18218</f>
        <v>0</v>
      </c>
      <c r="J883" s="37">
        <f>[1]consoCURRENT!M18218</f>
        <v>0</v>
      </c>
      <c r="K883" s="37">
        <f>[1]consoCURRENT!N18218</f>
        <v>0</v>
      </c>
      <c r="L883" s="37">
        <f>[1]consoCURRENT!O18218</f>
        <v>0</v>
      </c>
      <c r="M883" s="37">
        <f>[1]consoCURRENT!P18218</f>
        <v>0</v>
      </c>
      <c r="N883" s="37">
        <f>[1]consoCURRENT!Q18218</f>
        <v>0</v>
      </c>
      <c r="O883" s="37">
        <f>[1]consoCURRENT!R18218</f>
        <v>0</v>
      </c>
      <c r="P883" s="37">
        <f>[1]consoCURRENT!S18218</f>
        <v>0</v>
      </c>
      <c r="Q883" s="37">
        <f>[1]consoCURRENT!T18218</f>
        <v>0</v>
      </c>
      <c r="R883" s="37">
        <f>[1]consoCURRENT!U18218</f>
        <v>0</v>
      </c>
      <c r="S883" s="37">
        <f>[1]consoCURRENT!V18218</f>
        <v>0</v>
      </c>
      <c r="T883" s="37">
        <f>[1]consoCURRENT!W18218</f>
        <v>0</v>
      </c>
      <c r="U883" s="37">
        <f>[1]consoCURRENT!X18218</f>
        <v>0</v>
      </c>
      <c r="V883" s="37">
        <f>[1]consoCURRENT!Y18218</f>
        <v>0</v>
      </c>
      <c r="W883" s="37">
        <f>[1]consoCURRENT!Z18218</f>
        <v>0</v>
      </c>
      <c r="X883" s="37">
        <f>[1]consoCURRENT!AA18218</f>
        <v>0</v>
      </c>
      <c r="Y883" s="37">
        <f>[1]consoCURRENT!AB18218</f>
        <v>0</v>
      </c>
      <c r="Z883" s="37">
        <f t="shared" ref="Z883" si="628">SUM(M883:Y883)</f>
        <v>0</v>
      </c>
      <c r="AA883" s="37">
        <f t="shared" ref="AA883" si="629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2236705000</v>
      </c>
      <c r="C884" s="44">
        <f t="shared" ref="C884:AA884" si="630">C883+C882</f>
        <v>2030808247.52</v>
      </c>
      <c r="D884" s="44">
        <f t="shared" si="630"/>
        <v>-205896752.47999999</v>
      </c>
      <c r="E884" s="44">
        <f t="shared" si="630"/>
        <v>80637701.789999992</v>
      </c>
      <c r="F884" s="44">
        <f t="shared" si="630"/>
        <v>0</v>
      </c>
      <c r="G884" s="44">
        <f t="shared" si="630"/>
        <v>0</v>
      </c>
      <c r="H884" s="44">
        <f t="shared" si="630"/>
        <v>0</v>
      </c>
      <c r="I884" s="44">
        <f t="shared" si="630"/>
        <v>67143387.5</v>
      </c>
      <c r="J884" s="44">
        <f t="shared" si="630"/>
        <v>0</v>
      </c>
      <c r="K884" s="44">
        <f t="shared" si="630"/>
        <v>0</v>
      </c>
      <c r="L884" s="44">
        <f t="shared" si="630"/>
        <v>0</v>
      </c>
      <c r="M884" s="44">
        <f t="shared" si="630"/>
        <v>67143387.5</v>
      </c>
      <c r="N884" s="44">
        <f t="shared" si="630"/>
        <v>0</v>
      </c>
      <c r="O884" s="44">
        <f t="shared" si="630"/>
        <v>10821695.82</v>
      </c>
      <c r="P884" s="44">
        <f t="shared" si="630"/>
        <v>2672618.4700000007</v>
      </c>
      <c r="Q884" s="44">
        <f t="shared" si="630"/>
        <v>0</v>
      </c>
      <c r="R884" s="44">
        <f t="shared" si="630"/>
        <v>0</v>
      </c>
      <c r="S884" s="44">
        <f t="shared" si="630"/>
        <v>0</v>
      </c>
      <c r="T884" s="44">
        <f t="shared" si="630"/>
        <v>0</v>
      </c>
      <c r="U884" s="44">
        <f t="shared" si="630"/>
        <v>0</v>
      </c>
      <c r="V884" s="44">
        <f t="shared" si="630"/>
        <v>0</v>
      </c>
      <c r="W884" s="44">
        <f t="shared" si="630"/>
        <v>0</v>
      </c>
      <c r="X884" s="44">
        <f t="shared" si="630"/>
        <v>0</v>
      </c>
      <c r="Y884" s="44">
        <f t="shared" si="630"/>
        <v>0</v>
      </c>
      <c r="Z884" s="44">
        <f t="shared" si="630"/>
        <v>80637701.789999992</v>
      </c>
      <c r="AA884" s="44">
        <f t="shared" si="630"/>
        <v>2156067298.21</v>
      </c>
      <c r="AB884" s="45">
        <f t="shared" si="626"/>
        <v>3.6052005870242161E-2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54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[1]consoCURRENT!E18278</f>
        <v>6772000</v>
      </c>
      <c r="C888" s="37">
        <f>[1]consoCURRENT!F18278</f>
        <v>0</v>
      </c>
      <c r="D888" s="37">
        <f>[1]consoCURRENT!G18278</f>
        <v>0</v>
      </c>
      <c r="E888" s="37">
        <f>[1]consoCURRENT!H18278</f>
        <v>0</v>
      </c>
      <c r="F888" s="37">
        <f>[1]consoCURRENT!I18278</f>
        <v>0</v>
      </c>
      <c r="G888" s="37">
        <f>[1]consoCURRENT!J18278</f>
        <v>0</v>
      </c>
      <c r="H888" s="37">
        <f>[1]consoCURRENT!K18278</f>
        <v>0</v>
      </c>
      <c r="I888" s="37">
        <f>[1]consoCURRENT!L18278</f>
        <v>0</v>
      </c>
      <c r="J888" s="37">
        <f>[1]consoCURRENT!M18278</f>
        <v>0</v>
      </c>
      <c r="K888" s="37">
        <f>[1]consoCURRENT!N18278</f>
        <v>0</v>
      </c>
      <c r="L888" s="37">
        <f>[1]consoCURRENT!O18278</f>
        <v>0</v>
      </c>
      <c r="M888" s="37">
        <f>[1]consoCURRENT!P18278</f>
        <v>0</v>
      </c>
      <c r="N888" s="37">
        <f>[1]consoCURRENT!Q18278</f>
        <v>0</v>
      </c>
      <c r="O888" s="37">
        <f>[1]consoCURRENT!R18278</f>
        <v>11135.81</v>
      </c>
      <c r="P888" s="37">
        <f>[1]consoCURRENT!S18278</f>
        <v>-11135.81</v>
      </c>
      <c r="Q888" s="37">
        <f>[1]consoCURRENT!T18278</f>
        <v>0</v>
      </c>
      <c r="R888" s="37">
        <f>[1]consoCURRENT!U18278</f>
        <v>0</v>
      </c>
      <c r="S888" s="37">
        <f>[1]consoCURRENT!V18278</f>
        <v>0</v>
      </c>
      <c r="T888" s="37">
        <f>[1]consoCURRENT!W18278</f>
        <v>0</v>
      </c>
      <c r="U888" s="37">
        <f>[1]consoCURRENT!X18278</f>
        <v>0</v>
      </c>
      <c r="V888" s="37">
        <f>[1]consoCURRENT!Y18278</f>
        <v>0</v>
      </c>
      <c r="W888" s="37">
        <f>[1]consoCURRENT!Z18278</f>
        <v>0</v>
      </c>
      <c r="X888" s="37">
        <f>[1]consoCURRENT!AA18278</f>
        <v>0</v>
      </c>
      <c r="Y888" s="37">
        <f>[1]consoCURRENT!AB18278</f>
        <v>0</v>
      </c>
      <c r="Z888" s="37">
        <f>SUM(M888:Y888)</f>
        <v>0</v>
      </c>
      <c r="AA888" s="37">
        <f>B888-Z888</f>
        <v>6772000</v>
      </c>
      <c r="AB888" s="42">
        <f>Z888/B888</f>
        <v>0</v>
      </c>
      <c r="AC888" s="38"/>
    </row>
    <row r="889" spans="1:29" s="39" customFormat="1" ht="18" customHeight="1" x14ac:dyDescent="0.25">
      <c r="A889" s="41" t="s">
        <v>37</v>
      </c>
      <c r="B889" s="37">
        <f>[1]consoCURRENT!E18354</f>
        <v>1251000</v>
      </c>
      <c r="C889" s="37">
        <f>[1]consoCURRENT!F18354</f>
        <v>0</v>
      </c>
      <c r="D889" s="37">
        <f>[1]consoCURRENT!G18354</f>
        <v>0</v>
      </c>
      <c r="E889" s="37">
        <f>[1]consoCURRENT!H18354</f>
        <v>196282.34</v>
      </c>
      <c r="F889" s="37">
        <f>[1]consoCURRENT!I18354</f>
        <v>0</v>
      </c>
      <c r="G889" s="37">
        <f>[1]consoCURRENT!J18354</f>
        <v>0</v>
      </c>
      <c r="H889" s="37">
        <f>[1]consoCURRENT!K18354</f>
        <v>0</v>
      </c>
      <c r="I889" s="37">
        <f>[1]consoCURRENT!L18354</f>
        <v>0</v>
      </c>
      <c r="J889" s="37">
        <f>[1]consoCURRENT!M18354</f>
        <v>0</v>
      </c>
      <c r="K889" s="37">
        <f>[1]consoCURRENT!N18354</f>
        <v>0</v>
      </c>
      <c r="L889" s="37">
        <f>[1]consoCURRENT!O18354</f>
        <v>0</v>
      </c>
      <c r="M889" s="37">
        <f>[1]consoCURRENT!P18354</f>
        <v>0</v>
      </c>
      <c r="N889" s="37">
        <f>[1]consoCURRENT!Q18354</f>
        <v>0</v>
      </c>
      <c r="O889" s="37">
        <f>[1]consoCURRENT!R18354</f>
        <v>106777</v>
      </c>
      <c r="P889" s="37">
        <f>[1]consoCURRENT!S18354</f>
        <v>89505.34</v>
      </c>
      <c r="Q889" s="37">
        <f>[1]consoCURRENT!T18354</f>
        <v>0</v>
      </c>
      <c r="R889" s="37">
        <f>[1]consoCURRENT!U18354</f>
        <v>0</v>
      </c>
      <c r="S889" s="37">
        <f>[1]consoCURRENT!V18354</f>
        <v>0</v>
      </c>
      <c r="T889" s="37">
        <f>[1]consoCURRENT!W18354</f>
        <v>0</v>
      </c>
      <c r="U889" s="37">
        <f>[1]consoCURRENT!X18354</f>
        <v>0</v>
      </c>
      <c r="V889" s="37">
        <f>[1]consoCURRENT!Y18354</f>
        <v>0</v>
      </c>
      <c r="W889" s="37">
        <f>[1]consoCURRENT!Z18354</f>
        <v>0</v>
      </c>
      <c r="X889" s="37">
        <f>[1]consoCURRENT!AA18354</f>
        <v>0</v>
      </c>
      <c r="Y889" s="37">
        <f>[1]consoCURRENT!AB18354</f>
        <v>0</v>
      </c>
      <c r="Z889" s="37">
        <f t="shared" ref="Z889:Z891" si="631">SUM(M889:Y889)</f>
        <v>196282.34</v>
      </c>
      <c r="AA889" s="37">
        <f t="shared" ref="AA889:AA891" si="632">B889-Z889</f>
        <v>1054717.6599999999</v>
      </c>
      <c r="AB889" s="42">
        <f t="shared" ref="AB889:AB894" si="633">Z889/B889</f>
        <v>0.1569003517186251</v>
      </c>
      <c r="AC889" s="38"/>
    </row>
    <row r="890" spans="1:29" s="39" customFormat="1" ht="18" customHeight="1" x14ac:dyDescent="0.25">
      <c r="A890" s="41" t="s">
        <v>38</v>
      </c>
      <c r="B890" s="37">
        <f>[1]consoCURRENT!E18360</f>
        <v>0</v>
      </c>
      <c r="C890" s="37">
        <f>[1]consoCURRENT!F18360</f>
        <v>0</v>
      </c>
      <c r="D890" s="37">
        <f>[1]consoCURRENT!G18360</f>
        <v>0</v>
      </c>
      <c r="E890" s="37">
        <f>[1]consoCURRENT!H18360</f>
        <v>0</v>
      </c>
      <c r="F890" s="37">
        <f>[1]consoCURRENT!I18360</f>
        <v>0</v>
      </c>
      <c r="G890" s="37">
        <f>[1]consoCURRENT!J18360</f>
        <v>0</v>
      </c>
      <c r="H890" s="37">
        <f>[1]consoCURRENT!K18360</f>
        <v>0</v>
      </c>
      <c r="I890" s="37">
        <f>[1]consoCURRENT!L18360</f>
        <v>0</v>
      </c>
      <c r="J890" s="37">
        <f>[1]consoCURRENT!M18360</f>
        <v>0</v>
      </c>
      <c r="K890" s="37">
        <f>[1]consoCURRENT!N18360</f>
        <v>0</v>
      </c>
      <c r="L890" s="37">
        <f>[1]consoCURRENT!O18360</f>
        <v>0</v>
      </c>
      <c r="M890" s="37">
        <f>[1]consoCURRENT!P18360</f>
        <v>0</v>
      </c>
      <c r="N890" s="37">
        <f>[1]consoCURRENT!Q18360</f>
        <v>0</v>
      </c>
      <c r="O890" s="37">
        <f>[1]consoCURRENT!R18360</f>
        <v>0</v>
      </c>
      <c r="P890" s="37">
        <f>[1]consoCURRENT!S18360</f>
        <v>0</v>
      </c>
      <c r="Q890" s="37">
        <f>[1]consoCURRENT!T18360</f>
        <v>0</v>
      </c>
      <c r="R890" s="37">
        <f>[1]consoCURRENT!U18360</f>
        <v>0</v>
      </c>
      <c r="S890" s="37">
        <f>[1]consoCURRENT!V18360</f>
        <v>0</v>
      </c>
      <c r="T890" s="37">
        <f>[1]consoCURRENT!W18360</f>
        <v>0</v>
      </c>
      <c r="U890" s="37">
        <f>[1]consoCURRENT!X18360</f>
        <v>0</v>
      </c>
      <c r="V890" s="37">
        <f>[1]consoCURRENT!Y18360</f>
        <v>0</v>
      </c>
      <c r="W890" s="37">
        <f>[1]consoCURRENT!Z18360</f>
        <v>0</v>
      </c>
      <c r="X890" s="37">
        <f>[1]consoCURRENT!AA18360</f>
        <v>0</v>
      </c>
      <c r="Y890" s="37">
        <f>[1]consoCURRENT!AB18360</f>
        <v>0</v>
      </c>
      <c r="Z890" s="37">
        <f t="shared" si="631"/>
        <v>0</v>
      </c>
      <c r="AA890" s="37">
        <f t="shared" si="632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[1]consoCURRENT!E18389</f>
        <v>0</v>
      </c>
      <c r="C891" s="37">
        <f>[1]consoCURRENT!F18389</f>
        <v>0</v>
      </c>
      <c r="D891" s="37">
        <f>[1]consoCURRENT!G18389</f>
        <v>0</v>
      </c>
      <c r="E891" s="37">
        <f>[1]consoCURRENT!H18389</f>
        <v>0</v>
      </c>
      <c r="F891" s="37">
        <f>[1]consoCURRENT!I18389</f>
        <v>0</v>
      </c>
      <c r="G891" s="37">
        <f>[1]consoCURRENT!J18389</f>
        <v>0</v>
      </c>
      <c r="H891" s="37">
        <f>[1]consoCURRENT!K18389</f>
        <v>0</v>
      </c>
      <c r="I891" s="37">
        <f>[1]consoCURRENT!L18389</f>
        <v>0</v>
      </c>
      <c r="J891" s="37">
        <f>[1]consoCURRENT!M18389</f>
        <v>0</v>
      </c>
      <c r="K891" s="37">
        <f>[1]consoCURRENT!N18389</f>
        <v>0</v>
      </c>
      <c r="L891" s="37">
        <f>[1]consoCURRENT!O18389</f>
        <v>0</v>
      </c>
      <c r="M891" s="37">
        <f>[1]consoCURRENT!P18389</f>
        <v>0</v>
      </c>
      <c r="N891" s="37">
        <f>[1]consoCURRENT!Q18389</f>
        <v>0</v>
      </c>
      <c r="O891" s="37">
        <f>[1]consoCURRENT!R18389</f>
        <v>0</v>
      </c>
      <c r="P891" s="37">
        <f>[1]consoCURRENT!S18389</f>
        <v>0</v>
      </c>
      <c r="Q891" s="37">
        <f>[1]consoCURRENT!T18389</f>
        <v>0</v>
      </c>
      <c r="R891" s="37">
        <f>[1]consoCURRENT!U18389</f>
        <v>0</v>
      </c>
      <c r="S891" s="37">
        <f>[1]consoCURRENT!V18389</f>
        <v>0</v>
      </c>
      <c r="T891" s="37">
        <f>[1]consoCURRENT!W18389</f>
        <v>0</v>
      </c>
      <c r="U891" s="37">
        <f>[1]consoCURRENT!X18389</f>
        <v>0</v>
      </c>
      <c r="V891" s="37">
        <f>[1]consoCURRENT!Y18389</f>
        <v>0</v>
      </c>
      <c r="W891" s="37">
        <f>[1]consoCURRENT!Z18389</f>
        <v>0</v>
      </c>
      <c r="X891" s="37">
        <f>[1]consoCURRENT!AA18389</f>
        <v>0</v>
      </c>
      <c r="Y891" s="37">
        <f>[1]consoCURRENT!AB18389</f>
        <v>0</v>
      </c>
      <c r="Z891" s="37">
        <f t="shared" si="631"/>
        <v>0</v>
      </c>
      <c r="AA891" s="37">
        <f t="shared" si="632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8023000</v>
      </c>
      <c r="C892" s="44">
        <f t="shared" ref="C892:AA892" si="634">SUM(C888:C891)</f>
        <v>0</v>
      </c>
      <c r="D892" s="44">
        <f t="shared" si="634"/>
        <v>0</v>
      </c>
      <c r="E892" s="44">
        <f t="shared" si="634"/>
        <v>196282.34</v>
      </c>
      <c r="F892" s="44">
        <f t="shared" si="634"/>
        <v>0</v>
      </c>
      <c r="G892" s="44">
        <f t="shared" si="634"/>
        <v>0</v>
      </c>
      <c r="H892" s="44">
        <f t="shared" si="634"/>
        <v>0</v>
      </c>
      <c r="I892" s="44">
        <f t="shared" si="634"/>
        <v>0</v>
      </c>
      <c r="J892" s="44">
        <f t="shared" si="634"/>
        <v>0</v>
      </c>
      <c r="K892" s="44">
        <f t="shared" si="634"/>
        <v>0</v>
      </c>
      <c r="L892" s="44">
        <f t="shared" si="634"/>
        <v>0</v>
      </c>
      <c r="M892" s="44">
        <f t="shared" si="634"/>
        <v>0</v>
      </c>
      <c r="N892" s="44">
        <f t="shared" si="634"/>
        <v>0</v>
      </c>
      <c r="O892" s="44">
        <f t="shared" si="634"/>
        <v>117912.81</v>
      </c>
      <c r="P892" s="44">
        <f t="shared" si="634"/>
        <v>78369.53</v>
      </c>
      <c r="Q892" s="44">
        <f t="shared" si="634"/>
        <v>0</v>
      </c>
      <c r="R892" s="44">
        <f t="shared" si="634"/>
        <v>0</v>
      </c>
      <c r="S892" s="44">
        <f t="shared" si="634"/>
        <v>0</v>
      </c>
      <c r="T892" s="44">
        <f t="shared" si="634"/>
        <v>0</v>
      </c>
      <c r="U892" s="44">
        <f t="shared" si="634"/>
        <v>0</v>
      </c>
      <c r="V892" s="44">
        <f t="shared" si="634"/>
        <v>0</v>
      </c>
      <c r="W892" s="44">
        <f t="shared" si="634"/>
        <v>0</v>
      </c>
      <c r="X892" s="44">
        <f t="shared" si="634"/>
        <v>0</v>
      </c>
      <c r="Y892" s="44">
        <f t="shared" si="634"/>
        <v>0</v>
      </c>
      <c r="Z892" s="44">
        <f t="shared" si="634"/>
        <v>196282.34</v>
      </c>
      <c r="AA892" s="44">
        <f t="shared" si="634"/>
        <v>7826717.6600000001</v>
      </c>
      <c r="AB892" s="45">
        <f t="shared" si="633"/>
        <v>2.446495575221239E-2</v>
      </c>
      <c r="AC892" s="38"/>
    </row>
    <row r="893" spans="1:29" s="39" customFormat="1" ht="18" customHeight="1" x14ac:dyDescent="0.25">
      <c r="A893" s="46" t="s">
        <v>41</v>
      </c>
      <c r="B893" s="37">
        <f>[1]consoCURRENT!E18393</f>
        <v>0</v>
      </c>
      <c r="C893" s="37">
        <f>[1]consoCURRENT!F18393</f>
        <v>0</v>
      </c>
      <c r="D893" s="37">
        <f>[1]consoCURRENT!G18393</f>
        <v>0</v>
      </c>
      <c r="E893" s="37">
        <f>[1]consoCURRENT!H18393</f>
        <v>0</v>
      </c>
      <c r="F893" s="37">
        <f>[1]consoCURRENT!I18393</f>
        <v>0</v>
      </c>
      <c r="G893" s="37">
        <f>[1]consoCURRENT!J18393</f>
        <v>0</v>
      </c>
      <c r="H893" s="37">
        <f>[1]consoCURRENT!K18393</f>
        <v>0</v>
      </c>
      <c r="I893" s="37">
        <f>[1]consoCURRENT!L18393</f>
        <v>0</v>
      </c>
      <c r="J893" s="37">
        <f>[1]consoCURRENT!M18393</f>
        <v>0</v>
      </c>
      <c r="K893" s="37">
        <f>[1]consoCURRENT!N18393</f>
        <v>0</v>
      </c>
      <c r="L893" s="37">
        <f>[1]consoCURRENT!O18393</f>
        <v>0</v>
      </c>
      <c r="M893" s="37">
        <f>[1]consoCURRENT!P18393</f>
        <v>0</v>
      </c>
      <c r="N893" s="37">
        <f>[1]consoCURRENT!Q18393</f>
        <v>0</v>
      </c>
      <c r="O893" s="37">
        <f>[1]consoCURRENT!R18393</f>
        <v>0</v>
      </c>
      <c r="P893" s="37">
        <f>[1]consoCURRENT!S18393</f>
        <v>0</v>
      </c>
      <c r="Q893" s="37">
        <f>[1]consoCURRENT!T18393</f>
        <v>0</v>
      </c>
      <c r="R893" s="37">
        <f>[1]consoCURRENT!U18393</f>
        <v>0</v>
      </c>
      <c r="S893" s="37">
        <f>[1]consoCURRENT!V18393</f>
        <v>0</v>
      </c>
      <c r="T893" s="37">
        <f>[1]consoCURRENT!W18393</f>
        <v>0</v>
      </c>
      <c r="U893" s="37">
        <f>[1]consoCURRENT!X18393</f>
        <v>0</v>
      </c>
      <c r="V893" s="37">
        <f>[1]consoCURRENT!Y18393</f>
        <v>0</v>
      </c>
      <c r="W893" s="37">
        <f>[1]consoCURRENT!Z18393</f>
        <v>0</v>
      </c>
      <c r="X893" s="37">
        <f>[1]consoCURRENT!AA18393</f>
        <v>0</v>
      </c>
      <c r="Y893" s="37">
        <f>[1]consoCURRENT!AB18393</f>
        <v>0</v>
      </c>
      <c r="Z893" s="37">
        <f t="shared" ref="Z893" si="635">SUM(M893:Y893)</f>
        <v>0</v>
      </c>
      <c r="AA893" s="37">
        <f t="shared" ref="AA893" si="636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8023000</v>
      </c>
      <c r="C894" s="44">
        <f t="shared" ref="C894:AA894" si="637">C893+C892</f>
        <v>0</v>
      </c>
      <c r="D894" s="44">
        <f t="shared" si="637"/>
        <v>0</v>
      </c>
      <c r="E894" s="44">
        <f t="shared" si="637"/>
        <v>196282.34</v>
      </c>
      <c r="F894" s="44">
        <f t="shared" si="637"/>
        <v>0</v>
      </c>
      <c r="G894" s="44">
        <f t="shared" si="637"/>
        <v>0</v>
      </c>
      <c r="H894" s="44">
        <f t="shared" si="637"/>
        <v>0</v>
      </c>
      <c r="I894" s="44">
        <f t="shared" si="637"/>
        <v>0</v>
      </c>
      <c r="J894" s="44">
        <f t="shared" si="637"/>
        <v>0</v>
      </c>
      <c r="K894" s="44">
        <f t="shared" si="637"/>
        <v>0</v>
      </c>
      <c r="L894" s="44">
        <f t="shared" si="637"/>
        <v>0</v>
      </c>
      <c r="M894" s="44">
        <f t="shared" si="637"/>
        <v>0</v>
      </c>
      <c r="N894" s="44">
        <f t="shared" si="637"/>
        <v>0</v>
      </c>
      <c r="O894" s="44">
        <f t="shared" si="637"/>
        <v>117912.81</v>
      </c>
      <c r="P894" s="44">
        <f t="shared" si="637"/>
        <v>78369.53</v>
      </c>
      <c r="Q894" s="44">
        <f t="shared" si="637"/>
        <v>0</v>
      </c>
      <c r="R894" s="44">
        <f t="shared" si="637"/>
        <v>0</v>
      </c>
      <c r="S894" s="44">
        <f t="shared" si="637"/>
        <v>0</v>
      </c>
      <c r="T894" s="44">
        <f t="shared" si="637"/>
        <v>0</v>
      </c>
      <c r="U894" s="44">
        <f t="shared" si="637"/>
        <v>0</v>
      </c>
      <c r="V894" s="44">
        <f t="shared" si="637"/>
        <v>0</v>
      </c>
      <c r="W894" s="44">
        <f t="shared" si="637"/>
        <v>0</v>
      </c>
      <c r="X894" s="44">
        <f t="shared" si="637"/>
        <v>0</v>
      </c>
      <c r="Y894" s="44">
        <f t="shared" si="637"/>
        <v>0</v>
      </c>
      <c r="Z894" s="44">
        <f t="shared" si="637"/>
        <v>196282.34</v>
      </c>
      <c r="AA894" s="44">
        <f t="shared" si="637"/>
        <v>7826717.6600000001</v>
      </c>
      <c r="AB894" s="45">
        <f t="shared" si="633"/>
        <v>2.446495575221239E-2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55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[1]consoCURRENT!E18453</f>
        <v>3561000</v>
      </c>
      <c r="C898" s="37">
        <f>[1]consoCURRENT!F18453</f>
        <v>0</v>
      </c>
      <c r="D898" s="37">
        <f>[1]consoCURRENT!G18453</f>
        <v>0</v>
      </c>
      <c r="E898" s="37">
        <f>[1]consoCURRENT!H18453</f>
        <v>0</v>
      </c>
      <c r="F898" s="37">
        <f>[1]consoCURRENT!I18453</f>
        <v>0</v>
      </c>
      <c r="G898" s="37">
        <f>[1]consoCURRENT!J18453</f>
        <v>0</v>
      </c>
      <c r="H898" s="37">
        <f>[1]consoCURRENT!K18453</f>
        <v>0</v>
      </c>
      <c r="I898" s="37">
        <f>[1]consoCURRENT!L18453</f>
        <v>0</v>
      </c>
      <c r="J898" s="37">
        <f>[1]consoCURRENT!M18453</f>
        <v>0</v>
      </c>
      <c r="K898" s="37">
        <f>[1]consoCURRENT!N18453</f>
        <v>0</v>
      </c>
      <c r="L898" s="37">
        <f>[1]consoCURRENT!O18453</f>
        <v>0</v>
      </c>
      <c r="M898" s="37">
        <f>[1]consoCURRENT!P18453</f>
        <v>0</v>
      </c>
      <c r="N898" s="37">
        <f>[1]consoCURRENT!Q18453</f>
        <v>0</v>
      </c>
      <c r="O898" s="37">
        <f>[1]consoCURRENT!R18453</f>
        <v>0</v>
      </c>
      <c r="P898" s="37">
        <f>[1]consoCURRENT!S18453</f>
        <v>0</v>
      </c>
      <c r="Q898" s="37">
        <f>[1]consoCURRENT!T18453</f>
        <v>0</v>
      </c>
      <c r="R898" s="37">
        <f>[1]consoCURRENT!U18453</f>
        <v>0</v>
      </c>
      <c r="S898" s="37">
        <f>[1]consoCURRENT!V18453</f>
        <v>0</v>
      </c>
      <c r="T898" s="37">
        <f>[1]consoCURRENT!W18453</f>
        <v>0</v>
      </c>
      <c r="U898" s="37">
        <f>[1]consoCURRENT!X18453</f>
        <v>0</v>
      </c>
      <c r="V898" s="37">
        <f>[1]consoCURRENT!Y18453</f>
        <v>0</v>
      </c>
      <c r="W898" s="37">
        <f>[1]consoCURRENT!Z18453</f>
        <v>0</v>
      </c>
      <c r="X898" s="37">
        <f>[1]consoCURRENT!AA18453</f>
        <v>0</v>
      </c>
      <c r="Y898" s="37">
        <f>[1]consoCURRENT!AB18453</f>
        <v>0</v>
      </c>
      <c r="Z898" s="37">
        <f>SUM(M898:Y898)</f>
        <v>0</v>
      </c>
      <c r="AA898" s="37">
        <f>B898-Z898</f>
        <v>3561000</v>
      </c>
      <c r="AB898" s="42">
        <f>Z898/B898</f>
        <v>0</v>
      </c>
      <c r="AC898" s="38"/>
    </row>
    <row r="899" spans="1:29" s="39" customFormat="1" ht="18" customHeight="1" x14ac:dyDescent="0.25">
      <c r="A899" s="41" t="s">
        <v>37</v>
      </c>
      <c r="B899" s="37">
        <f>[1]consoCURRENT!E18529</f>
        <v>632000</v>
      </c>
      <c r="C899" s="37">
        <f>[1]consoCURRENT!F18529</f>
        <v>0</v>
      </c>
      <c r="D899" s="37">
        <f>[1]consoCURRENT!G18529</f>
        <v>0</v>
      </c>
      <c r="E899" s="37">
        <f>[1]consoCURRENT!H18529</f>
        <v>317300</v>
      </c>
      <c r="F899" s="37">
        <f>[1]consoCURRENT!I18529</f>
        <v>0</v>
      </c>
      <c r="G899" s="37">
        <f>[1]consoCURRENT!J18529</f>
        <v>0</v>
      </c>
      <c r="H899" s="37">
        <f>[1]consoCURRENT!K18529</f>
        <v>0</v>
      </c>
      <c r="I899" s="37">
        <f>[1]consoCURRENT!L18529</f>
        <v>0</v>
      </c>
      <c r="J899" s="37">
        <f>[1]consoCURRENT!M18529</f>
        <v>0</v>
      </c>
      <c r="K899" s="37">
        <f>[1]consoCURRENT!N18529</f>
        <v>0</v>
      </c>
      <c r="L899" s="37">
        <f>[1]consoCURRENT!O18529</f>
        <v>0</v>
      </c>
      <c r="M899" s="37">
        <f>[1]consoCURRENT!P18529</f>
        <v>0</v>
      </c>
      <c r="N899" s="37">
        <f>[1]consoCURRENT!Q18529</f>
        <v>0</v>
      </c>
      <c r="O899" s="37">
        <f>[1]consoCURRENT!R18529</f>
        <v>207507</v>
      </c>
      <c r="P899" s="37">
        <f>[1]consoCURRENT!S18529</f>
        <v>109793</v>
      </c>
      <c r="Q899" s="37">
        <f>[1]consoCURRENT!T18529</f>
        <v>0</v>
      </c>
      <c r="R899" s="37">
        <f>[1]consoCURRENT!U18529</f>
        <v>0</v>
      </c>
      <c r="S899" s="37">
        <f>[1]consoCURRENT!V18529</f>
        <v>0</v>
      </c>
      <c r="T899" s="37">
        <f>[1]consoCURRENT!W18529</f>
        <v>0</v>
      </c>
      <c r="U899" s="37">
        <f>[1]consoCURRENT!X18529</f>
        <v>0</v>
      </c>
      <c r="V899" s="37">
        <f>[1]consoCURRENT!Y18529</f>
        <v>0</v>
      </c>
      <c r="W899" s="37">
        <f>[1]consoCURRENT!Z18529</f>
        <v>0</v>
      </c>
      <c r="X899" s="37">
        <f>[1]consoCURRENT!AA18529</f>
        <v>0</v>
      </c>
      <c r="Y899" s="37">
        <f>[1]consoCURRENT!AB18529</f>
        <v>0</v>
      </c>
      <c r="Z899" s="37">
        <f t="shared" ref="Z899:Z901" si="638">SUM(M899:Y899)</f>
        <v>317300</v>
      </c>
      <c r="AA899" s="37">
        <f t="shared" ref="AA899:AA901" si="639">B899-Z899</f>
        <v>314700</v>
      </c>
      <c r="AB899" s="42">
        <f t="shared" ref="AB899:AB904" si="640">Z899/B899</f>
        <v>0.50205696202531647</v>
      </c>
      <c r="AC899" s="38"/>
    </row>
    <row r="900" spans="1:29" s="39" customFormat="1" ht="18" customHeight="1" x14ac:dyDescent="0.25">
      <c r="A900" s="41" t="s">
        <v>38</v>
      </c>
      <c r="B900" s="37">
        <f>[1]consoCURRENT!E18535</f>
        <v>0</v>
      </c>
      <c r="C900" s="37">
        <f>[1]consoCURRENT!F18535</f>
        <v>0</v>
      </c>
      <c r="D900" s="37">
        <f>[1]consoCURRENT!G18535</f>
        <v>0</v>
      </c>
      <c r="E900" s="37">
        <f>[1]consoCURRENT!H18535</f>
        <v>0</v>
      </c>
      <c r="F900" s="37">
        <f>[1]consoCURRENT!I18535</f>
        <v>0</v>
      </c>
      <c r="G900" s="37">
        <f>[1]consoCURRENT!J18535</f>
        <v>0</v>
      </c>
      <c r="H900" s="37">
        <f>[1]consoCURRENT!K18535</f>
        <v>0</v>
      </c>
      <c r="I900" s="37">
        <f>[1]consoCURRENT!L18535</f>
        <v>0</v>
      </c>
      <c r="J900" s="37">
        <f>[1]consoCURRENT!M18535</f>
        <v>0</v>
      </c>
      <c r="K900" s="37">
        <f>[1]consoCURRENT!N18535</f>
        <v>0</v>
      </c>
      <c r="L900" s="37">
        <f>[1]consoCURRENT!O18535</f>
        <v>0</v>
      </c>
      <c r="M900" s="37">
        <f>[1]consoCURRENT!P18535</f>
        <v>0</v>
      </c>
      <c r="N900" s="37">
        <f>[1]consoCURRENT!Q18535</f>
        <v>0</v>
      </c>
      <c r="O900" s="37">
        <f>[1]consoCURRENT!R18535</f>
        <v>0</v>
      </c>
      <c r="P900" s="37">
        <f>[1]consoCURRENT!S18535</f>
        <v>0</v>
      </c>
      <c r="Q900" s="37">
        <f>[1]consoCURRENT!T18535</f>
        <v>0</v>
      </c>
      <c r="R900" s="37">
        <f>[1]consoCURRENT!U18535</f>
        <v>0</v>
      </c>
      <c r="S900" s="37">
        <f>[1]consoCURRENT!V18535</f>
        <v>0</v>
      </c>
      <c r="T900" s="37">
        <f>[1]consoCURRENT!W18535</f>
        <v>0</v>
      </c>
      <c r="U900" s="37">
        <f>[1]consoCURRENT!X18535</f>
        <v>0</v>
      </c>
      <c r="V900" s="37">
        <f>[1]consoCURRENT!Y18535</f>
        <v>0</v>
      </c>
      <c r="W900" s="37">
        <f>[1]consoCURRENT!Z18535</f>
        <v>0</v>
      </c>
      <c r="X900" s="37">
        <f>[1]consoCURRENT!AA18535</f>
        <v>0</v>
      </c>
      <c r="Y900" s="37">
        <f>[1]consoCURRENT!AB18535</f>
        <v>0</v>
      </c>
      <c r="Z900" s="37">
        <f t="shared" si="638"/>
        <v>0</v>
      </c>
      <c r="AA900" s="37">
        <f t="shared" si="639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[1]consoCURRENT!E18564</f>
        <v>0</v>
      </c>
      <c r="C901" s="37">
        <f>[1]consoCURRENT!F18564</f>
        <v>0</v>
      </c>
      <c r="D901" s="37">
        <f>[1]consoCURRENT!G18564</f>
        <v>0</v>
      </c>
      <c r="E901" s="37">
        <f>[1]consoCURRENT!H18564</f>
        <v>0</v>
      </c>
      <c r="F901" s="37">
        <f>[1]consoCURRENT!I18564</f>
        <v>0</v>
      </c>
      <c r="G901" s="37">
        <f>[1]consoCURRENT!J18564</f>
        <v>0</v>
      </c>
      <c r="H901" s="37">
        <f>[1]consoCURRENT!K18564</f>
        <v>0</v>
      </c>
      <c r="I901" s="37">
        <f>[1]consoCURRENT!L18564</f>
        <v>0</v>
      </c>
      <c r="J901" s="37">
        <f>[1]consoCURRENT!M18564</f>
        <v>0</v>
      </c>
      <c r="K901" s="37">
        <f>[1]consoCURRENT!N18564</f>
        <v>0</v>
      </c>
      <c r="L901" s="37">
        <f>[1]consoCURRENT!O18564</f>
        <v>0</v>
      </c>
      <c r="M901" s="37">
        <f>[1]consoCURRENT!P18564</f>
        <v>0</v>
      </c>
      <c r="N901" s="37">
        <f>[1]consoCURRENT!Q18564</f>
        <v>0</v>
      </c>
      <c r="O901" s="37">
        <f>[1]consoCURRENT!R18564</f>
        <v>0</v>
      </c>
      <c r="P901" s="37">
        <f>[1]consoCURRENT!S18564</f>
        <v>0</v>
      </c>
      <c r="Q901" s="37">
        <f>[1]consoCURRENT!T18564</f>
        <v>0</v>
      </c>
      <c r="R901" s="37">
        <f>[1]consoCURRENT!U18564</f>
        <v>0</v>
      </c>
      <c r="S901" s="37">
        <f>[1]consoCURRENT!V18564</f>
        <v>0</v>
      </c>
      <c r="T901" s="37">
        <f>[1]consoCURRENT!W18564</f>
        <v>0</v>
      </c>
      <c r="U901" s="37">
        <f>[1]consoCURRENT!X18564</f>
        <v>0</v>
      </c>
      <c r="V901" s="37">
        <f>[1]consoCURRENT!Y18564</f>
        <v>0</v>
      </c>
      <c r="W901" s="37">
        <f>[1]consoCURRENT!Z18564</f>
        <v>0</v>
      </c>
      <c r="X901" s="37">
        <f>[1]consoCURRENT!AA18564</f>
        <v>0</v>
      </c>
      <c r="Y901" s="37">
        <f>[1]consoCURRENT!AB18564</f>
        <v>0</v>
      </c>
      <c r="Z901" s="37">
        <f t="shared" si="638"/>
        <v>0</v>
      </c>
      <c r="AA901" s="37">
        <f t="shared" si="639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4193000</v>
      </c>
      <c r="C902" s="44">
        <f t="shared" ref="C902:AA902" si="641">SUM(C898:C901)</f>
        <v>0</v>
      </c>
      <c r="D902" s="44">
        <f t="shared" si="641"/>
        <v>0</v>
      </c>
      <c r="E902" s="44">
        <f t="shared" si="641"/>
        <v>317300</v>
      </c>
      <c r="F902" s="44">
        <f t="shared" si="641"/>
        <v>0</v>
      </c>
      <c r="G902" s="44">
        <f t="shared" si="641"/>
        <v>0</v>
      </c>
      <c r="H902" s="44">
        <f t="shared" si="641"/>
        <v>0</v>
      </c>
      <c r="I902" s="44">
        <f t="shared" si="641"/>
        <v>0</v>
      </c>
      <c r="J902" s="44">
        <f t="shared" si="641"/>
        <v>0</v>
      </c>
      <c r="K902" s="44">
        <f t="shared" si="641"/>
        <v>0</v>
      </c>
      <c r="L902" s="44">
        <f t="shared" si="641"/>
        <v>0</v>
      </c>
      <c r="M902" s="44">
        <f t="shared" si="641"/>
        <v>0</v>
      </c>
      <c r="N902" s="44">
        <f t="shared" si="641"/>
        <v>0</v>
      </c>
      <c r="O902" s="44">
        <f t="shared" si="641"/>
        <v>207507</v>
      </c>
      <c r="P902" s="44">
        <f t="shared" si="641"/>
        <v>109793</v>
      </c>
      <c r="Q902" s="44">
        <f t="shared" si="641"/>
        <v>0</v>
      </c>
      <c r="R902" s="44">
        <f t="shared" si="641"/>
        <v>0</v>
      </c>
      <c r="S902" s="44">
        <f t="shared" si="641"/>
        <v>0</v>
      </c>
      <c r="T902" s="44">
        <f t="shared" si="641"/>
        <v>0</v>
      </c>
      <c r="U902" s="44">
        <f t="shared" si="641"/>
        <v>0</v>
      </c>
      <c r="V902" s="44">
        <f t="shared" si="641"/>
        <v>0</v>
      </c>
      <c r="W902" s="44">
        <f t="shared" si="641"/>
        <v>0</v>
      </c>
      <c r="X902" s="44">
        <f t="shared" si="641"/>
        <v>0</v>
      </c>
      <c r="Y902" s="44">
        <f t="shared" si="641"/>
        <v>0</v>
      </c>
      <c r="Z902" s="44">
        <f t="shared" si="641"/>
        <v>317300</v>
      </c>
      <c r="AA902" s="44">
        <f t="shared" si="641"/>
        <v>3875700</v>
      </c>
      <c r="AB902" s="45">
        <f t="shared" si="640"/>
        <v>7.5673741950870496E-2</v>
      </c>
      <c r="AC902" s="38"/>
    </row>
    <row r="903" spans="1:29" s="39" customFormat="1" ht="18" customHeight="1" x14ac:dyDescent="0.25">
      <c r="A903" s="46" t="s">
        <v>41</v>
      </c>
      <c r="B903" s="37">
        <f>[1]consoCURRENT!E18568</f>
        <v>0</v>
      </c>
      <c r="C903" s="37">
        <f>[1]consoCURRENT!F18568</f>
        <v>0</v>
      </c>
      <c r="D903" s="37">
        <f>[1]consoCURRENT!G18568</f>
        <v>0</v>
      </c>
      <c r="E903" s="37">
        <f>[1]consoCURRENT!H18568</f>
        <v>0</v>
      </c>
      <c r="F903" s="37">
        <f>[1]consoCURRENT!I18568</f>
        <v>0</v>
      </c>
      <c r="G903" s="37">
        <f>[1]consoCURRENT!J18568</f>
        <v>0</v>
      </c>
      <c r="H903" s="37">
        <f>[1]consoCURRENT!K18568</f>
        <v>0</v>
      </c>
      <c r="I903" s="37">
        <f>[1]consoCURRENT!L18568</f>
        <v>0</v>
      </c>
      <c r="J903" s="37">
        <f>[1]consoCURRENT!M18568</f>
        <v>0</v>
      </c>
      <c r="K903" s="37">
        <f>[1]consoCURRENT!N18568</f>
        <v>0</v>
      </c>
      <c r="L903" s="37">
        <f>[1]consoCURRENT!O18568</f>
        <v>0</v>
      </c>
      <c r="M903" s="37">
        <f>[1]consoCURRENT!P18568</f>
        <v>0</v>
      </c>
      <c r="N903" s="37">
        <f>[1]consoCURRENT!Q18568</f>
        <v>0</v>
      </c>
      <c r="O903" s="37">
        <f>[1]consoCURRENT!R18568</f>
        <v>0</v>
      </c>
      <c r="P903" s="37">
        <f>[1]consoCURRENT!S18568</f>
        <v>0</v>
      </c>
      <c r="Q903" s="37">
        <f>[1]consoCURRENT!T18568</f>
        <v>0</v>
      </c>
      <c r="R903" s="37">
        <f>[1]consoCURRENT!U18568</f>
        <v>0</v>
      </c>
      <c r="S903" s="37">
        <f>[1]consoCURRENT!V18568</f>
        <v>0</v>
      </c>
      <c r="T903" s="37">
        <f>[1]consoCURRENT!W18568</f>
        <v>0</v>
      </c>
      <c r="U903" s="37">
        <f>[1]consoCURRENT!X18568</f>
        <v>0</v>
      </c>
      <c r="V903" s="37">
        <f>[1]consoCURRENT!Y18568</f>
        <v>0</v>
      </c>
      <c r="W903" s="37">
        <f>[1]consoCURRENT!Z18568</f>
        <v>0</v>
      </c>
      <c r="X903" s="37">
        <f>[1]consoCURRENT!AA18568</f>
        <v>0</v>
      </c>
      <c r="Y903" s="37">
        <f>[1]consoCURRENT!AB18568</f>
        <v>0</v>
      </c>
      <c r="Z903" s="37">
        <f t="shared" ref="Z903" si="642">SUM(M903:Y903)</f>
        <v>0</v>
      </c>
      <c r="AA903" s="37">
        <f t="shared" ref="AA903" si="643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4193000</v>
      </c>
      <c r="C904" s="44">
        <f t="shared" ref="C904:AA904" si="644">C903+C902</f>
        <v>0</v>
      </c>
      <c r="D904" s="44">
        <f t="shared" si="644"/>
        <v>0</v>
      </c>
      <c r="E904" s="44">
        <f t="shared" si="644"/>
        <v>317300</v>
      </c>
      <c r="F904" s="44">
        <f t="shared" si="644"/>
        <v>0</v>
      </c>
      <c r="G904" s="44">
        <f t="shared" si="644"/>
        <v>0</v>
      </c>
      <c r="H904" s="44">
        <f t="shared" si="644"/>
        <v>0</v>
      </c>
      <c r="I904" s="44">
        <f t="shared" si="644"/>
        <v>0</v>
      </c>
      <c r="J904" s="44">
        <f t="shared" si="644"/>
        <v>0</v>
      </c>
      <c r="K904" s="44">
        <f t="shared" si="644"/>
        <v>0</v>
      </c>
      <c r="L904" s="44">
        <f t="shared" si="644"/>
        <v>0</v>
      </c>
      <c r="M904" s="44">
        <f t="shared" si="644"/>
        <v>0</v>
      </c>
      <c r="N904" s="44">
        <f t="shared" si="644"/>
        <v>0</v>
      </c>
      <c r="O904" s="44">
        <f t="shared" si="644"/>
        <v>207507</v>
      </c>
      <c r="P904" s="44">
        <f t="shared" si="644"/>
        <v>109793</v>
      </c>
      <c r="Q904" s="44">
        <f t="shared" si="644"/>
        <v>0</v>
      </c>
      <c r="R904" s="44">
        <f t="shared" si="644"/>
        <v>0</v>
      </c>
      <c r="S904" s="44">
        <f t="shared" si="644"/>
        <v>0</v>
      </c>
      <c r="T904" s="44">
        <f t="shared" si="644"/>
        <v>0</v>
      </c>
      <c r="U904" s="44">
        <f t="shared" si="644"/>
        <v>0</v>
      </c>
      <c r="V904" s="44">
        <f t="shared" si="644"/>
        <v>0</v>
      </c>
      <c r="W904" s="44">
        <f t="shared" si="644"/>
        <v>0</v>
      </c>
      <c r="X904" s="44">
        <f t="shared" si="644"/>
        <v>0</v>
      </c>
      <c r="Y904" s="44">
        <f t="shared" si="644"/>
        <v>0</v>
      </c>
      <c r="Z904" s="44">
        <f t="shared" si="644"/>
        <v>317300</v>
      </c>
      <c r="AA904" s="44">
        <f t="shared" si="644"/>
        <v>3875700</v>
      </c>
      <c r="AB904" s="45">
        <f t="shared" si="640"/>
        <v>7.5673741950870496E-2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56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[1]consoCURRENT!E18628</f>
        <v>1554000</v>
      </c>
      <c r="C908" s="37">
        <f>[1]consoCURRENT!F18628</f>
        <v>0</v>
      </c>
      <c r="D908" s="37">
        <f>[1]consoCURRENT!G18628</f>
        <v>0</v>
      </c>
      <c r="E908" s="37">
        <f>[1]consoCURRENT!H18628</f>
        <v>0</v>
      </c>
      <c r="F908" s="37">
        <f>[1]consoCURRENT!I18628</f>
        <v>0</v>
      </c>
      <c r="G908" s="37">
        <f>[1]consoCURRENT!J18628</f>
        <v>0</v>
      </c>
      <c r="H908" s="37">
        <f>[1]consoCURRENT!K18628</f>
        <v>0</v>
      </c>
      <c r="I908" s="37">
        <f>[1]consoCURRENT!L18628</f>
        <v>0</v>
      </c>
      <c r="J908" s="37">
        <f>[1]consoCURRENT!M18628</f>
        <v>0</v>
      </c>
      <c r="K908" s="37">
        <f>[1]consoCURRENT!N18628</f>
        <v>0</v>
      </c>
      <c r="L908" s="37">
        <f>[1]consoCURRENT!O18628</f>
        <v>0</v>
      </c>
      <c r="M908" s="37">
        <f>[1]consoCURRENT!P18628</f>
        <v>0</v>
      </c>
      <c r="N908" s="37">
        <f>[1]consoCURRENT!Q18628</f>
        <v>0</v>
      </c>
      <c r="O908" s="37">
        <f>[1]consoCURRENT!R18628</f>
        <v>0</v>
      </c>
      <c r="P908" s="37">
        <f>[1]consoCURRENT!S18628</f>
        <v>0</v>
      </c>
      <c r="Q908" s="37">
        <f>[1]consoCURRENT!T18628</f>
        <v>0</v>
      </c>
      <c r="R908" s="37">
        <f>[1]consoCURRENT!U18628</f>
        <v>0</v>
      </c>
      <c r="S908" s="37">
        <f>[1]consoCURRENT!V18628</f>
        <v>0</v>
      </c>
      <c r="T908" s="37">
        <f>[1]consoCURRENT!W18628</f>
        <v>0</v>
      </c>
      <c r="U908" s="37">
        <f>[1]consoCURRENT!X18628</f>
        <v>0</v>
      </c>
      <c r="V908" s="37">
        <f>[1]consoCURRENT!Y18628</f>
        <v>0</v>
      </c>
      <c r="W908" s="37">
        <f>[1]consoCURRENT!Z18628</f>
        <v>0</v>
      </c>
      <c r="X908" s="37">
        <f>[1]consoCURRENT!AA18628</f>
        <v>0</v>
      </c>
      <c r="Y908" s="37">
        <f>[1]consoCURRENT!AB18628</f>
        <v>0</v>
      </c>
      <c r="Z908" s="37">
        <f>SUM(M908:Y908)</f>
        <v>0</v>
      </c>
      <c r="AA908" s="37">
        <f>B908-Z908</f>
        <v>1554000</v>
      </c>
      <c r="AB908" s="42">
        <f>Z908/B908</f>
        <v>0</v>
      </c>
      <c r="AC908" s="38"/>
    </row>
    <row r="909" spans="1:29" s="39" customFormat="1" ht="18" customHeight="1" x14ac:dyDescent="0.25">
      <c r="A909" s="41" t="s">
        <v>37</v>
      </c>
      <c r="B909" s="37">
        <f>[1]consoCURRENT!E18704</f>
        <v>341000</v>
      </c>
      <c r="C909" s="37">
        <f>[1]consoCURRENT!F18704</f>
        <v>0</v>
      </c>
      <c r="D909" s="37">
        <f>[1]consoCURRENT!G18704</f>
        <v>0</v>
      </c>
      <c r="E909" s="37">
        <f>[1]consoCURRENT!H18704</f>
        <v>94240</v>
      </c>
      <c r="F909" s="37">
        <f>[1]consoCURRENT!I18704</f>
        <v>0</v>
      </c>
      <c r="G909" s="37">
        <f>[1]consoCURRENT!J18704</f>
        <v>0</v>
      </c>
      <c r="H909" s="37">
        <f>[1]consoCURRENT!K18704</f>
        <v>0</v>
      </c>
      <c r="I909" s="37">
        <f>[1]consoCURRENT!L18704</f>
        <v>0</v>
      </c>
      <c r="J909" s="37">
        <f>[1]consoCURRENT!M18704</f>
        <v>0</v>
      </c>
      <c r="K909" s="37">
        <f>[1]consoCURRENT!N18704</f>
        <v>0</v>
      </c>
      <c r="L909" s="37">
        <f>[1]consoCURRENT!O18704</f>
        <v>0</v>
      </c>
      <c r="M909" s="37">
        <f>[1]consoCURRENT!P18704</f>
        <v>0</v>
      </c>
      <c r="N909" s="37">
        <f>[1]consoCURRENT!Q18704</f>
        <v>0</v>
      </c>
      <c r="O909" s="37">
        <f>[1]consoCURRENT!R18704</f>
        <v>41983</v>
      </c>
      <c r="P909" s="37">
        <f>[1]consoCURRENT!S18704</f>
        <v>52257</v>
      </c>
      <c r="Q909" s="37">
        <f>[1]consoCURRENT!T18704</f>
        <v>0</v>
      </c>
      <c r="R909" s="37">
        <f>[1]consoCURRENT!U18704</f>
        <v>0</v>
      </c>
      <c r="S909" s="37">
        <f>[1]consoCURRENT!V18704</f>
        <v>0</v>
      </c>
      <c r="T909" s="37">
        <f>[1]consoCURRENT!W18704</f>
        <v>0</v>
      </c>
      <c r="U909" s="37">
        <f>[1]consoCURRENT!X18704</f>
        <v>0</v>
      </c>
      <c r="V909" s="37">
        <f>[1]consoCURRENT!Y18704</f>
        <v>0</v>
      </c>
      <c r="W909" s="37">
        <f>[1]consoCURRENT!Z18704</f>
        <v>0</v>
      </c>
      <c r="X909" s="37">
        <f>[1]consoCURRENT!AA18704</f>
        <v>0</v>
      </c>
      <c r="Y909" s="37">
        <f>[1]consoCURRENT!AB18704</f>
        <v>0</v>
      </c>
      <c r="Z909" s="37">
        <f t="shared" ref="Z909:Z911" si="645">SUM(M909:Y909)</f>
        <v>94240</v>
      </c>
      <c r="AA909" s="37">
        <f t="shared" ref="AA909:AA911" si="646">B909-Z909</f>
        <v>246760</v>
      </c>
      <c r="AB909" s="42">
        <f t="shared" ref="AB909:AB914" si="647">Z909/B909</f>
        <v>0.27636363636363637</v>
      </c>
      <c r="AC909" s="38"/>
    </row>
    <row r="910" spans="1:29" s="39" customFormat="1" ht="18" customHeight="1" x14ac:dyDescent="0.25">
      <c r="A910" s="41" t="s">
        <v>38</v>
      </c>
      <c r="B910" s="37">
        <f>[1]consoCURRENT!E18710</f>
        <v>0</v>
      </c>
      <c r="C910" s="37">
        <f>[1]consoCURRENT!F18710</f>
        <v>0</v>
      </c>
      <c r="D910" s="37">
        <f>[1]consoCURRENT!G18710</f>
        <v>0</v>
      </c>
      <c r="E910" s="37">
        <f>[1]consoCURRENT!H18710</f>
        <v>0</v>
      </c>
      <c r="F910" s="37">
        <f>[1]consoCURRENT!I18710</f>
        <v>0</v>
      </c>
      <c r="G910" s="37">
        <f>[1]consoCURRENT!J18710</f>
        <v>0</v>
      </c>
      <c r="H910" s="37">
        <f>[1]consoCURRENT!K18710</f>
        <v>0</v>
      </c>
      <c r="I910" s="37">
        <f>[1]consoCURRENT!L18710</f>
        <v>0</v>
      </c>
      <c r="J910" s="37">
        <f>[1]consoCURRENT!M18710</f>
        <v>0</v>
      </c>
      <c r="K910" s="37">
        <f>[1]consoCURRENT!N18710</f>
        <v>0</v>
      </c>
      <c r="L910" s="37">
        <f>[1]consoCURRENT!O18710</f>
        <v>0</v>
      </c>
      <c r="M910" s="37">
        <f>[1]consoCURRENT!P18710</f>
        <v>0</v>
      </c>
      <c r="N910" s="37">
        <f>[1]consoCURRENT!Q18710</f>
        <v>0</v>
      </c>
      <c r="O910" s="37">
        <f>[1]consoCURRENT!R18710</f>
        <v>0</v>
      </c>
      <c r="P910" s="37">
        <f>[1]consoCURRENT!S18710</f>
        <v>0</v>
      </c>
      <c r="Q910" s="37">
        <f>[1]consoCURRENT!T18710</f>
        <v>0</v>
      </c>
      <c r="R910" s="37">
        <f>[1]consoCURRENT!U18710</f>
        <v>0</v>
      </c>
      <c r="S910" s="37">
        <f>[1]consoCURRENT!V18710</f>
        <v>0</v>
      </c>
      <c r="T910" s="37">
        <f>[1]consoCURRENT!W18710</f>
        <v>0</v>
      </c>
      <c r="U910" s="37">
        <f>[1]consoCURRENT!X18710</f>
        <v>0</v>
      </c>
      <c r="V910" s="37">
        <f>[1]consoCURRENT!Y18710</f>
        <v>0</v>
      </c>
      <c r="W910" s="37">
        <f>[1]consoCURRENT!Z18710</f>
        <v>0</v>
      </c>
      <c r="X910" s="37">
        <f>[1]consoCURRENT!AA18710</f>
        <v>0</v>
      </c>
      <c r="Y910" s="37">
        <f>[1]consoCURRENT!AB18710</f>
        <v>0</v>
      </c>
      <c r="Z910" s="37">
        <f t="shared" si="645"/>
        <v>0</v>
      </c>
      <c r="AA910" s="37">
        <f t="shared" si="646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[1]consoCURRENT!E18739</f>
        <v>0</v>
      </c>
      <c r="C911" s="37">
        <f>[1]consoCURRENT!F18739</f>
        <v>0</v>
      </c>
      <c r="D911" s="37">
        <f>[1]consoCURRENT!G18739</f>
        <v>0</v>
      </c>
      <c r="E911" s="37">
        <f>[1]consoCURRENT!H18739</f>
        <v>0</v>
      </c>
      <c r="F911" s="37">
        <f>[1]consoCURRENT!I18739</f>
        <v>0</v>
      </c>
      <c r="G911" s="37">
        <f>[1]consoCURRENT!J18739</f>
        <v>0</v>
      </c>
      <c r="H911" s="37">
        <f>[1]consoCURRENT!K18739</f>
        <v>0</v>
      </c>
      <c r="I911" s="37">
        <f>[1]consoCURRENT!L18739</f>
        <v>0</v>
      </c>
      <c r="J911" s="37">
        <f>[1]consoCURRENT!M18739</f>
        <v>0</v>
      </c>
      <c r="K911" s="37">
        <f>[1]consoCURRENT!N18739</f>
        <v>0</v>
      </c>
      <c r="L911" s="37">
        <f>[1]consoCURRENT!O18739</f>
        <v>0</v>
      </c>
      <c r="M911" s="37">
        <f>[1]consoCURRENT!P18739</f>
        <v>0</v>
      </c>
      <c r="N911" s="37">
        <f>[1]consoCURRENT!Q18739</f>
        <v>0</v>
      </c>
      <c r="O911" s="37">
        <f>[1]consoCURRENT!R18739</f>
        <v>0</v>
      </c>
      <c r="P911" s="37">
        <f>[1]consoCURRENT!S18739</f>
        <v>0</v>
      </c>
      <c r="Q911" s="37">
        <f>[1]consoCURRENT!T18739</f>
        <v>0</v>
      </c>
      <c r="R911" s="37">
        <f>[1]consoCURRENT!U18739</f>
        <v>0</v>
      </c>
      <c r="S911" s="37">
        <f>[1]consoCURRENT!V18739</f>
        <v>0</v>
      </c>
      <c r="T911" s="37">
        <f>[1]consoCURRENT!W18739</f>
        <v>0</v>
      </c>
      <c r="U911" s="37">
        <f>[1]consoCURRENT!X18739</f>
        <v>0</v>
      </c>
      <c r="V911" s="37">
        <f>[1]consoCURRENT!Y18739</f>
        <v>0</v>
      </c>
      <c r="W911" s="37">
        <f>[1]consoCURRENT!Z18739</f>
        <v>0</v>
      </c>
      <c r="X911" s="37">
        <f>[1]consoCURRENT!AA18739</f>
        <v>0</v>
      </c>
      <c r="Y911" s="37">
        <f>[1]consoCURRENT!AB18739</f>
        <v>0</v>
      </c>
      <c r="Z911" s="37">
        <f t="shared" si="645"/>
        <v>0</v>
      </c>
      <c r="AA911" s="37">
        <f t="shared" si="646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1895000</v>
      </c>
      <c r="C912" s="44">
        <f t="shared" ref="C912:AA912" si="648">SUM(C908:C911)</f>
        <v>0</v>
      </c>
      <c r="D912" s="44">
        <f t="shared" si="648"/>
        <v>0</v>
      </c>
      <c r="E912" s="44">
        <f t="shared" si="648"/>
        <v>94240</v>
      </c>
      <c r="F912" s="44">
        <f t="shared" si="648"/>
        <v>0</v>
      </c>
      <c r="G912" s="44">
        <f t="shared" si="648"/>
        <v>0</v>
      </c>
      <c r="H912" s="44">
        <f t="shared" si="648"/>
        <v>0</v>
      </c>
      <c r="I912" s="44">
        <f t="shared" si="648"/>
        <v>0</v>
      </c>
      <c r="J912" s="44">
        <f t="shared" si="648"/>
        <v>0</v>
      </c>
      <c r="K912" s="44">
        <f t="shared" si="648"/>
        <v>0</v>
      </c>
      <c r="L912" s="44">
        <f t="shared" si="648"/>
        <v>0</v>
      </c>
      <c r="M912" s="44">
        <f t="shared" si="648"/>
        <v>0</v>
      </c>
      <c r="N912" s="44">
        <f t="shared" si="648"/>
        <v>0</v>
      </c>
      <c r="O912" s="44">
        <f t="shared" si="648"/>
        <v>41983</v>
      </c>
      <c r="P912" s="44">
        <f t="shared" si="648"/>
        <v>52257</v>
      </c>
      <c r="Q912" s="44">
        <f t="shared" si="648"/>
        <v>0</v>
      </c>
      <c r="R912" s="44">
        <f t="shared" si="648"/>
        <v>0</v>
      </c>
      <c r="S912" s="44">
        <f t="shared" si="648"/>
        <v>0</v>
      </c>
      <c r="T912" s="44">
        <f t="shared" si="648"/>
        <v>0</v>
      </c>
      <c r="U912" s="44">
        <f t="shared" si="648"/>
        <v>0</v>
      </c>
      <c r="V912" s="44">
        <f t="shared" si="648"/>
        <v>0</v>
      </c>
      <c r="W912" s="44">
        <f t="shared" si="648"/>
        <v>0</v>
      </c>
      <c r="X912" s="44">
        <f t="shared" si="648"/>
        <v>0</v>
      </c>
      <c r="Y912" s="44">
        <f t="shared" si="648"/>
        <v>0</v>
      </c>
      <c r="Z912" s="44">
        <f t="shared" si="648"/>
        <v>94240</v>
      </c>
      <c r="AA912" s="44">
        <f t="shared" si="648"/>
        <v>1800760</v>
      </c>
      <c r="AB912" s="45">
        <f t="shared" si="647"/>
        <v>4.9730870712401058E-2</v>
      </c>
      <c r="AC912" s="38"/>
    </row>
    <row r="913" spans="1:29" s="39" customFormat="1" ht="18" customHeight="1" x14ac:dyDescent="0.25">
      <c r="A913" s="46" t="s">
        <v>41</v>
      </c>
      <c r="B913" s="37">
        <f>[1]consoCURRENT!E18743</f>
        <v>0</v>
      </c>
      <c r="C913" s="37">
        <f>[1]consoCURRENT!F18743</f>
        <v>0</v>
      </c>
      <c r="D913" s="37">
        <f>[1]consoCURRENT!G18743</f>
        <v>0</v>
      </c>
      <c r="E913" s="37">
        <f>[1]consoCURRENT!H18743</f>
        <v>0</v>
      </c>
      <c r="F913" s="37">
        <f>[1]consoCURRENT!I18743</f>
        <v>0</v>
      </c>
      <c r="G913" s="37">
        <f>[1]consoCURRENT!J18743</f>
        <v>0</v>
      </c>
      <c r="H913" s="37">
        <f>[1]consoCURRENT!K18743</f>
        <v>0</v>
      </c>
      <c r="I913" s="37">
        <f>[1]consoCURRENT!L18743</f>
        <v>0</v>
      </c>
      <c r="J913" s="37">
        <f>[1]consoCURRENT!M18743</f>
        <v>0</v>
      </c>
      <c r="K913" s="37">
        <f>[1]consoCURRENT!N18743</f>
        <v>0</v>
      </c>
      <c r="L913" s="37">
        <f>[1]consoCURRENT!O18743</f>
        <v>0</v>
      </c>
      <c r="M913" s="37">
        <f>[1]consoCURRENT!P18743</f>
        <v>0</v>
      </c>
      <c r="N913" s="37">
        <f>[1]consoCURRENT!Q18743</f>
        <v>0</v>
      </c>
      <c r="O913" s="37">
        <f>[1]consoCURRENT!R18743</f>
        <v>0</v>
      </c>
      <c r="P913" s="37">
        <f>[1]consoCURRENT!S18743</f>
        <v>0</v>
      </c>
      <c r="Q913" s="37">
        <f>[1]consoCURRENT!T18743</f>
        <v>0</v>
      </c>
      <c r="R913" s="37">
        <f>[1]consoCURRENT!U18743</f>
        <v>0</v>
      </c>
      <c r="S913" s="37">
        <f>[1]consoCURRENT!V18743</f>
        <v>0</v>
      </c>
      <c r="T913" s="37">
        <f>[1]consoCURRENT!W18743</f>
        <v>0</v>
      </c>
      <c r="U913" s="37">
        <f>[1]consoCURRENT!X18743</f>
        <v>0</v>
      </c>
      <c r="V913" s="37">
        <f>[1]consoCURRENT!Y18743</f>
        <v>0</v>
      </c>
      <c r="W913" s="37">
        <f>[1]consoCURRENT!Z18743</f>
        <v>0</v>
      </c>
      <c r="X913" s="37">
        <f>[1]consoCURRENT!AA18743</f>
        <v>0</v>
      </c>
      <c r="Y913" s="37">
        <f>[1]consoCURRENT!AB18743</f>
        <v>0</v>
      </c>
      <c r="Z913" s="37">
        <f t="shared" ref="Z913" si="649">SUM(M913:Y913)</f>
        <v>0</v>
      </c>
      <c r="AA913" s="37">
        <f t="shared" ref="AA913" si="650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1895000</v>
      </c>
      <c r="C914" s="44">
        <f t="shared" ref="C914:AA914" si="651">C913+C912</f>
        <v>0</v>
      </c>
      <c r="D914" s="44">
        <f t="shared" si="651"/>
        <v>0</v>
      </c>
      <c r="E914" s="44">
        <f t="shared" si="651"/>
        <v>94240</v>
      </c>
      <c r="F914" s="44">
        <f t="shared" si="651"/>
        <v>0</v>
      </c>
      <c r="G914" s="44">
        <f t="shared" si="651"/>
        <v>0</v>
      </c>
      <c r="H914" s="44">
        <f t="shared" si="651"/>
        <v>0</v>
      </c>
      <c r="I914" s="44">
        <f t="shared" si="651"/>
        <v>0</v>
      </c>
      <c r="J914" s="44">
        <f t="shared" si="651"/>
        <v>0</v>
      </c>
      <c r="K914" s="44">
        <f t="shared" si="651"/>
        <v>0</v>
      </c>
      <c r="L914" s="44">
        <f t="shared" si="651"/>
        <v>0</v>
      </c>
      <c r="M914" s="44">
        <f t="shared" si="651"/>
        <v>0</v>
      </c>
      <c r="N914" s="44">
        <f t="shared" si="651"/>
        <v>0</v>
      </c>
      <c r="O914" s="44">
        <f t="shared" si="651"/>
        <v>41983</v>
      </c>
      <c r="P914" s="44">
        <f t="shared" si="651"/>
        <v>52257</v>
      </c>
      <c r="Q914" s="44">
        <f t="shared" si="651"/>
        <v>0</v>
      </c>
      <c r="R914" s="44">
        <f t="shared" si="651"/>
        <v>0</v>
      </c>
      <c r="S914" s="44">
        <f t="shared" si="651"/>
        <v>0</v>
      </c>
      <c r="T914" s="44">
        <f t="shared" si="651"/>
        <v>0</v>
      </c>
      <c r="U914" s="44">
        <f t="shared" si="651"/>
        <v>0</v>
      </c>
      <c r="V914" s="44">
        <f t="shared" si="651"/>
        <v>0</v>
      </c>
      <c r="W914" s="44">
        <f t="shared" si="651"/>
        <v>0</v>
      </c>
      <c r="X914" s="44">
        <f t="shared" si="651"/>
        <v>0</v>
      </c>
      <c r="Y914" s="44">
        <f t="shared" si="651"/>
        <v>0</v>
      </c>
      <c r="Z914" s="44">
        <f t="shared" si="651"/>
        <v>94240</v>
      </c>
      <c r="AA914" s="44">
        <f t="shared" si="651"/>
        <v>1800760</v>
      </c>
      <c r="AB914" s="45">
        <f t="shared" si="647"/>
        <v>4.9730870712401058E-2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57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[1]consoCURRENT!E18803</f>
        <v>3561000</v>
      </c>
      <c r="C918" s="37">
        <f>[1]consoCURRENT!F18803</f>
        <v>0</v>
      </c>
      <c r="D918" s="37">
        <f>[1]consoCURRENT!G18803</f>
        <v>0</v>
      </c>
      <c r="E918" s="37">
        <f>[1]consoCURRENT!H18803</f>
        <v>0</v>
      </c>
      <c r="F918" s="37">
        <f>[1]consoCURRENT!I18803</f>
        <v>0</v>
      </c>
      <c r="G918" s="37">
        <f>[1]consoCURRENT!J18803</f>
        <v>0</v>
      </c>
      <c r="H918" s="37">
        <f>[1]consoCURRENT!K18803</f>
        <v>0</v>
      </c>
      <c r="I918" s="37">
        <f>[1]consoCURRENT!L18803</f>
        <v>0</v>
      </c>
      <c r="J918" s="37">
        <f>[1]consoCURRENT!M18803</f>
        <v>0</v>
      </c>
      <c r="K918" s="37">
        <f>[1]consoCURRENT!N18803</f>
        <v>0</v>
      </c>
      <c r="L918" s="37">
        <f>[1]consoCURRENT!O18803</f>
        <v>0</v>
      </c>
      <c r="M918" s="37">
        <f>[1]consoCURRENT!P18803</f>
        <v>0</v>
      </c>
      <c r="N918" s="37">
        <f>[1]consoCURRENT!Q18803</f>
        <v>0</v>
      </c>
      <c r="O918" s="37">
        <f>[1]consoCURRENT!R18803</f>
        <v>0</v>
      </c>
      <c r="P918" s="37">
        <f>[1]consoCURRENT!S18803</f>
        <v>0</v>
      </c>
      <c r="Q918" s="37">
        <f>[1]consoCURRENT!T18803</f>
        <v>0</v>
      </c>
      <c r="R918" s="37">
        <f>[1]consoCURRENT!U18803</f>
        <v>0</v>
      </c>
      <c r="S918" s="37">
        <f>[1]consoCURRENT!V18803</f>
        <v>0</v>
      </c>
      <c r="T918" s="37">
        <f>[1]consoCURRENT!W18803</f>
        <v>0</v>
      </c>
      <c r="U918" s="37">
        <f>[1]consoCURRENT!X18803</f>
        <v>0</v>
      </c>
      <c r="V918" s="37">
        <f>[1]consoCURRENT!Y18803</f>
        <v>0</v>
      </c>
      <c r="W918" s="37">
        <f>[1]consoCURRENT!Z18803</f>
        <v>0</v>
      </c>
      <c r="X918" s="37">
        <f>[1]consoCURRENT!AA18803</f>
        <v>0</v>
      </c>
      <c r="Y918" s="37">
        <f>[1]consoCURRENT!AB18803</f>
        <v>0</v>
      </c>
      <c r="Z918" s="37">
        <f>SUM(M918:Y918)</f>
        <v>0</v>
      </c>
      <c r="AA918" s="37">
        <f>B918-Z918</f>
        <v>3561000</v>
      </c>
      <c r="AB918" s="42">
        <f>Z918/B918</f>
        <v>0</v>
      </c>
      <c r="AC918" s="38"/>
    </row>
    <row r="919" spans="1:29" s="39" customFormat="1" ht="18" customHeight="1" x14ac:dyDescent="0.25">
      <c r="A919" s="41" t="s">
        <v>37</v>
      </c>
      <c r="B919" s="37">
        <f>[1]consoCURRENT!E18879</f>
        <v>687000</v>
      </c>
      <c r="C919" s="37">
        <f>[1]consoCURRENT!F18879</f>
        <v>0</v>
      </c>
      <c r="D919" s="37">
        <f>[1]consoCURRENT!G18879</f>
        <v>0</v>
      </c>
      <c r="E919" s="37">
        <f>[1]consoCURRENT!H18879</f>
        <v>154092.4</v>
      </c>
      <c r="F919" s="37">
        <f>[1]consoCURRENT!I18879</f>
        <v>0</v>
      </c>
      <c r="G919" s="37">
        <f>[1]consoCURRENT!J18879</f>
        <v>0</v>
      </c>
      <c r="H919" s="37">
        <f>[1]consoCURRENT!K18879</f>
        <v>0</v>
      </c>
      <c r="I919" s="37">
        <f>[1]consoCURRENT!L18879</f>
        <v>0</v>
      </c>
      <c r="J919" s="37">
        <f>[1]consoCURRENT!M18879</f>
        <v>0</v>
      </c>
      <c r="K919" s="37">
        <f>[1]consoCURRENT!N18879</f>
        <v>0</v>
      </c>
      <c r="L919" s="37">
        <f>[1]consoCURRENT!O18879</f>
        <v>0</v>
      </c>
      <c r="M919" s="37">
        <f>[1]consoCURRENT!P18879</f>
        <v>0</v>
      </c>
      <c r="N919" s="37">
        <f>[1]consoCURRENT!Q18879</f>
        <v>0</v>
      </c>
      <c r="O919" s="37">
        <f>[1]consoCURRENT!R18879</f>
        <v>53204.95</v>
      </c>
      <c r="P919" s="37">
        <f>[1]consoCURRENT!S18879</f>
        <v>100887.45</v>
      </c>
      <c r="Q919" s="37">
        <f>[1]consoCURRENT!T18879</f>
        <v>0</v>
      </c>
      <c r="R919" s="37">
        <f>[1]consoCURRENT!U18879</f>
        <v>0</v>
      </c>
      <c r="S919" s="37">
        <f>[1]consoCURRENT!V18879</f>
        <v>0</v>
      </c>
      <c r="T919" s="37">
        <f>[1]consoCURRENT!W18879</f>
        <v>0</v>
      </c>
      <c r="U919" s="37">
        <f>[1]consoCURRENT!X18879</f>
        <v>0</v>
      </c>
      <c r="V919" s="37">
        <f>[1]consoCURRENT!Y18879</f>
        <v>0</v>
      </c>
      <c r="W919" s="37">
        <f>[1]consoCURRENT!Z18879</f>
        <v>0</v>
      </c>
      <c r="X919" s="37">
        <f>[1]consoCURRENT!AA18879</f>
        <v>0</v>
      </c>
      <c r="Y919" s="37">
        <f>[1]consoCURRENT!AB18879</f>
        <v>0</v>
      </c>
      <c r="Z919" s="37">
        <f t="shared" ref="Z919:Z921" si="652">SUM(M919:Y919)</f>
        <v>154092.4</v>
      </c>
      <c r="AA919" s="37">
        <f t="shared" ref="AA919:AA921" si="653">B919-Z919</f>
        <v>532907.6</v>
      </c>
      <c r="AB919" s="42">
        <f t="shared" ref="AB919:AB924" si="654">Z919/B919</f>
        <v>0.22429752547307133</v>
      </c>
      <c r="AC919" s="38"/>
    </row>
    <row r="920" spans="1:29" s="39" customFormat="1" ht="18" customHeight="1" x14ac:dyDescent="0.25">
      <c r="A920" s="41" t="s">
        <v>38</v>
      </c>
      <c r="B920" s="37">
        <f>[1]consoCURRENT!E18885</f>
        <v>0</v>
      </c>
      <c r="C920" s="37">
        <f>[1]consoCURRENT!F18885</f>
        <v>0</v>
      </c>
      <c r="D920" s="37">
        <f>[1]consoCURRENT!G18885</f>
        <v>0</v>
      </c>
      <c r="E920" s="37">
        <f>[1]consoCURRENT!H18885</f>
        <v>0</v>
      </c>
      <c r="F920" s="37">
        <f>[1]consoCURRENT!I18885</f>
        <v>0</v>
      </c>
      <c r="G920" s="37">
        <f>[1]consoCURRENT!J18885</f>
        <v>0</v>
      </c>
      <c r="H920" s="37">
        <f>[1]consoCURRENT!K18885</f>
        <v>0</v>
      </c>
      <c r="I920" s="37">
        <f>[1]consoCURRENT!L18885</f>
        <v>0</v>
      </c>
      <c r="J920" s="37">
        <f>[1]consoCURRENT!M18885</f>
        <v>0</v>
      </c>
      <c r="K920" s="37">
        <f>[1]consoCURRENT!N18885</f>
        <v>0</v>
      </c>
      <c r="L920" s="37">
        <f>[1]consoCURRENT!O18885</f>
        <v>0</v>
      </c>
      <c r="M920" s="37">
        <f>[1]consoCURRENT!P18885</f>
        <v>0</v>
      </c>
      <c r="N920" s="37">
        <f>[1]consoCURRENT!Q18885</f>
        <v>0</v>
      </c>
      <c r="O920" s="37">
        <f>[1]consoCURRENT!R18885</f>
        <v>0</v>
      </c>
      <c r="P920" s="37">
        <f>[1]consoCURRENT!S18885</f>
        <v>0</v>
      </c>
      <c r="Q920" s="37">
        <f>[1]consoCURRENT!T18885</f>
        <v>0</v>
      </c>
      <c r="R920" s="37">
        <f>[1]consoCURRENT!U18885</f>
        <v>0</v>
      </c>
      <c r="S920" s="37">
        <f>[1]consoCURRENT!V18885</f>
        <v>0</v>
      </c>
      <c r="T920" s="37">
        <f>[1]consoCURRENT!W18885</f>
        <v>0</v>
      </c>
      <c r="U920" s="37">
        <f>[1]consoCURRENT!X18885</f>
        <v>0</v>
      </c>
      <c r="V920" s="37">
        <f>[1]consoCURRENT!Y18885</f>
        <v>0</v>
      </c>
      <c r="W920" s="37">
        <f>[1]consoCURRENT!Z18885</f>
        <v>0</v>
      </c>
      <c r="X920" s="37">
        <f>[1]consoCURRENT!AA18885</f>
        <v>0</v>
      </c>
      <c r="Y920" s="37">
        <f>[1]consoCURRENT!AB18885</f>
        <v>0</v>
      </c>
      <c r="Z920" s="37">
        <f t="shared" si="652"/>
        <v>0</v>
      </c>
      <c r="AA920" s="37">
        <f t="shared" si="653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[1]consoCURRENT!E18914</f>
        <v>0</v>
      </c>
      <c r="C921" s="37">
        <f>[1]consoCURRENT!F18914</f>
        <v>0</v>
      </c>
      <c r="D921" s="37">
        <f>[1]consoCURRENT!G18914</f>
        <v>0</v>
      </c>
      <c r="E921" s="37">
        <f>[1]consoCURRENT!H18914</f>
        <v>0</v>
      </c>
      <c r="F921" s="37">
        <f>[1]consoCURRENT!I18914</f>
        <v>0</v>
      </c>
      <c r="G921" s="37">
        <f>[1]consoCURRENT!J18914</f>
        <v>0</v>
      </c>
      <c r="H921" s="37">
        <f>[1]consoCURRENT!K18914</f>
        <v>0</v>
      </c>
      <c r="I921" s="37">
        <f>[1]consoCURRENT!L18914</f>
        <v>0</v>
      </c>
      <c r="J921" s="37">
        <f>[1]consoCURRENT!M18914</f>
        <v>0</v>
      </c>
      <c r="K921" s="37">
        <f>[1]consoCURRENT!N18914</f>
        <v>0</v>
      </c>
      <c r="L921" s="37">
        <f>[1]consoCURRENT!O18914</f>
        <v>0</v>
      </c>
      <c r="M921" s="37">
        <f>[1]consoCURRENT!P18914</f>
        <v>0</v>
      </c>
      <c r="N921" s="37">
        <f>[1]consoCURRENT!Q18914</f>
        <v>0</v>
      </c>
      <c r="O921" s="37">
        <f>[1]consoCURRENT!R18914</f>
        <v>0</v>
      </c>
      <c r="P921" s="37">
        <f>[1]consoCURRENT!S18914</f>
        <v>0</v>
      </c>
      <c r="Q921" s="37">
        <f>[1]consoCURRENT!T18914</f>
        <v>0</v>
      </c>
      <c r="R921" s="37">
        <f>[1]consoCURRENT!U18914</f>
        <v>0</v>
      </c>
      <c r="S921" s="37">
        <f>[1]consoCURRENT!V18914</f>
        <v>0</v>
      </c>
      <c r="T921" s="37">
        <f>[1]consoCURRENT!W18914</f>
        <v>0</v>
      </c>
      <c r="U921" s="37">
        <f>[1]consoCURRENT!X18914</f>
        <v>0</v>
      </c>
      <c r="V921" s="37">
        <f>[1]consoCURRENT!Y18914</f>
        <v>0</v>
      </c>
      <c r="W921" s="37">
        <f>[1]consoCURRENT!Z18914</f>
        <v>0</v>
      </c>
      <c r="X921" s="37">
        <f>[1]consoCURRENT!AA18914</f>
        <v>0</v>
      </c>
      <c r="Y921" s="37">
        <f>[1]consoCURRENT!AB18914</f>
        <v>0</v>
      </c>
      <c r="Z921" s="37">
        <f t="shared" si="652"/>
        <v>0</v>
      </c>
      <c r="AA921" s="37">
        <f t="shared" si="653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4248000</v>
      </c>
      <c r="C922" s="44">
        <f t="shared" ref="C922:AA922" si="655">SUM(C918:C921)</f>
        <v>0</v>
      </c>
      <c r="D922" s="44">
        <f t="shared" si="655"/>
        <v>0</v>
      </c>
      <c r="E922" s="44">
        <f t="shared" si="655"/>
        <v>154092.4</v>
      </c>
      <c r="F922" s="44">
        <f t="shared" si="655"/>
        <v>0</v>
      </c>
      <c r="G922" s="44">
        <f t="shared" si="655"/>
        <v>0</v>
      </c>
      <c r="H922" s="44">
        <f t="shared" si="655"/>
        <v>0</v>
      </c>
      <c r="I922" s="44">
        <f t="shared" si="655"/>
        <v>0</v>
      </c>
      <c r="J922" s="44">
        <f t="shared" si="655"/>
        <v>0</v>
      </c>
      <c r="K922" s="44">
        <f t="shared" si="655"/>
        <v>0</v>
      </c>
      <c r="L922" s="44">
        <f t="shared" si="655"/>
        <v>0</v>
      </c>
      <c r="M922" s="44">
        <f t="shared" si="655"/>
        <v>0</v>
      </c>
      <c r="N922" s="44">
        <f t="shared" si="655"/>
        <v>0</v>
      </c>
      <c r="O922" s="44">
        <f t="shared" si="655"/>
        <v>53204.95</v>
      </c>
      <c r="P922" s="44">
        <f t="shared" si="655"/>
        <v>100887.45</v>
      </c>
      <c r="Q922" s="44">
        <f t="shared" si="655"/>
        <v>0</v>
      </c>
      <c r="R922" s="44">
        <f t="shared" si="655"/>
        <v>0</v>
      </c>
      <c r="S922" s="44">
        <f t="shared" si="655"/>
        <v>0</v>
      </c>
      <c r="T922" s="44">
        <f t="shared" si="655"/>
        <v>0</v>
      </c>
      <c r="U922" s="44">
        <f t="shared" si="655"/>
        <v>0</v>
      </c>
      <c r="V922" s="44">
        <f t="shared" si="655"/>
        <v>0</v>
      </c>
      <c r="W922" s="44">
        <f t="shared" si="655"/>
        <v>0</v>
      </c>
      <c r="X922" s="44">
        <f t="shared" si="655"/>
        <v>0</v>
      </c>
      <c r="Y922" s="44">
        <f t="shared" si="655"/>
        <v>0</v>
      </c>
      <c r="Z922" s="44">
        <f t="shared" si="655"/>
        <v>154092.4</v>
      </c>
      <c r="AA922" s="44">
        <f t="shared" si="655"/>
        <v>4093907.6</v>
      </c>
      <c r="AB922" s="45">
        <f t="shared" si="654"/>
        <v>3.6274105461393598E-2</v>
      </c>
      <c r="AC922" s="38"/>
    </row>
    <row r="923" spans="1:29" s="39" customFormat="1" ht="18" customHeight="1" x14ac:dyDescent="0.25">
      <c r="A923" s="46" t="s">
        <v>41</v>
      </c>
      <c r="B923" s="37">
        <f>[1]consoCURRENT!E18918</f>
        <v>0</v>
      </c>
      <c r="C923" s="37">
        <f>[1]consoCURRENT!F18918</f>
        <v>0</v>
      </c>
      <c r="D923" s="37">
        <f>[1]consoCURRENT!G18918</f>
        <v>0</v>
      </c>
      <c r="E923" s="37">
        <f>[1]consoCURRENT!H18918</f>
        <v>0</v>
      </c>
      <c r="F923" s="37">
        <f>[1]consoCURRENT!I18918</f>
        <v>0</v>
      </c>
      <c r="G923" s="37">
        <f>[1]consoCURRENT!J18918</f>
        <v>0</v>
      </c>
      <c r="H923" s="37">
        <f>[1]consoCURRENT!K18918</f>
        <v>0</v>
      </c>
      <c r="I923" s="37">
        <f>[1]consoCURRENT!L18918</f>
        <v>0</v>
      </c>
      <c r="J923" s="37">
        <f>[1]consoCURRENT!M18918</f>
        <v>0</v>
      </c>
      <c r="K923" s="37">
        <f>[1]consoCURRENT!N18918</f>
        <v>0</v>
      </c>
      <c r="L923" s="37">
        <f>[1]consoCURRENT!O18918</f>
        <v>0</v>
      </c>
      <c r="M923" s="37">
        <f>[1]consoCURRENT!P18918</f>
        <v>0</v>
      </c>
      <c r="N923" s="37">
        <f>[1]consoCURRENT!Q18918</f>
        <v>0</v>
      </c>
      <c r="O923" s="37">
        <f>[1]consoCURRENT!R18918</f>
        <v>0</v>
      </c>
      <c r="P923" s="37">
        <f>[1]consoCURRENT!S18918</f>
        <v>0</v>
      </c>
      <c r="Q923" s="37">
        <f>[1]consoCURRENT!T18918</f>
        <v>0</v>
      </c>
      <c r="R923" s="37">
        <f>[1]consoCURRENT!U18918</f>
        <v>0</v>
      </c>
      <c r="S923" s="37">
        <f>[1]consoCURRENT!V18918</f>
        <v>0</v>
      </c>
      <c r="T923" s="37">
        <f>[1]consoCURRENT!W18918</f>
        <v>0</v>
      </c>
      <c r="U923" s="37">
        <f>[1]consoCURRENT!X18918</f>
        <v>0</v>
      </c>
      <c r="V923" s="37">
        <f>[1]consoCURRENT!Y18918</f>
        <v>0</v>
      </c>
      <c r="W923" s="37">
        <f>[1]consoCURRENT!Z18918</f>
        <v>0</v>
      </c>
      <c r="X923" s="37">
        <f>[1]consoCURRENT!AA18918</f>
        <v>0</v>
      </c>
      <c r="Y923" s="37">
        <f>[1]consoCURRENT!AB18918</f>
        <v>0</v>
      </c>
      <c r="Z923" s="37">
        <f t="shared" ref="Z923" si="656">SUM(M923:Y923)</f>
        <v>0</v>
      </c>
      <c r="AA923" s="37">
        <f t="shared" ref="AA923" si="657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4248000</v>
      </c>
      <c r="C924" s="44">
        <f t="shared" ref="C924:AA924" si="658">C923+C922</f>
        <v>0</v>
      </c>
      <c r="D924" s="44">
        <f t="shared" si="658"/>
        <v>0</v>
      </c>
      <c r="E924" s="44">
        <f t="shared" si="658"/>
        <v>154092.4</v>
      </c>
      <c r="F924" s="44">
        <f t="shared" si="658"/>
        <v>0</v>
      </c>
      <c r="G924" s="44">
        <f t="shared" si="658"/>
        <v>0</v>
      </c>
      <c r="H924" s="44">
        <f t="shared" si="658"/>
        <v>0</v>
      </c>
      <c r="I924" s="44">
        <f t="shared" si="658"/>
        <v>0</v>
      </c>
      <c r="J924" s="44">
        <f t="shared" si="658"/>
        <v>0</v>
      </c>
      <c r="K924" s="44">
        <f t="shared" si="658"/>
        <v>0</v>
      </c>
      <c r="L924" s="44">
        <f t="shared" si="658"/>
        <v>0</v>
      </c>
      <c r="M924" s="44">
        <f t="shared" si="658"/>
        <v>0</v>
      </c>
      <c r="N924" s="44">
        <f t="shared" si="658"/>
        <v>0</v>
      </c>
      <c r="O924" s="44">
        <f t="shared" si="658"/>
        <v>53204.95</v>
      </c>
      <c r="P924" s="44">
        <f t="shared" si="658"/>
        <v>100887.45</v>
      </c>
      <c r="Q924" s="44">
        <f t="shared" si="658"/>
        <v>0</v>
      </c>
      <c r="R924" s="44">
        <f t="shared" si="658"/>
        <v>0</v>
      </c>
      <c r="S924" s="44">
        <f t="shared" si="658"/>
        <v>0</v>
      </c>
      <c r="T924" s="44">
        <f t="shared" si="658"/>
        <v>0</v>
      </c>
      <c r="U924" s="44">
        <f t="shared" si="658"/>
        <v>0</v>
      </c>
      <c r="V924" s="44">
        <f t="shared" si="658"/>
        <v>0</v>
      </c>
      <c r="W924" s="44">
        <f t="shared" si="658"/>
        <v>0</v>
      </c>
      <c r="X924" s="44">
        <f t="shared" si="658"/>
        <v>0</v>
      </c>
      <c r="Y924" s="44">
        <f t="shared" si="658"/>
        <v>0</v>
      </c>
      <c r="Z924" s="44">
        <f t="shared" si="658"/>
        <v>154092.4</v>
      </c>
      <c r="AA924" s="44">
        <f t="shared" si="658"/>
        <v>4093907.6</v>
      </c>
      <c r="AB924" s="45">
        <f t="shared" si="654"/>
        <v>3.6274105461393598E-2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58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[1]consoCURRENT!E18978</f>
        <v>1956000</v>
      </c>
      <c r="C928" s="37">
        <f>[1]consoCURRENT!F18978</f>
        <v>0</v>
      </c>
      <c r="D928" s="37">
        <f>[1]consoCURRENT!G18978</f>
        <v>0</v>
      </c>
      <c r="E928" s="37">
        <f>[1]consoCURRENT!H18978</f>
        <v>0</v>
      </c>
      <c r="F928" s="37">
        <f>[1]consoCURRENT!I18978</f>
        <v>0</v>
      </c>
      <c r="G928" s="37">
        <f>[1]consoCURRENT!J18978</f>
        <v>0</v>
      </c>
      <c r="H928" s="37">
        <f>[1]consoCURRENT!K18978</f>
        <v>0</v>
      </c>
      <c r="I928" s="37">
        <f>[1]consoCURRENT!L18978</f>
        <v>0</v>
      </c>
      <c r="J928" s="37">
        <f>[1]consoCURRENT!M18978</f>
        <v>0</v>
      </c>
      <c r="K928" s="37">
        <f>[1]consoCURRENT!N18978</f>
        <v>0</v>
      </c>
      <c r="L928" s="37">
        <f>[1]consoCURRENT!O18978</f>
        <v>0</v>
      </c>
      <c r="M928" s="37">
        <f>[1]consoCURRENT!P18978</f>
        <v>0</v>
      </c>
      <c r="N928" s="37">
        <f>[1]consoCURRENT!Q18978</f>
        <v>0</v>
      </c>
      <c r="O928" s="37">
        <f>[1]consoCURRENT!R18978</f>
        <v>0</v>
      </c>
      <c r="P928" s="37">
        <f>[1]consoCURRENT!S18978</f>
        <v>0</v>
      </c>
      <c r="Q928" s="37">
        <f>[1]consoCURRENT!T18978</f>
        <v>0</v>
      </c>
      <c r="R928" s="37">
        <f>[1]consoCURRENT!U18978</f>
        <v>0</v>
      </c>
      <c r="S928" s="37">
        <f>[1]consoCURRENT!V18978</f>
        <v>0</v>
      </c>
      <c r="T928" s="37">
        <f>[1]consoCURRENT!W18978</f>
        <v>0</v>
      </c>
      <c r="U928" s="37">
        <f>[1]consoCURRENT!X18978</f>
        <v>0</v>
      </c>
      <c r="V928" s="37">
        <f>[1]consoCURRENT!Y18978</f>
        <v>0</v>
      </c>
      <c r="W928" s="37">
        <f>[1]consoCURRENT!Z18978</f>
        <v>0</v>
      </c>
      <c r="X928" s="37">
        <f>[1]consoCURRENT!AA18978</f>
        <v>0</v>
      </c>
      <c r="Y928" s="37">
        <f>[1]consoCURRENT!AB18978</f>
        <v>0</v>
      </c>
      <c r="Z928" s="37">
        <f>SUM(M928:Y928)</f>
        <v>0</v>
      </c>
      <c r="AA928" s="37">
        <f>B928-Z928</f>
        <v>1956000</v>
      </c>
      <c r="AB928" s="42">
        <f>Z928/B928</f>
        <v>0</v>
      </c>
      <c r="AC928" s="38"/>
    </row>
    <row r="929" spans="1:29" s="39" customFormat="1" ht="18" customHeight="1" x14ac:dyDescent="0.25">
      <c r="A929" s="41" t="s">
        <v>37</v>
      </c>
      <c r="B929" s="37">
        <f>[1]consoCURRENT!E19054</f>
        <v>570000</v>
      </c>
      <c r="C929" s="37">
        <f>[1]consoCURRENT!F19054</f>
        <v>0</v>
      </c>
      <c r="D929" s="37">
        <f>[1]consoCURRENT!G19054</f>
        <v>0</v>
      </c>
      <c r="E929" s="37">
        <f>[1]consoCURRENT!H19054</f>
        <v>282212.88</v>
      </c>
      <c r="F929" s="37">
        <f>[1]consoCURRENT!I19054</f>
        <v>0</v>
      </c>
      <c r="G929" s="37">
        <f>[1]consoCURRENT!J19054</f>
        <v>0</v>
      </c>
      <c r="H929" s="37">
        <f>[1]consoCURRENT!K19054</f>
        <v>0</v>
      </c>
      <c r="I929" s="37">
        <f>[1]consoCURRENT!L19054</f>
        <v>0</v>
      </c>
      <c r="J929" s="37">
        <f>[1]consoCURRENT!M19054</f>
        <v>0</v>
      </c>
      <c r="K929" s="37">
        <f>[1]consoCURRENT!N19054</f>
        <v>0</v>
      </c>
      <c r="L929" s="37">
        <f>[1]consoCURRENT!O19054</f>
        <v>0</v>
      </c>
      <c r="M929" s="37">
        <f>[1]consoCURRENT!P19054</f>
        <v>0</v>
      </c>
      <c r="N929" s="37">
        <f>[1]consoCURRENT!Q19054</f>
        <v>0</v>
      </c>
      <c r="O929" s="37">
        <f>[1]consoCURRENT!R19054</f>
        <v>102409.48</v>
      </c>
      <c r="P929" s="37">
        <f>[1]consoCURRENT!S19054</f>
        <v>179803.4</v>
      </c>
      <c r="Q929" s="37">
        <f>[1]consoCURRENT!T19054</f>
        <v>0</v>
      </c>
      <c r="R929" s="37">
        <f>[1]consoCURRENT!U19054</f>
        <v>0</v>
      </c>
      <c r="S929" s="37">
        <f>[1]consoCURRENT!V19054</f>
        <v>0</v>
      </c>
      <c r="T929" s="37">
        <f>[1]consoCURRENT!W19054</f>
        <v>0</v>
      </c>
      <c r="U929" s="37">
        <f>[1]consoCURRENT!X19054</f>
        <v>0</v>
      </c>
      <c r="V929" s="37">
        <f>[1]consoCURRENT!Y19054</f>
        <v>0</v>
      </c>
      <c r="W929" s="37">
        <f>[1]consoCURRENT!Z19054</f>
        <v>0</v>
      </c>
      <c r="X929" s="37">
        <f>[1]consoCURRENT!AA19054</f>
        <v>0</v>
      </c>
      <c r="Y929" s="37">
        <f>[1]consoCURRENT!AB19054</f>
        <v>0</v>
      </c>
      <c r="Z929" s="37">
        <f t="shared" ref="Z929:Z931" si="659">SUM(M929:Y929)</f>
        <v>282212.88</v>
      </c>
      <c r="AA929" s="37">
        <f t="shared" ref="AA929:AA931" si="660">B929-Z929</f>
        <v>287787.12</v>
      </c>
      <c r="AB929" s="42">
        <f t="shared" ref="AB929:AB934" si="661">Z929/B929</f>
        <v>0.49511031578947368</v>
      </c>
      <c r="AC929" s="38"/>
    </row>
    <row r="930" spans="1:29" s="39" customFormat="1" ht="18" customHeight="1" x14ac:dyDescent="0.25">
      <c r="A930" s="41" t="s">
        <v>38</v>
      </c>
      <c r="B930" s="37">
        <f>[1]consoCURRENT!E19060</f>
        <v>0</v>
      </c>
      <c r="C930" s="37">
        <f>[1]consoCURRENT!F19060</f>
        <v>0</v>
      </c>
      <c r="D930" s="37">
        <f>[1]consoCURRENT!G19060</f>
        <v>0</v>
      </c>
      <c r="E930" s="37">
        <f>[1]consoCURRENT!H19060</f>
        <v>0</v>
      </c>
      <c r="F930" s="37">
        <f>[1]consoCURRENT!I19060</f>
        <v>0</v>
      </c>
      <c r="G930" s="37">
        <f>[1]consoCURRENT!J19060</f>
        <v>0</v>
      </c>
      <c r="H930" s="37">
        <f>[1]consoCURRENT!K19060</f>
        <v>0</v>
      </c>
      <c r="I930" s="37">
        <f>[1]consoCURRENT!L19060</f>
        <v>0</v>
      </c>
      <c r="J930" s="37">
        <f>[1]consoCURRENT!M19060</f>
        <v>0</v>
      </c>
      <c r="K930" s="37">
        <f>[1]consoCURRENT!N19060</f>
        <v>0</v>
      </c>
      <c r="L930" s="37">
        <f>[1]consoCURRENT!O19060</f>
        <v>0</v>
      </c>
      <c r="M930" s="37">
        <f>[1]consoCURRENT!P19060</f>
        <v>0</v>
      </c>
      <c r="N930" s="37">
        <f>[1]consoCURRENT!Q19060</f>
        <v>0</v>
      </c>
      <c r="O930" s="37">
        <f>[1]consoCURRENT!R19060</f>
        <v>0</v>
      </c>
      <c r="P930" s="37">
        <f>[1]consoCURRENT!S19060</f>
        <v>0</v>
      </c>
      <c r="Q930" s="37">
        <f>[1]consoCURRENT!T19060</f>
        <v>0</v>
      </c>
      <c r="R930" s="37">
        <f>[1]consoCURRENT!U19060</f>
        <v>0</v>
      </c>
      <c r="S930" s="37">
        <f>[1]consoCURRENT!V19060</f>
        <v>0</v>
      </c>
      <c r="T930" s="37">
        <f>[1]consoCURRENT!W19060</f>
        <v>0</v>
      </c>
      <c r="U930" s="37">
        <f>[1]consoCURRENT!X19060</f>
        <v>0</v>
      </c>
      <c r="V930" s="37">
        <f>[1]consoCURRENT!Y19060</f>
        <v>0</v>
      </c>
      <c r="W930" s="37">
        <f>[1]consoCURRENT!Z19060</f>
        <v>0</v>
      </c>
      <c r="X930" s="37">
        <f>[1]consoCURRENT!AA19060</f>
        <v>0</v>
      </c>
      <c r="Y930" s="37">
        <f>[1]consoCURRENT!AB19060</f>
        <v>0</v>
      </c>
      <c r="Z930" s="37">
        <f t="shared" si="659"/>
        <v>0</v>
      </c>
      <c r="AA930" s="37">
        <f t="shared" si="660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[1]consoCURRENT!E19089</f>
        <v>0</v>
      </c>
      <c r="C931" s="37">
        <f>[1]consoCURRENT!F19089</f>
        <v>0</v>
      </c>
      <c r="D931" s="37">
        <f>[1]consoCURRENT!G19089</f>
        <v>0</v>
      </c>
      <c r="E931" s="37">
        <f>[1]consoCURRENT!H19089</f>
        <v>0</v>
      </c>
      <c r="F931" s="37">
        <f>[1]consoCURRENT!I19089</f>
        <v>0</v>
      </c>
      <c r="G931" s="37">
        <f>[1]consoCURRENT!J19089</f>
        <v>0</v>
      </c>
      <c r="H931" s="37">
        <f>[1]consoCURRENT!K19089</f>
        <v>0</v>
      </c>
      <c r="I931" s="37">
        <f>[1]consoCURRENT!L19089</f>
        <v>0</v>
      </c>
      <c r="J931" s="37">
        <f>[1]consoCURRENT!M19089</f>
        <v>0</v>
      </c>
      <c r="K931" s="37">
        <f>[1]consoCURRENT!N19089</f>
        <v>0</v>
      </c>
      <c r="L931" s="37">
        <f>[1]consoCURRENT!O19089</f>
        <v>0</v>
      </c>
      <c r="M931" s="37">
        <f>[1]consoCURRENT!P19089</f>
        <v>0</v>
      </c>
      <c r="N931" s="37">
        <f>[1]consoCURRENT!Q19089</f>
        <v>0</v>
      </c>
      <c r="O931" s="37">
        <f>[1]consoCURRENT!R19089</f>
        <v>0</v>
      </c>
      <c r="P931" s="37">
        <f>[1]consoCURRENT!S19089</f>
        <v>0</v>
      </c>
      <c r="Q931" s="37">
        <f>[1]consoCURRENT!T19089</f>
        <v>0</v>
      </c>
      <c r="R931" s="37">
        <f>[1]consoCURRENT!U19089</f>
        <v>0</v>
      </c>
      <c r="S931" s="37">
        <f>[1]consoCURRENT!V19089</f>
        <v>0</v>
      </c>
      <c r="T931" s="37">
        <f>[1]consoCURRENT!W19089</f>
        <v>0</v>
      </c>
      <c r="U931" s="37">
        <f>[1]consoCURRENT!X19089</f>
        <v>0</v>
      </c>
      <c r="V931" s="37">
        <f>[1]consoCURRENT!Y19089</f>
        <v>0</v>
      </c>
      <c r="W931" s="37">
        <f>[1]consoCURRENT!Z19089</f>
        <v>0</v>
      </c>
      <c r="X931" s="37">
        <f>[1]consoCURRENT!AA19089</f>
        <v>0</v>
      </c>
      <c r="Y931" s="37">
        <f>[1]consoCURRENT!AB19089</f>
        <v>0</v>
      </c>
      <c r="Z931" s="37">
        <f t="shared" si="659"/>
        <v>0</v>
      </c>
      <c r="AA931" s="37">
        <f t="shared" si="660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2526000</v>
      </c>
      <c r="C932" s="44">
        <f t="shared" ref="C932:AA932" si="662">SUM(C928:C931)</f>
        <v>0</v>
      </c>
      <c r="D932" s="44">
        <f t="shared" si="662"/>
        <v>0</v>
      </c>
      <c r="E932" s="44">
        <f t="shared" si="662"/>
        <v>282212.88</v>
      </c>
      <c r="F932" s="44">
        <f t="shared" si="662"/>
        <v>0</v>
      </c>
      <c r="G932" s="44">
        <f t="shared" si="662"/>
        <v>0</v>
      </c>
      <c r="H932" s="44">
        <f t="shared" si="662"/>
        <v>0</v>
      </c>
      <c r="I932" s="44">
        <f t="shared" si="662"/>
        <v>0</v>
      </c>
      <c r="J932" s="44">
        <f t="shared" si="662"/>
        <v>0</v>
      </c>
      <c r="K932" s="44">
        <f t="shared" si="662"/>
        <v>0</v>
      </c>
      <c r="L932" s="44">
        <f t="shared" si="662"/>
        <v>0</v>
      </c>
      <c r="M932" s="44">
        <f t="shared" si="662"/>
        <v>0</v>
      </c>
      <c r="N932" s="44">
        <f t="shared" si="662"/>
        <v>0</v>
      </c>
      <c r="O932" s="44">
        <f t="shared" si="662"/>
        <v>102409.48</v>
      </c>
      <c r="P932" s="44">
        <f t="shared" si="662"/>
        <v>179803.4</v>
      </c>
      <c r="Q932" s="44">
        <f t="shared" si="662"/>
        <v>0</v>
      </c>
      <c r="R932" s="44">
        <f t="shared" si="662"/>
        <v>0</v>
      </c>
      <c r="S932" s="44">
        <f t="shared" si="662"/>
        <v>0</v>
      </c>
      <c r="T932" s="44">
        <f t="shared" si="662"/>
        <v>0</v>
      </c>
      <c r="U932" s="44">
        <f t="shared" si="662"/>
        <v>0</v>
      </c>
      <c r="V932" s="44">
        <f t="shared" si="662"/>
        <v>0</v>
      </c>
      <c r="W932" s="44">
        <f t="shared" si="662"/>
        <v>0</v>
      </c>
      <c r="X932" s="44">
        <f t="shared" si="662"/>
        <v>0</v>
      </c>
      <c r="Y932" s="44">
        <f t="shared" si="662"/>
        <v>0</v>
      </c>
      <c r="Z932" s="44">
        <f t="shared" si="662"/>
        <v>282212.88</v>
      </c>
      <c r="AA932" s="44">
        <f t="shared" si="662"/>
        <v>2243787.12</v>
      </c>
      <c r="AB932" s="45">
        <f t="shared" si="661"/>
        <v>0.11172323040380047</v>
      </c>
      <c r="AC932" s="38"/>
    </row>
    <row r="933" spans="1:29" s="39" customFormat="1" ht="18" customHeight="1" x14ac:dyDescent="0.25">
      <c r="A933" s="46" t="s">
        <v>41</v>
      </c>
      <c r="B933" s="37">
        <f>[1]consoCURRENT!E19093</f>
        <v>0</v>
      </c>
      <c r="C933" s="37">
        <f>[1]consoCURRENT!F19093</f>
        <v>0</v>
      </c>
      <c r="D933" s="37">
        <f>[1]consoCURRENT!G19093</f>
        <v>0</v>
      </c>
      <c r="E933" s="37">
        <f>[1]consoCURRENT!H19093</f>
        <v>0</v>
      </c>
      <c r="F933" s="37">
        <f>[1]consoCURRENT!I19093</f>
        <v>0</v>
      </c>
      <c r="G933" s="37">
        <f>[1]consoCURRENT!J19093</f>
        <v>0</v>
      </c>
      <c r="H933" s="37">
        <f>[1]consoCURRENT!K19093</f>
        <v>0</v>
      </c>
      <c r="I933" s="37">
        <f>[1]consoCURRENT!L19093</f>
        <v>0</v>
      </c>
      <c r="J933" s="37">
        <f>[1]consoCURRENT!M19093</f>
        <v>0</v>
      </c>
      <c r="K933" s="37">
        <f>[1]consoCURRENT!N19093</f>
        <v>0</v>
      </c>
      <c r="L933" s="37">
        <f>[1]consoCURRENT!O19093</f>
        <v>0</v>
      </c>
      <c r="M933" s="37">
        <f>[1]consoCURRENT!P19093</f>
        <v>0</v>
      </c>
      <c r="N933" s="37">
        <f>[1]consoCURRENT!Q19093</f>
        <v>0</v>
      </c>
      <c r="O933" s="37">
        <f>[1]consoCURRENT!R19093</f>
        <v>0</v>
      </c>
      <c r="P933" s="37">
        <f>[1]consoCURRENT!S19093</f>
        <v>0</v>
      </c>
      <c r="Q933" s="37">
        <f>[1]consoCURRENT!T19093</f>
        <v>0</v>
      </c>
      <c r="R933" s="37">
        <f>[1]consoCURRENT!U19093</f>
        <v>0</v>
      </c>
      <c r="S933" s="37">
        <f>[1]consoCURRENT!V19093</f>
        <v>0</v>
      </c>
      <c r="T933" s="37">
        <f>[1]consoCURRENT!W19093</f>
        <v>0</v>
      </c>
      <c r="U933" s="37">
        <f>[1]consoCURRENT!X19093</f>
        <v>0</v>
      </c>
      <c r="V933" s="37">
        <f>[1]consoCURRENT!Y19093</f>
        <v>0</v>
      </c>
      <c r="W933" s="37">
        <f>[1]consoCURRENT!Z19093</f>
        <v>0</v>
      </c>
      <c r="X933" s="37">
        <f>[1]consoCURRENT!AA19093</f>
        <v>0</v>
      </c>
      <c r="Y933" s="37">
        <f>[1]consoCURRENT!AB19093</f>
        <v>0</v>
      </c>
      <c r="Z933" s="37">
        <f t="shared" ref="Z933" si="663">SUM(M933:Y933)</f>
        <v>0</v>
      </c>
      <c r="AA933" s="37">
        <f t="shared" ref="AA933" si="664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2526000</v>
      </c>
      <c r="C934" s="44">
        <f t="shared" ref="C934:AA934" si="665">C933+C932</f>
        <v>0</v>
      </c>
      <c r="D934" s="44">
        <f t="shared" si="665"/>
        <v>0</v>
      </c>
      <c r="E934" s="44">
        <f t="shared" si="665"/>
        <v>282212.88</v>
      </c>
      <c r="F934" s="44">
        <f t="shared" si="665"/>
        <v>0</v>
      </c>
      <c r="G934" s="44">
        <f t="shared" si="665"/>
        <v>0</v>
      </c>
      <c r="H934" s="44">
        <f t="shared" si="665"/>
        <v>0</v>
      </c>
      <c r="I934" s="44">
        <f t="shared" si="665"/>
        <v>0</v>
      </c>
      <c r="J934" s="44">
        <f t="shared" si="665"/>
        <v>0</v>
      </c>
      <c r="K934" s="44">
        <f t="shared" si="665"/>
        <v>0</v>
      </c>
      <c r="L934" s="44">
        <f t="shared" si="665"/>
        <v>0</v>
      </c>
      <c r="M934" s="44">
        <f t="shared" si="665"/>
        <v>0</v>
      </c>
      <c r="N934" s="44">
        <f t="shared" si="665"/>
        <v>0</v>
      </c>
      <c r="O934" s="44">
        <f t="shared" si="665"/>
        <v>102409.48</v>
      </c>
      <c r="P934" s="44">
        <f t="shared" si="665"/>
        <v>179803.4</v>
      </c>
      <c r="Q934" s="44">
        <f t="shared" si="665"/>
        <v>0</v>
      </c>
      <c r="R934" s="44">
        <f t="shared" si="665"/>
        <v>0</v>
      </c>
      <c r="S934" s="44">
        <f t="shared" si="665"/>
        <v>0</v>
      </c>
      <c r="T934" s="44">
        <f t="shared" si="665"/>
        <v>0</v>
      </c>
      <c r="U934" s="44">
        <f t="shared" si="665"/>
        <v>0</v>
      </c>
      <c r="V934" s="44">
        <f t="shared" si="665"/>
        <v>0</v>
      </c>
      <c r="W934" s="44">
        <f t="shared" si="665"/>
        <v>0</v>
      </c>
      <c r="X934" s="44">
        <f t="shared" si="665"/>
        <v>0</v>
      </c>
      <c r="Y934" s="44">
        <f t="shared" si="665"/>
        <v>0</v>
      </c>
      <c r="Z934" s="44">
        <f t="shared" si="665"/>
        <v>282212.88</v>
      </c>
      <c r="AA934" s="44">
        <f t="shared" si="665"/>
        <v>2243787.12</v>
      </c>
      <c r="AB934" s="45">
        <f t="shared" si="661"/>
        <v>0.11172323040380047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59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[1]consoCURRENT!E19153</f>
        <v>3561000</v>
      </c>
      <c r="C938" s="37">
        <f>[1]consoCURRENT!F19153</f>
        <v>0</v>
      </c>
      <c r="D938" s="37">
        <f>[1]consoCURRENT!G19153</f>
        <v>0</v>
      </c>
      <c r="E938" s="37">
        <f>[1]consoCURRENT!H19153</f>
        <v>0</v>
      </c>
      <c r="F938" s="37">
        <f>[1]consoCURRENT!I19153</f>
        <v>0</v>
      </c>
      <c r="G938" s="37">
        <f>[1]consoCURRENT!J19153</f>
        <v>0</v>
      </c>
      <c r="H938" s="37">
        <f>[1]consoCURRENT!K19153</f>
        <v>0</v>
      </c>
      <c r="I938" s="37">
        <f>[1]consoCURRENT!L19153</f>
        <v>0</v>
      </c>
      <c r="J938" s="37">
        <f>[1]consoCURRENT!M19153</f>
        <v>0</v>
      </c>
      <c r="K938" s="37">
        <f>[1]consoCURRENT!N19153</f>
        <v>0</v>
      </c>
      <c r="L938" s="37">
        <f>[1]consoCURRENT!O19153</f>
        <v>0</v>
      </c>
      <c r="M938" s="37">
        <f>[1]consoCURRENT!P19153</f>
        <v>0</v>
      </c>
      <c r="N938" s="37">
        <f>[1]consoCURRENT!Q19153</f>
        <v>0</v>
      </c>
      <c r="O938" s="37">
        <f>[1]consoCURRENT!R19153</f>
        <v>0</v>
      </c>
      <c r="P938" s="37">
        <f>[1]consoCURRENT!S19153</f>
        <v>0</v>
      </c>
      <c r="Q938" s="37">
        <f>[1]consoCURRENT!T19153</f>
        <v>0</v>
      </c>
      <c r="R938" s="37">
        <f>[1]consoCURRENT!U19153</f>
        <v>0</v>
      </c>
      <c r="S938" s="37">
        <f>[1]consoCURRENT!V19153</f>
        <v>0</v>
      </c>
      <c r="T938" s="37">
        <f>[1]consoCURRENT!W19153</f>
        <v>0</v>
      </c>
      <c r="U938" s="37">
        <f>[1]consoCURRENT!X19153</f>
        <v>0</v>
      </c>
      <c r="V938" s="37">
        <f>[1]consoCURRENT!Y19153</f>
        <v>0</v>
      </c>
      <c r="W938" s="37">
        <f>[1]consoCURRENT!Z19153</f>
        <v>0</v>
      </c>
      <c r="X938" s="37">
        <f>[1]consoCURRENT!AA19153</f>
        <v>0</v>
      </c>
      <c r="Y938" s="37">
        <f>[1]consoCURRENT!AB19153</f>
        <v>0</v>
      </c>
      <c r="Z938" s="37">
        <f>SUM(M938:Y938)</f>
        <v>0</v>
      </c>
      <c r="AA938" s="37">
        <f>B938-Z938</f>
        <v>3561000</v>
      </c>
      <c r="AB938" s="42">
        <f>Z938/B938</f>
        <v>0</v>
      </c>
      <c r="AC938" s="38"/>
    </row>
    <row r="939" spans="1:29" s="39" customFormat="1" ht="18" customHeight="1" x14ac:dyDescent="0.25">
      <c r="A939" s="41" t="s">
        <v>37</v>
      </c>
      <c r="B939" s="37">
        <f>[1]consoCURRENT!E19229</f>
        <v>687000</v>
      </c>
      <c r="C939" s="37">
        <f>[1]consoCURRENT!F19229</f>
        <v>0</v>
      </c>
      <c r="D939" s="37">
        <f>[1]consoCURRENT!G19229</f>
        <v>0</v>
      </c>
      <c r="E939" s="37">
        <f>[1]consoCURRENT!H19229</f>
        <v>205880.38</v>
      </c>
      <c r="F939" s="37">
        <f>[1]consoCURRENT!I19229</f>
        <v>0</v>
      </c>
      <c r="G939" s="37">
        <f>[1]consoCURRENT!J19229</f>
        <v>0</v>
      </c>
      <c r="H939" s="37">
        <f>[1]consoCURRENT!K19229</f>
        <v>0</v>
      </c>
      <c r="I939" s="37">
        <f>[1]consoCURRENT!L19229</f>
        <v>0</v>
      </c>
      <c r="J939" s="37">
        <f>[1]consoCURRENT!M19229</f>
        <v>0</v>
      </c>
      <c r="K939" s="37">
        <f>[1]consoCURRENT!N19229</f>
        <v>0</v>
      </c>
      <c r="L939" s="37">
        <f>[1]consoCURRENT!O19229</f>
        <v>0</v>
      </c>
      <c r="M939" s="37">
        <f>[1]consoCURRENT!P19229</f>
        <v>0</v>
      </c>
      <c r="N939" s="37">
        <f>[1]consoCURRENT!Q19229</f>
        <v>0</v>
      </c>
      <c r="O939" s="37">
        <f>[1]consoCURRENT!R19229</f>
        <v>88256.18</v>
      </c>
      <c r="P939" s="37">
        <f>[1]consoCURRENT!S19229</f>
        <v>117624.2</v>
      </c>
      <c r="Q939" s="37">
        <f>[1]consoCURRENT!T19229</f>
        <v>0</v>
      </c>
      <c r="R939" s="37">
        <f>[1]consoCURRENT!U19229</f>
        <v>0</v>
      </c>
      <c r="S939" s="37">
        <f>[1]consoCURRENT!V19229</f>
        <v>0</v>
      </c>
      <c r="T939" s="37">
        <f>[1]consoCURRENT!W19229</f>
        <v>0</v>
      </c>
      <c r="U939" s="37">
        <f>[1]consoCURRENT!X19229</f>
        <v>0</v>
      </c>
      <c r="V939" s="37">
        <f>[1]consoCURRENT!Y19229</f>
        <v>0</v>
      </c>
      <c r="W939" s="37">
        <f>[1]consoCURRENT!Z19229</f>
        <v>0</v>
      </c>
      <c r="X939" s="37">
        <f>[1]consoCURRENT!AA19229</f>
        <v>0</v>
      </c>
      <c r="Y939" s="37">
        <f>[1]consoCURRENT!AB19229</f>
        <v>0</v>
      </c>
      <c r="Z939" s="37">
        <f t="shared" ref="Z939:Z941" si="666">SUM(M939:Y939)</f>
        <v>205880.38</v>
      </c>
      <c r="AA939" s="37">
        <f t="shared" ref="AA939:AA941" si="667">B939-Z939</f>
        <v>481119.62</v>
      </c>
      <c r="AB939" s="42">
        <f t="shared" ref="AB939:AB944" si="668">Z939/B939</f>
        <v>0.29968032023289665</v>
      </c>
      <c r="AC939" s="38"/>
    </row>
    <row r="940" spans="1:29" s="39" customFormat="1" ht="18" customHeight="1" x14ac:dyDescent="0.25">
      <c r="A940" s="41" t="s">
        <v>38</v>
      </c>
      <c r="B940" s="37">
        <f>[1]consoCURRENT!E19235</f>
        <v>0</v>
      </c>
      <c r="C940" s="37">
        <f>[1]consoCURRENT!F19235</f>
        <v>0</v>
      </c>
      <c r="D940" s="37">
        <f>[1]consoCURRENT!G19235</f>
        <v>0</v>
      </c>
      <c r="E940" s="37">
        <f>[1]consoCURRENT!H19235</f>
        <v>0</v>
      </c>
      <c r="F940" s="37">
        <f>[1]consoCURRENT!I19235</f>
        <v>0</v>
      </c>
      <c r="G940" s="37">
        <f>[1]consoCURRENT!J19235</f>
        <v>0</v>
      </c>
      <c r="H940" s="37">
        <f>[1]consoCURRENT!K19235</f>
        <v>0</v>
      </c>
      <c r="I940" s="37">
        <f>[1]consoCURRENT!L19235</f>
        <v>0</v>
      </c>
      <c r="J940" s="37">
        <f>[1]consoCURRENT!M19235</f>
        <v>0</v>
      </c>
      <c r="K940" s="37">
        <f>[1]consoCURRENT!N19235</f>
        <v>0</v>
      </c>
      <c r="L940" s="37">
        <f>[1]consoCURRENT!O19235</f>
        <v>0</v>
      </c>
      <c r="M940" s="37">
        <f>[1]consoCURRENT!P19235</f>
        <v>0</v>
      </c>
      <c r="N940" s="37">
        <f>[1]consoCURRENT!Q19235</f>
        <v>0</v>
      </c>
      <c r="O940" s="37">
        <f>[1]consoCURRENT!R19235</f>
        <v>0</v>
      </c>
      <c r="P940" s="37">
        <f>[1]consoCURRENT!S19235</f>
        <v>0</v>
      </c>
      <c r="Q940" s="37">
        <f>[1]consoCURRENT!T19235</f>
        <v>0</v>
      </c>
      <c r="R940" s="37">
        <f>[1]consoCURRENT!U19235</f>
        <v>0</v>
      </c>
      <c r="S940" s="37">
        <f>[1]consoCURRENT!V19235</f>
        <v>0</v>
      </c>
      <c r="T940" s="37">
        <f>[1]consoCURRENT!W19235</f>
        <v>0</v>
      </c>
      <c r="U940" s="37">
        <f>[1]consoCURRENT!X19235</f>
        <v>0</v>
      </c>
      <c r="V940" s="37">
        <f>[1]consoCURRENT!Y19235</f>
        <v>0</v>
      </c>
      <c r="W940" s="37">
        <f>[1]consoCURRENT!Z19235</f>
        <v>0</v>
      </c>
      <c r="X940" s="37">
        <f>[1]consoCURRENT!AA19235</f>
        <v>0</v>
      </c>
      <c r="Y940" s="37">
        <f>[1]consoCURRENT!AB19235</f>
        <v>0</v>
      </c>
      <c r="Z940" s="37">
        <f t="shared" si="666"/>
        <v>0</v>
      </c>
      <c r="AA940" s="37">
        <f t="shared" si="667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[1]consoCURRENT!E19264</f>
        <v>0</v>
      </c>
      <c r="C941" s="37">
        <f>[1]consoCURRENT!F19264</f>
        <v>0</v>
      </c>
      <c r="D941" s="37">
        <f>[1]consoCURRENT!G19264</f>
        <v>0</v>
      </c>
      <c r="E941" s="37">
        <f>[1]consoCURRENT!H19264</f>
        <v>0</v>
      </c>
      <c r="F941" s="37">
        <f>[1]consoCURRENT!I19264</f>
        <v>0</v>
      </c>
      <c r="G941" s="37">
        <f>[1]consoCURRENT!J19264</f>
        <v>0</v>
      </c>
      <c r="H941" s="37">
        <f>[1]consoCURRENT!K19264</f>
        <v>0</v>
      </c>
      <c r="I941" s="37">
        <f>[1]consoCURRENT!L19264</f>
        <v>0</v>
      </c>
      <c r="J941" s="37">
        <f>[1]consoCURRENT!M19264</f>
        <v>0</v>
      </c>
      <c r="K941" s="37">
        <f>[1]consoCURRENT!N19264</f>
        <v>0</v>
      </c>
      <c r="L941" s="37">
        <f>[1]consoCURRENT!O19264</f>
        <v>0</v>
      </c>
      <c r="M941" s="37">
        <f>[1]consoCURRENT!P19264</f>
        <v>0</v>
      </c>
      <c r="N941" s="37">
        <f>[1]consoCURRENT!Q19264</f>
        <v>0</v>
      </c>
      <c r="O941" s="37">
        <f>[1]consoCURRENT!R19264</f>
        <v>0</v>
      </c>
      <c r="P941" s="37">
        <f>[1]consoCURRENT!S19264</f>
        <v>0</v>
      </c>
      <c r="Q941" s="37">
        <f>[1]consoCURRENT!T19264</f>
        <v>0</v>
      </c>
      <c r="R941" s="37">
        <f>[1]consoCURRENT!U19264</f>
        <v>0</v>
      </c>
      <c r="S941" s="37">
        <f>[1]consoCURRENT!V19264</f>
        <v>0</v>
      </c>
      <c r="T941" s="37">
        <f>[1]consoCURRENT!W19264</f>
        <v>0</v>
      </c>
      <c r="U941" s="37">
        <f>[1]consoCURRENT!X19264</f>
        <v>0</v>
      </c>
      <c r="V941" s="37">
        <f>[1]consoCURRENT!Y19264</f>
        <v>0</v>
      </c>
      <c r="W941" s="37">
        <f>[1]consoCURRENT!Z19264</f>
        <v>0</v>
      </c>
      <c r="X941" s="37">
        <f>[1]consoCURRENT!AA19264</f>
        <v>0</v>
      </c>
      <c r="Y941" s="37">
        <f>[1]consoCURRENT!AB19264</f>
        <v>0</v>
      </c>
      <c r="Z941" s="37">
        <f t="shared" si="666"/>
        <v>0</v>
      </c>
      <c r="AA941" s="37">
        <f t="shared" si="667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4248000</v>
      </c>
      <c r="C942" s="44">
        <f t="shared" ref="C942:AA942" si="669">SUM(C938:C941)</f>
        <v>0</v>
      </c>
      <c r="D942" s="44">
        <f t="shared" si="669"/>
        <v>0</v>
      </c>
      <c r="E942" s="44">
        <f t="shared" si="669"/>
        <v>205880.38</v>
      </c>
      <c r="F942" s="44">
        <f t="shared" si="669"/>
        <v>0</v>
      </c>
      <c r="G942" s="44">
        <f t="shared" si="669"/>
        <v>0</v>
      </c>
      <c r="H942" s="44">
        <f t="shared" si="669"/>
        <v>0</v>
      </c>
      <c r="I942" s="44">
        <f t="shared" si="669"/>
        <v>0</v>
      </c>
      <c r="J942" s="44">
        <f t="shared" si="669"/>
        <v>0</v>
      </c>
      <c r="K942" s="44">
        <f t="shared" si="669"/>
        <v>0</v>
      </c>
      <c r="L942" s="44">
        <f t="shared" si="669"/>
        <v>0</v>
      </c>
      <c r="M942" s="44">
        <f t="shared" si="669"/>
        <v>0</v>
      </c>
      <c r="N942" s="44">
        <f t="shared" si="669"/>
        <v>0</v>
      </c>
      <c r="O942" s="44">
        <f t="shared" si="669"/>
        <v>88256.18</v>
      </c>
      <c r="P942" s="44">
        <f t="shared" si="669"/>
        <v>117624.2</v>
      </c>
      <c r="Q942" s="44">
        <f t="shared" si="669"/>
        <v>0</v>
      </c>
      <c r="R942" s="44">
        <f t="shared" si="669"/>
        <v>0</v>
      </c>
      <c r="S942" s="44">
        <f t="shared" si="669"/>
        <v>0</v>
      </c>
      <c r="T942" s="44">
        <f t="shared" si="669"/>
        <v>0</v>
      </c>
      <c r="U942" s="44">
        <f t="shared" si="669"/>
        <v>0</v>
      </c>
      <c r="V942" s="44">
        <f t="shared" si="669"/>
        <v>0</v>
      </c>
      <c r="W942" s="44">
        <f t="shared" si="669"/>
        <v>0</v>
      </c>
      <c r="X942" s="44">
        <f t="shared" si="669"/>
        <v>0</v>
      </c>
      <c r="Y942" s="44">
        <f t="shared" si="669"/>
        <v>0</v>
      </c>
      <c r="Z942" s="44">
        <f t="shared" si="669"/>
        <v>205880.38</v>
      </c>
      <c r="AA942" s="44">
        <f t="shared" si="669"/>
        <v>4042119.62</v>
      </c>
      <c r="AB942" s="45">
        <f t="shared" si="668"/>
        <v>4.8465249529190207E-2</v>
      </c>
      <c r="AC942" s="38"/>
    </row>
    <row r="943" spans="1:29" s="39" customFormat="1" ht="18" customHeight="1" x14ac:dyDescent="0.25">
      <c r="A943" s="46" t="s">
        <v>41</v>
      </c>
      <c r="B943" s="37">
        <f>[1]consoCURRENT!E19268</f>
        <v>0</v>
      </c>
      <c r="C943" s="37">
        <f>[1]consoCURRENT!F19268</f>
        <v>0</v>
      </c>
      <c r="D943" s="37">
        <f>[1]consoCURRENT!G19268</f>
        <v>0</v>
      </c>
      <c r="E943" s="37">
        <f>[1]consoCURRENT!H19268</f>
        <v>0</v>
      </c>
      <c r="F943" s="37">
        <f>[1]consoCURRENT!I19268</f>
        <v>0</v>
      </c>
      <c r="G943" s="37">
        <f>[1]consoCURRENT!J19268</f>
        <v>0</v>
      </c>
      <c r="H943" s="37">
        <f>[1]consoCURRENT!K19268</f>
        <v>0</v>
      </c>
      <c r="I943" s="37">
        <f>[1]consoCURRENT!L19268</f>
        <v>0</v>
      </c>
      <c r="J943" s="37">
        <f>[1]consoCURRENT!M19268</f>
        <v>0</v>
      </c>
      <c r="K943" s="37">
        <f>[1]consoCURRENT!N19268</f>
        <v>0</v>
      </c>
      <c r="L943" s="37">
        <f>[1]consoCURRENT!O19268</f>
        <v>0</v>
      </c>
      <c r="M943" s="37">
        <f>[1]consoCURRENT!P19268</f>
        <v>0</v>
      </c>
      <c r="N943" s="37">
        <f>[1]consoCURRENT!Q19268</f>
        <v>0</v>
      </c>
      <c r="O943" s="37">
        <f>[1]consoCURRENT!R19268</f>
        <v>0</v>
      </c>
      <c r="P943" s="37">
        <f>[1]consoCURRENT!S19268</f>
        <v>0</v>
      </c>
      <c r="Q943" s="37">
        <f>[1]consoCURRENT!T19268</f>
        <v>0</v>
      </c>
      <c r="R943" s="37">
        <f>[1]consoCURRENT!U19268</f>
        <v>0</v>
      </c>
      <c r="S943" s="37">
        <f>[1]consoCURRENT!V19268</f>
        <v>0</v>
      </c>
      <c r="T943" s="37">
        <f>[1]consoCURRENT!W19268</f>
        <v>0</v>
      </c>
      <c r="U943" s="37">
        <f>[1]consoCURRENT!X19268</f>
        <v>0</v>
      </c>
      <c r="V943" s="37">
        <f>[1]consoCURRENT!Y19268</f>
        <v>0</v>
      </c>
      <c r="W943" s="37">
        <f>[1]consoCURRENT!Z19268</f>
        <v>0</v>
      </c>
      <c r="X943" s="37">
        <f>[1]consoCURRENT!AA19268</f>
        <v>0</v>
      </c>
      <c r="Y943" s="37">
        <f>[1]consoCURRENT!AB19268</f>
        <v>0</v>
      </c>
      <c r="Z943" s="37">
        <f t="shared" ref="Z943" si="670">SUM(M943:Y943)</f>
        <v>0</v>
      </c>
      <c r="AA943" s="37">
        <f t="shared" ref="AA943" si="671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4248000</v>
      </c>
      <c r="C944" s="44">
        <f t="shared" ref="C944:AA944" si="672">C943+C942</f>
        <v>0</v>
      </c>
      <c r="D944" s="44">
        <f t="shared" si="672"/>
        <v>0</v>
      </c>
      <c r="E944" s="44">
        <f t="shared" si="672"/>
        <v>205880.38</v>
      </c>
      <c r="F944" s="44">
        <f t="shared" si="672"/>
        <v>0</v>
      </c>
      <c r="G944" s="44">
        <f t="shared" si="672"/>
        <v>0</v>
      </c>
      <c r="H944" s="44">
        <f t="shared" si="672"/>
        <v>0</v>
      </c>
      <c r="I944" s="44">
        <f t="shared" si="672"/>
        <v>0</v>
      </c>
      <c r="J944" s="44">
        <f t="shared" si="672"/>
        <v>0</v>
      </c>
      <c r="K944" s="44">
        <f t="shared" si="672"/>
        <v>0</v>
      </c>
      <c r="L944" s="44">
        <f t="shared" si="672"/>
        <v>0</v>
      </c>
      <c r="M944" s="44">
        <f t="shared" si="672"/>
        <v>0</v>
      </c>
      <c r="N944" s="44">
        <f t="shared" si="672"/>
        <v>0</v>
      </c>
      <c r="O944" s="44">
        <f t="shared" si="672"/>
        <v>88256.18</v>
      </c>
      <c r="P944" s="44">
        <f t="shared" si="672"/>
        <v>117624.2</v>
      </c>
      <c r="Q944" s="44">
        <f t="shared" si="672"/>
        <v>0</v>
      </c>
      <c r="R944" s="44">
        <f t="shared" si="672"/>
        <v>0</v>
      </c>
      <c r="S944" s="44">
        <f t="shared" si="672"/>
        <v>0</v>
      </c>
      <c r="T944" s="44">
        <f t="shared" si="672"/>
        <v>0</v>
      </c>
      <c r="U944" s="44">
        <f t="shared" si="672"/>
        <v>0</v>
      </c>
      <c r="V944" s="44">
        <f t="shared" si="672"/>
        <v>0</v>
      </c>
      <c r="W944" s="44">
        <f t="shared" si="672"/>
        <v>0</v>
      </c>
      <c r="X944" s="44">
        <f t="shared" si="672"/>
        <v>0</v>
      </c>
      <c r="Y944" s="44">
        <f t="shared" si="672"/>
        <v>0</v>
      </c>
      <c r="Z944" s="44">
        <f t="shared" si="672"/>
        <v>205880.38</v>
      </c>
      <c r="AA944" s="44">
        <f t="shared" si="672"/>
        <v>4042119.62</v>
      </c>
      <c r="AB944" s="45">
        <f t="shared" si="668"/>
        <v>4.8465249529190207E-2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60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[1]consoCURRENT!E19328</f>
        <v>16405000</v>
      </c>
      <c r="C948" s="37">
        <f>[1]consoCURRENT!F19328</f>
        <v>0</v>
      </c>
      <c r="D948" s="37">
        <f>[1]consoCURRENT!G19328</f>
        <v>0</v>
      </c>
      <c r="E948" s="37">
        <f>[1]consoCURRENT!H19328</f>
        <v>0</v>
      </c>
      <c r="F948" s="37">
        <f>[1]consoCURRENT!I19328</f>
        <v>0</v>
      </c>
      <c r="G948" s="37">
        <f>[1]consoCURRENT!J19328</f>
        <v>0</v>
      </c>
      <c r="H948" s="37">
        <f>[1]consoCURRENT!K19328</f>
        <v>0</v>
      </c>
      <c r="I948" s="37">
        <f>[1]consoCURRENT!L19328</f>
        <v>0</v>
      </c>
      <c r="J948" s="37">
        <f>[1]consoCURRENT!M19328</f>
        <v>0</v>
      </c>
      <c r="K948" s="37">
        <f>[1]consoCURRENT!N19328</f>
        <v>0</v>
      </c>
      <c r="L948" s="37">
        <f>[1]consoCURRENT!O19328</f>
        <v>0</v>
      </c>
      <c r="M948" s="37">
        <f>[1]consoCURRENT!P19328</f>
        <v>0</v>
      </c>
      <c r="N948" s="37">
        <f>[1]consoCURRENT!Q19328</f>
        <v>0</v>
      </c>
      <c r="O948" s="37">
        <f>[1]consoCURRENT!R19328</f>
        <v>0</v>
      </c>
      <c r="P948" s="37">
        <f>[1]consoCURRENT!S19328</f>
        <v>0</v>
      </c>
      <c r="Q948" s="37">
        <f>[1]consoCURRENT!T19328</f>
        <v>0</v>
      </c>
      <c r="R948" s="37">
        <f>[1]consoCURRENT!U19328</f>
        <v>0</v>
      </c>
      <c r="S948" s="37">
        <f>[1]consoCURRENT!V19328</f>
        <v>0</v>
      </c>
      <c r="T948" s="37">
        <f>[1]consoCURRENT!W19328</f>
        <v>0</v>
      </c>
      <c r="U948" s="37">
        <f>[1]consoCURRENT!X19328</f>
        <v>0</v>
      </c>
      <c r="V948" s="37">
        <f>[1]consoCURRENT!Y19328</f>
        <v>0</v>
      </c>
      <c r="W948" s="37">
        <f>[1]consoCURRENT!Z19328</f>
        <v>0</v>
      </c>
      <c r="X948" s="37">
        <f>[1]consoCURRENT!AA19328</f>
        <v>0</v>
      </c>
      <c r="Y948" s="37">
        <f>[1]consoCURRENT!AB19328</f>
        <v>0</v>
      </c>
      <c r="Z948" s="37">
        <f>SUM(M948:Y948)</f>
        <v>0</v>
      </c>
      <c r="AA948" s="37">
        <f>B948-Z948</f>
        <v>16405000</v>
      </c>
      <c r="AB948" s="42">
        <f>Z948/B948</f>
        <v>0</v>
      </c>
      <c r="AC948" s="38"/>
    </row>
    <row r="949" spans="1:29" s="39" customFormat="1" ht="18" customHeight="1" x14ac:dyDescent="0.25">
      <c r="A949" s="41" t="s">
        <v>37</v>
      </c>
      <c r="B949" s="37">
        <f>[1]consoCURRENT!E19404</f>
        <v>2722000</v>
      </c>
      <c r="C949" s="37">
        <f>[1]consoCURRENT!F19404</f>
        <v>0</v>
      </c>
      <c r="D949" s="37">
        <f>[1]consoCURRENT!G19404</f>
        <v>0</v>
      </c>
      <c r="E949" s="37">
        <f>[1]consoCURRENT!H19404</f>
        <v>606673.91999999993</v>
      </c>
      <c r="F949" s="37">
        <f>[1]consoCURRENT!I19404</f>
        <v>0</v>
      </c>
      <c r="G949" s="37">
        <f>[1]consoCURRENT!J19404</f>
        <v>0</v>
      </c>
      <c r="H949" s="37">
        <f>[1]consoCURRENT!K19404</f>
        <v>0</v>
      </c>
      <c r="I949" s="37">
        <f>[1]consoCURRENT!L19404</f>
        <v>0</v>
      </c>
      <c r="J949" s="37">
        <f>[1]consoCURRENT!M19404</f>
        <v>0</v>
      </c>
      <c r="K949" s="37">
        <f>[1]consoCURRENT!N19404</f>
        <v>0</v>
      </c>
      <c r="L949" s="37">
        <f>[1]consoCURRENT!O19404</f>
        <v>0</v>
      </c>
      <c r="M949" s="37">
        <f>[1]consoCURRENT!P19404</f>
        <v>0</v>
      </c>
      <c r="N949" s="37">
        <f>[1]consoCURRENT!Q19404</f>
        <v>0</v>
      </c>
      <c r="O949" s="37">
        <f>[1]consoCURRENT!R19404</f>
        <v>260893.06</v>
      </c>
      <c r="P949" s="37">
        <f>[1]consoCURRENT!S19404</f>
        <v>345780.86</v>
      </c>
      <c r="Q949" s="37">
        <f>[1]consoCURRENT!T19404</f>
        <v>0</v>
      </c>
      <c r="R949" s="37">
        <f>[1]consoCURRENT!U19404</f>
        <v>0</v>
      </c>
      <c r="S949" s="37">
        <f>[1]consoCURRENT!V19404</f>
        <v>0</v>
      </c>
      <c r="T949" s="37">
        <f>[1]consoCURRENT!W19404</f>
        <v>0</v>
      </c>
      <c r="U949" s="37">
        <f>[1]consoCURRENT!X19404</f>
        <v>0</v>
      </c>
      <c r="V949" s="37">
        <f>[1]consoCURRENT!Y19404</f>
        <v>0</v>
      </c>
      <c r="W949" s="37">
        <f>[1]consoCURRENT!Z19404</f>
        <v>0</v>
      </c>
      <c r="X949" s="37">
        <f>[1]consoCURRENT!AA19404</f>
        <v>0</v>
      </c>
      <c r="Y949" s="37">
        <f>[1]consoCURRENT!AB19404</f>
        <v>0</v>
      </c>
      <c r="Z949" s="37">
        <f t="shared" ref="Z949:Z951" si="673">SUM(M949:Y949)</f>
        <v>606673.91999999993</v>
      </c>
      <c r="AA949" s="37">
        <f t="shared" ref="AA949:AA951" si="674">B949-Z949</f>
        <v>2115326.08</v>
      </c>
      <c r="AB949" s="42">
        <f t="shared" ref="AB949:AB954" si="675">Z949/B949</f>
        <v>0.22287800146950767</v>
      </c>
      <c r="AC949" s="38"/>
    </row>
    <row r="950" spans="1:29" s="39" customFormat="1" ht="18" customHeight="1" x14ac:dyDescent="0.25">
      <c r="A950" s="41" t="s">
        <v>38</v>
      </c>
      <c r="B950" s="37">
        <f>[1]consoCURRENT!E19410</f>
        <v>0</v>
      </c>
      <c r="C950" s="37">
        <f>[1]consoCURRENT!F19410</f>
        <v>0</v>
      </c>
      <c r="D950" s="37">
        <f>[1]consoCURRENT!G19410</f>
        <v>0</v>
      </c>
      <c r="E950" s="37">
        <f>[1]consoCURRENT!H19410</f>
        <v>0</v>
      </c>
      <c r="F950" s="37">
        <f>[1]consoCURRENT!I19410</f>
        <v>0</v>
      </c>
      <c r="G950" s="37">
        <f>[1]consoCURRENT!J19410</f>
        <v>0</v>
      </c>
      <c r="H950" s="37">
        <f>[1]consoCURRENT!K19410</f>
        <v>0</v>
      </c>
      <c r="I950" s="37">
        <f>[1]consoCURRENT!L19410</f>
        <v>0</v>
      </c>
      <c r="J950" s="37">
        <f>[1]consoCURRENT!M19410</f>
        <v>0</v>
      </c>
      <c r="K950" s="37">
        <f>[1]consoCURRENT!N19410</f>
        <v>0</v>
      </c>
      <c r="L950" s="37">
        <f>[1]consoCURRENT!O19410</f>
        <v>0</v>
      </c>
      <c r="M950" s="37">
        <f>[1]consoCURRENT!P19410</f>
        <v>0</v>
      </c>
      <c r="N950" s="37">
        <f>[1]consoCURRENT!Q19410</f>
        <v>0</v>
      </c>
      <c r="O950" s="37">
        <f>[1]consoCURRENT!R19410</f>
        <v>0</v>
      </c>
      <c r="P950" s="37">
        <f>[1]consoCURRENT!S19410</f>
        <v>0</v>
      </c>
      <c r="Q950" s="37">
        <f>[1]consoCURRENT!T19410</f>
        <v>0</v>
      </c>
      <c r="R950" s="37">
        <f>[1]consoCURRENT!U19410</f>
        <v>0</v>
      </c>
      <c r="S950" s="37">
        <f>[1]consoCURRENT!V19410</f>
        <v>0</v>
      </c>
      <c r="T950" s="37">
        <f>[1]consoCURRENT!W19410</f>
        <v>0</v>
      </c>
      <c r="U950" s="37">
        <f>[1]consoCURRENT!X19410</f>
        <v>0</v>
      </c>
      <c r="V950" s="37">
        <f>[1]consoCURRENT!Y19410</f>
        <v>0</v>
      </c>
      <c r="W950" s="37">
        <f>[1]consoCURRENT!Z19410</f>
        <v>0</v>
      </c>
      <c r="X950" s="37">
        <f>[1]consoCURRENT!AA19410</f>
        <v>0</v>
      </c>
      <c r="Y950" s="37">
        <f>[1]consoCURRENT!AB19410</f>
        <v>0</v>
      </c>
      <c r="Z950" s="37">
        <f t="shared" si="673"/>
        <v>0</v>
      </c>
      <c r="AA950" s="37">
        <f t="shared" si="674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[1]consoCURRENT!E19439</f>
        <v>0</v>
      </c>
      <c r="C951" s="37">
        <f>[1]consoCURRENT!F19439</f>
        <v>0</v>
      </c>
      <c r="D951" s="37">
        <f>[1]consoCURRENT!G19439</f>
        <v>0</v>
      </c>
      <c r="E951" s="37">
        <f>[1]consoCURRENT!H19439</f>
        <v>0</v>
      </c>
      <c r="F951" s="37">
        <f>[1]consoCURRENT!I19439</f>
        <v>0</v>
      </c>
      <c r="G951" s="37">
        <f>[1]consoCURRENT!J19439</f>
        <v>0</v>
      </c>
      <c r="H951" s="37">
        <f>[1]consoCURRENT!K19439</f>
        <v>0</v>
      </c>
      <c r="I951" s="37">
        <f>[1]consoCURRENT!L19439</f>
        <v>0</v>
      </c>
      <c r="J951" s="37">
        <f>[1]consoCURRENT!M19439</f>
        <v>0</v>
      </c>
      <c r="K951" s="37">
        <f>[1]consoCURRENT!N19439</f>
        <v>0</v>
      </c>
      <c r="L951" s="37">
        <f>[1]consoCURRENT!O19439</f>
        <v>0</v>
      </c>
      <c r="M951" s="37">
        <f>[1]consoCURRENT!P19439</f>
        <v>0</v>
      </c>
      <c r="N951" s="37">
        <f>[1]consoCURRENT!Q19439</f>
        <v>0</v>
      </c>
      <c r="O951" s="37">
        <f>[1]consoCURRENT!R19439</f>
        <v>0</v>
      </c>
      <c r="P951" s="37">
        <f>[1]consoCURRENT!S19439</f>
        <v>0</v>
      </c>
      <c r="Q951" s="37">
        <f>[1]consoCURRENT!T19439</f>
        <v>0</v>
      </c>
      <c r="R951" s="37">
        <f>[1]consoCURRENT!U19439</f>
        <v>0</v>
      </c>
      <c r="S951" s="37">
        <f>[1]consoCURRENT!V19439</f>
        <v>0</v>
      </c>
      <c r="T951" s="37">
        <f>[1]consoCURRENT!W19439</f>
        <v>0</v>
      </c>
      <c r="U951" s="37">
        <f>[1]consoCURRENT!X19439</f>
        <v>0</v>
      </c>
      <c r="V951" s="37">
        <f>[1]consoCURRENT!Y19439</f>
        <v>0</v>
      </c>
      <c r="W951" s="37">
        <f>[1]consoCURRENT!Z19439</f>
        <v>0</v>
      </c>
      <c r="X951" s="37">
        <f>[1]consoCURRENT!AA19439</f>
        <v>0</v>
      </c>
      <c r="Y951" s="37">
        <f>[1]consoCURRENT!AB19439</f>
        <v>0</v>
      </c>
      <c r="Z951" s="37">
        <f t="shared" si="673"/>
        <v>0</v>
      </c>
      <c r="AA951" s="37">
        <f t="shared" si="674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19127000</v>
      </c>
      <c r="C952" s="44">
        <f t="shared" ref="C952:AA952" si="676">SUM(C948:C951)</f>
        <v>0</v>
      </c>
      <c r="D952" s="44">
        <f t="shared" si="676"/>
        <v>0</v>
      </c>
      <c r="E952" s="44">
        <f t="shared" si="676"/>
        <v>606673.91999999993</v>
      </c>
      <c r="F952" s="44">
        <f t="shared" si="676"/>
        <v>0</v>
      </c>
      <c r="G952" s="44">
        <f t="shared" si="676"/>
        <v>0</v>
      </c>
      <c r="H952" s="44">
        <f t="shared" si="676"/>
        <v>0</v>
      </c>
      <c r="I952" s="44">
        <f t="shared" si="676"/>
        <v>0</v>
      </c>
      <c r="J952" s="44">
        <f t="shared" si="676"/>
        <v>0</v>
      </c>
      <c r="K952" s="44">
        <f t="shared" si="676"/>
        <v>0</v>
      </c>
      <c r="L952" s="44">
        <f t="shared" si="676"/>
        <v>0</v>
      </c>
      <c r="M952" s="44">
        <f t="shared" si="676"/>
        <v>0</v>
      </c>
      <c r="N952" s="44">
        <f t="shared" si="676"/>
        <v>0</v>
      </c>
      <c r="O952" s="44">
        <f t="shared" si="676"/>
        <v>260893.06</v>
      </c>
      <c r="P952" s="44">
        <f t="shared" si="676"/>
        <v>345780.86</v>
      </c>
      <c r="Q952" s="44">
        <f t="shared" si="676"/>
        <v>0</v>
      </c>
      <c r="R952" s="44">
        <f t="shared" si="676"/>
        <v>0</v>
      </c>
      <c r="S952" s="44">
        <f t="shared" si="676"/>
        <v>0</v>
      </c>
      <c r="T952" s="44">
        <f t="shared" si="676"/>
        <v>0</v>
      </c>
      <c r="U952" s="44">
        <f t="shared" si="676"/>
        <v>0</v>
      </c>
      <c r="V952" s="44">
        <f t="shared" si="676"/>
        <v>0</v>
      </c>
      <c r="W952" s="44">
        <f t="shared" si="676"/>
        <v>0</v>
      </c>
      <c r="X952" s="44">
        <f t="shared" si="676"/>
        <v>0</v>
      </c>
      <c r="Y952" s="44">
        <f t="shared" si="676"/>
        <v>0</v>
      </c>
      <c r="Z952" s="44">
        <f t="shared" si="676"/>
        <v>606673.91999999993</v>
      </c>
      <c r="AA952" s="44">
        <f t="shared" si="676"/>
        <v>18520326.079999998</v>
      </c>
      <c r="AB952" s="45">
        <f t="shared" si="675"/>
        <v>3.1718195221414752E-2</v>
      </c>
      <c r="AC952" s="38"/>
    </row>
    <row r="953" spans="1:29" s="39" customFormat="1" ht="18" customHeight="1" x14ac:dyDescent="0.25">
      <c r="A953" s="46" t="s">
        <v>41</v>
      </c>
      <c r="B953" s="37">
        <f>[1]consoCURRENT!E19443</f>
        <v>0</v>
      </c>
      <c r="C953" s="37">
        <f>[1]consoCURRENT!F19443</f>
        <v>0</v>
      </c>
      <c r="D953" s="37">
        <f>[1]consoCURRENT!G19443</f>
        <v>0</v>
      </c>
      <c r="E953" s="37">
        <f>[1]consoCURRENT!H19443</f>
        <v>0</v>
      </c>
      <c r="F953" s="37">
        <f>[1]consoCURRENT!I19443</f>
        <v>0</v>
      </c>
      <c r="G953" s="37">
        <f>[1]consoCURRENT!J19443</f>
        <v>0</v>
      </c>
      <c r="H953" s="37">
        <f>[1]consoCURRENT!K19443</f>
        <v>0</v>
      </c>
      <c r="I953" s="37">
        <f>[1]consoCURRENT!L19443</f>
        <v>0</v>
      </c>
      <c r="J953" s="37">
        <f>[1]consoCURRENT!M19443</f>
        <v>0</v>
      </c>
      <c r="K953" s="37">
        <f>[1]consoCURRENT!N19443</f>
        <v>0</v>
      </c>
      <c r="L953" s="37">
        <f>[1]consoCURRENT!O19443</f>
        <v>0</v>
      </c>
      <c r="M953" s="37">
        <f>[1]consoCURRENT!P19443</f>
        <v>0</v>
      </c>
      <c r="N953" s="37">
        <f>[1]consoCURRENT!Q19443</f>
        <v>0</v>
      </c>
      <c r="O953" s="37">
        <f>[1]consoCURRENT!R19443</f>
        <v>0</v>
      </c>
      <c r="P953" s="37">
        <f>[1]consoCURRENT!S19443</f>
        <v>0</v>
      </c>
      <c r="Q953" s="37">
        <f>[1]consoCURRENT!T19443</f>
        <v>0</v>
      </c>
      <c r="R953" s="37">
        <f>[1]consoCURRENT!U19443</f>
        <v>0</v>
      </c>
      <c r="S953" s="37">
        <f>[1]consoCURRENT!V19443</f>
        <v>0</v>
      </c>
      <c r="T953" s="37">
        <f>[1]consoCURRENT!W19443</f>
        <v>0</v>
      </c>
      <c r="U953" s="37">
        <f>[1]consoCURRENT!X19443</f>
        <v>0</v>
      </c>
      <c r="V953" s="37">
        <f>[1]consoCURRENT!Y19443</f>
        <v>0</v>
      </c>
      <c r="W953" s="37">
        <f>[1]consoCURRENT!Z19443</f>
        <v>0</v>
      </c>
      <c r="X953" s="37">
        <f>[1]consoCURRENT!AA19443</f>
        <v>0</v>
      </c>
      <c r="Y953" s="37">
        <f>[1]consoCURRENT!AB19443</f>
        <v>0</v>
      </c>
      <c r="Z953" s="37">
        <f t="shared" ref="Z953" si="677">SUM(M953:Y953)</f>
        <v>0</v>
      </c>
      <c r="AA953" s="37">
        <f t="shared" ref="AA953" si="678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19127000</v>
      </c>
      <c r="C954" s="44">
        <f t="shared" ref="C954:AA954" si="679">C953+C952</f>
        <v>0</v>
      </c>
      <c r="D954" s="44">
        <f t="shared" si="679"/>
        <v>0</v>
      </c>
      <c r="E954" s="44">
        <f t="shared" si="679"/>
        <v>606673.91999999993</v>
      </c>
      <c r="F954" s="44">
        <f t="shared" si="679"/>
        <v>0</v>
      </c>
      <c r="G954" s="44">
        <f t="shared" si="679"/>
        <v>0</v>
      </c>
      <c r="H954" s="44">
        <f t="shared" si="679"/>
        <v>0</v>
      </c>
      <c r="I954" s="44">
        <f t="shared" si="679"/>
        <v>0</v>
      </c>
      <c r="J954" s="44">
        <f t="shared" si="679"/>
        <v>0</v>
      </c>
      <c r="K954" s="44">
        <f t="shared" si="679"/>
        <v>0</v>
      </c>
      <c r="L954" s="44">
        <f t="shared" si="679"/>
        <v>0</v>
      </c>
      <c r="M954" s="44">
        <f t="shared" si="679"/>
        <v>0</v>
      </c>
      <c r="N954" s="44">
        <f t="shared" si="679"/>
        <v>0</v>
      </c>
      <c r="O954" s="44">
        <f t="shared" si="679"/>
        <v>260893.06</v>
      </c>
      <c r="P954" s="44">
        <f t="shared" si="679"/>
        <v>345780.86</v>
      </c>
      <c r="Q954" s="44">
        <f t="shared" si="679"/>
        <v>0</v>
      </c>
      <c r="R954" s="44">
        <f t="shared" si="679"/>
        <v>0</v>
      </c>
      <c r="S954" s="44">
        <f t="shared" si="679"/>
        <v>0</v>
      </c>
      <c r="T954" s="44">
        <f t="shared" si="679"/>
        <v>0</v>
      </c>
      <c r="U954" s="44">
        <f t="shared" si="679"/>
        <v>0</v>
      </c>
      <c r="V954" s="44">
        <f t="shared" si="679"/>
        <v>0</v>
      </c>
      <c r="W954" s="44">
        <f t="shared" si="679"/>
        <v>0</v>
      </c>
      <c r="X954" s="44">
        <f t="shared" si="679"/>
        <v>0</v>
      </c>
      <c r="Y954" s="44">
        <f t="shared" si="679"/>
        <v>0</v>
      </c>
      <c r="Z954" s="44">
        <f t="shared" si="679"/>
        <v>606673.91999999993</v>
      </c>
      <c r="AA954" s="44">
        <f t="shared" si="679"/>
        <v>18520326.079999998</v>
      </c>
      <c r="AB954" s="45">
        <f t="shared" si="675"/>
        <v>3.1718195221414752E-2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61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[1]consoCURRENT!E19503</f>
        <v>14398000</v>
      </c>
      <c r="C958" s="37">
        <f>[1]consoCURRENT!F19503</f>
        <v>0</v>
      </c>
      <c r="D958" s="37">
        <f>[1]consoCURRENT!G19503</f>
        <v>0</v>
      </c>
      <c r="E958" s="37">
        <f>[1]consoCURRENT!H19503</f>
        <v>0</v>
      </c>
      <c r="F958" s="37">
        <f>[1]consoCURRENT!I19503</f>
        <v>0</v>
      </c>
      <c r="G958" s="37">
        <f>[1]consoCURRENT!J19503</f>
        <v>0</v>
      </c>
      <c r="H958" s="37">
        <f>[1]consoCURRENT!K19503</f>
        <v>0</v>
      </c>
      <c r="I958" s="37">
        <f>[1]consoCURRENT!L19503</f>
        <v>0</v>
      </c>
      <c r="J958" s="37">
        <f>[1]consoCURRENT!M19503</f>
        <v>0</v>
      </c>
      <c r="K958" s="37">
        <f>[1]consoCURRENT!N19503</f>
        <v>0</v>
      </c>
      <c r="L958" s="37">
        <f>[1]consoCURRENT!O19503</f>
        <v>0</v>
      </c>
      <c r="M958" s="37">
        <f>[1]consoCURRENT!P19503</f>
        <v>0</v>
      </c>
      <c r="N958" s="37">
        <f>[1]consoCURRENT!Q19503</f>
        <v>0</v>
      </c>
      <c r="O958" s="37">
        <f>[1]consoCURRENT!R19503</f>
        <v>0</v>
      </c>
      <c r="P958" s="37">
        <f>[1]consoCURRENT!S19503</f>
        <v>0</v>
      </c>
      <c r="Q958" s="37">
        <f>[1]consoCURRENT!T19503</f>
        <v>0</v>
      </c>
      <c r="R958" s="37">
        <f>[1]consoCURRENT!U19503</f>
        <v>0</v>
      </c>
      <c r="S958" s="37">
        <f>[1]consoCURRENT!V19503</f>
        <v>0</v>
      </c>
      <c r="T958" s="37">
        <f>[1]consoCURRENT!W19503</f>
        <v>0</v>
      </c>
      <c r="U958" s="37">
        <f>[1]consoCURRENT!X19503</f>
        <v>0</v>
      </c>
      <c r="V958" s="37">
        <f>[1]consoCURRENT!Y19503</f>
        <v>0</v>
      </c>
      <c r="W958" s="37">
        <f>[1]consoCURRENT!Z19503</f>
        <v>0</v>
      </c>
      <c r="X958" s="37">
        <f>[1]consoCURRENT!AA19503</f>
        <v>0</v>
      </c>
      <c r="Y958" s="37">
        <f>[1]consoCURRENT!AB19503</f>
        <v>0</v>
      </c>
      <c r="Z958" s="37">
        <f>SUM(M958:Y958)</f>
        <v>0</v>
      </c>
      <c r="AA958" s="37">
        <f>B958-Z958</f>
        <v>14398000</v>
      </c>
      <c r="AB958" s="42">
        <f>Z958/B958</f>
        <v>0</v>
      </c>
      <c r="AC958" s="38"/>
    </row>
    <row r="959" spans="1:29" s="39" customFormat="1" ht="18" customHeight="1" x14ac:dyDescent="0.25">
      <c r="A959" s="41" t="s">
        <v>37</v>
      </c>
      <c r="B959" s="37">
        <f>[1]consoCURRENT!E19579</f>
        <v>2542000</v>
      </c>
      <c r="C959" s="37">
        <f>[1]consoCURRENT!F19579</f>
        <v>0</v>
      </c>
      <c r="D959" s="37">
        <f>[1]consoCURRENT!G19579</f>
        <v>0</v>
      </c>
      <c r="E959" s="37">
        <f>[1]consoCURRENT!H19579</f>
        <v>514682.4</v>
      </c>
      <c r="F959" s="37">
        <f>[1]consoCURRENT!I19579</f>
        <v>0</v>
      </c>
      <c r="G959" s="37">
        <f>[1]consoCURRENT!J19579</f>
        <v>0</v>
      </c>
      <c r="H959" s="37">
        <f>[1]consoCURRENT!K19579</f>
        <v>0</v>
      </c>
      <c r="I959" s="37">
        <f>[1]consoCURRENT!L19579</f>
        <v>0</v>
      </c>
      <c r="J959" s="37">
        <f>[1]consoCURRENT!M19579</f>
        <v>0</v>
      </c>
      <c r="K959" s="37">
        <f>[1]consoCURRENT!N19579</f>
        <v>0</v>
      </c>
      <c r="L959" s="37">
        <f>[1]consoCURRENT!O19579</f>
        <v>0</v>
      </c>
      <c r="M959" s="37">
        <f>[1]consoCURRENT!P19579</f>
        <v>0</v>
      </c>
      <c r="N959" s="37">
        <f>[1]consoCURRENT!Q19579</f>
        <v>0</v>
      </c>
      <c r="O959" s="37">
        <f>[1]consoCURRENT!R19579</f>
        <v>149539.20000000001</v>
      </c>
      <c r="P959" s="37">
        <f>[1]consoCURRENT!S19579</f>
        <v>365143.2</v>
      </c>
      <c r="Q959" s="37">
        <f>[1]consoCURRENT!T19579</f>
        <v>0</v>
      </c>
      <c r="R959" s="37">
        <f>[1]consoCURRENT!U19579</f>
        <v>0</v>
      </c>
      <c r="S959" s="37">
        <f>[1]consoCURRENT!V19579</f>
        <v>0</v>
      </c>
      <c r="T959" s="37">
        <f>[1]consoCURRENT!W19579</f>
        <v>0</v>
      </c>
      <c r="U959" s="37">
        <f>[1]consoCURRENT!X19579</f>
        <v>0</v>
      </c>
      <c r="V959" s="37">
        <f>[1]consoCURRENT!Y19579</f>
        <v>0</v>
      </c>
      <c r="W959" s="37">
        <f>[1]consoCURRENT!Z19579</f>
        <v>0</v>
      </c>
      <c r="X959" s="37">
        <f>[1]consoCURRENT!AA19579</f>
        <v>0</v>
      </c>
      <c r="Y959" s="37">
        <f>[1]consoCURRENT!AB19579</f>
        <v>0</v>
      </c>
      <c r="Z959" s="37">
        <f t="shared" ref="Z959:Z961" si="680">SUM(M959:Y959)</f>
        <v>514682.4</v>
      </c>
      <c r="AA959" s="37">
        <f t="shared" ref="AA959:AA961" si="681">B959-Z959</f>
        <v>2027317.6</v>
      </c>
      <c r="AB959" s="42">
        <f t="shared" ref="AB959:AB964" si="682">Z959/B959</f>
        <v>0.20247143981117233</v>
      </c>
      <c r="AC959" s="38"/>
    </row>
    <row r="960" spans="1:29" s="39" customFormat="1" ht="18" customHeight="1" x14ac:dyDescent="0.25">
      <c r="A960" s="41" t="s">
        <v>38</v>
      </c>
      <c r="B960" s="37">
        <f>[1]consoCURRENT!E19585</f>
        <v>0</v>
      </c>
      <c r="C960" s="37">
        <f>[1]consoCURRENT!F19585</f>
        <v>0</v>
      </c>
      <c r="D960" s="37">
        <f>[1]consoCURRENT!G19585</f>
        <v>0</v>
      </c>
      <c r="E960" s="37">
        <f>[1]consoCURRENT!H19585</f>
        <v>0</v>
      </c>
      <c r="F960" s="37">
        <f>[1]consoCURRENT!I19585</f>
        <v>0</v>
      </c>
      <c r="G960" s="37">
        <f>[1]consoCURRENT!J19585</f>
        <v>0</v>
      </c>
      <c r="H960" s="37">
        <f>[1]consoCURRENT!K19585</f>
        <v>0</v>
      </c>
      <c r="I960" s="37">
        <f>[1]consoCURRENT!L19585</f>
        <v>0</v>
      </c>
      <c r="J960" s="37">
        <f>[1]consoCURRENT!M19585</f>
        <v>0</v>
      </c>
      <c r="K960" s="37">
        <f>[1]consoCURRENT!N19585</f>
        <v>0</v>
      </c>
      <c r="L960" s="37">
        <f>[1]consoCURRENT!O19585</f>
        <v>0</v>
      </c>
      <c r="M960" s="37">
        <f>[1]consoCURRENT!P19585</f>
        <v>0</v>
      </c>
      <c r="N960" s="37">
        <f>[1]consoCURRENT!Q19585</f>
        <v>0</v>
      </c>
      <c r="O960" s="37">
        <f>[1]consoCURRENT!R19585</f>
        <v>0</v>
      </c>
      <c r="P960" s="37">
        <f>[1]consoCURRENT!S19585</f>
        <v>0</v>
      </c>
      <c r="Q960" s="37">
        <f>[1]consoCURRENT!T19585</f>
        <v>0</v>
      </c>
      <c r="R960" s="37">
        <f>[1]consoCURRENT!U19585</f>
        <v>0</v>
      </c>
      <c r="S960" s="37">
        <f>[1]consoCURRENT!V19585</f>
        <v>0</v>
      </c>
      <c r="T960" s="37">
        <f>[1]consoCURRENT!W19585</f>
        <v>0</v>
      </c>
      <c r="U960" s="37">
        <f>[1]consoCURRENT!X19585</f>
        <v>0</v>
      </c>
      <c r="V960" s="37">
        <f>[1]consoCURRENT!Y19585</f>
        <v>0</v>
      </c>
      <c r="W960" s="37">
        <f>[1]consoCURRENT!Z19585</f>
        <v>0</v>
      </c>
      <c r="X960" s="37">
        <f>[1]consoCURRENT!AA19585</f>
        <v>0</v>
      </c>
      <c r="Y960" s="37">
        <f>[1]consoCURRENT!AB19585</f>
        <v>0</v>
      </c>
      <c r="Z960" s="37">
        <f t="shared" si="680"/>
        <v>0</v>
      </c>
      <c r="AA960" s="37">
        <f t="shared" si="681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[1]consoCURRENT!E19614</f>
        <v>0</v>
      </c>
      <c r="C961" s="37">
        <f>[1]consoCURRENT!F19614</f>
        <v>0</v>
      </c>
      <c r="D961" s="37">
        <f>[1]consoCURRENT!G19614</f>
        <v>0</v>
      </c>
      <c r="E961" s="37">
        <f>[1]consoCURRENT!H19614</f>
        <v>0</v>
      </c>
      <c r="F961" s="37">
        <f>[1]consoCURRENT!I19614</f>
        <v>0</v>
      </c>
      <c r="G961" s="37">
        <f>[1]consoCURRENT!J19614</f>
        <v>0</v>
      </c>
      <c r="H961" s="37">
        <f>[1]consoCURRENT!K19614</f>
        <v>0</v>
      </c>
      <c r="I961" s="37">
        <f>[1]consoCURRENT!L19614</f>
        <v>0</v>
      </c>
      <c r="J961" s="37">
        <f>[1]consoCURRENT!M19614</f>
        <v>0</v>
      </c>
      <c r="K961" s="37">
        <f>[1]consoCURRENT!N19614</f>
        <v>0</v>
      </c>
      <c r="L961" s="37">
        <f>[1]consoCURRENT!O19614</f>
        <v>0</v>
      </c>
      <c r="M961" s="37">
        <f>[1]consoCURRENT!P19614</f>
        <v>0</v>
      </c>
      <c r="N961" s="37">
        <f>[1]consoCURRENT!Q19614</f>
        <v>0</v>
      </c>
      <c r="O961" s="37">
        <f>[1]consoCURRENT!R19614</f>
        <v>0</v>
      </c>
      <c r="P961" s="37">
        <f>[1]consoCURRENT!S19614</f>
        <v>0</v>
      </c>
      <c r="Q961" s="37">
        <f>[1]consoCURRENT!T19614</f>
        <v>0</v>
      </c>
      <c r="R961" s="37">
        <f>[1]consoCURRENT!U19614</f>
        <v>0</v>
      </c>
      <c r="S961" s="37">
        <f>[1]consoCURRENT!V19614</f>
        <v>0</v>
      </c>
      <c r="T961" s="37">
        <f>[1]consoCURRENT!W19614</f>
        <v>0</v>
      </c>
      <c r="U961" s="37">
        <f>[1]consoCURRENT!X19614</f>
        <v>0</v>
      </c>
      <c r="V961" s="37">
        <f>[1]consoCURRENT!Y19614</f>
        <v>0</v>
      </c>
      <c r="W961" s="37">
        <f>[1]consoCURRENT!Z19614</f>
        <v>0</v>
      </c>
      <c r="X961" s="37">
        <f>[1]consoCURRENT!AA19614</f>
        <v>0</v>
      </c>
      <c r="Y961" s="37">
        <f>[1]consoCURRENT!AB19614</f>
        <v>0</v>
      </c>
      <c r="Z961" s="37">
        <f t="shared" si="680"/>
        <v>0</v>
      </c>
      <c r="AA961" s="37">
        <f t="shared" si="681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16940000</v>
      </c>
      <c r="C962" s="44">
        <f t="shared" ref="C962:AA962" si="683">SUM(C958:C961)</f>
        <v>0</v>
      </c>
      <c r="D962" s="44">
        <f t="shared" si="683"/>
        <v>0</v>
      </c>
      <c r="E962" s="44">
        <f t="shared" si="683"/>
        <v>514682.4</v>
      </c>
      <c r="F962" s="44">
        <f t="shared" si="683"/>
        <v>0</v>
      </c>
      <c r="G962" s="44">
        <f t="shared" si="683"/>
        <v>0</v>
      </c>
      <c r="H962" s="44">
        <f t="shared" si="683"/>
        <v>0</v>
      </c>
      <c r="I962" s="44">
        <f t="shared" si="683"/>
        <v>0</v>
      </c>
      <c r="J962" s="44">
        <f t="shared" si="683"/>
        <v>0</v>
      </c>
      <c r="K962" s="44">
        <f t="shared" si="683"/>
        <v>0</v>
      </c>
      <c r="L962" s="44">
        <f t="shared" si="683"/>
        <v>0</v>
      </c>
      <c r="M962" s="44">
        <f t="shared" si="683"/>
        <v>0</v>
      </c>
      <c r="N962" s="44">
        <f t="shared" si="683"/>
        <v>0</v>
      </c>
      <c r="O962" s="44">
        <f t="shared" si="683"/>
        <v>149539.20000000001</v>
      </c>
      <c r="P962" s="44">
        <f t="shared" si="683"/>
        <v>365143.2</v>
      </c>
      <c r="Q962" s="44">
        <f t="shared" si="683"/>
        <v>0</v>
      </c>
      <c r="R962" s="44">
        <f t="shared" si="683"/>
        <v>0</v>
      </c>
      <c r="S962" s="44">
        <f t="shared" si="683"/>
        <v>0</v>
      </c>
      <c r="T962" s="44">
        <f t="shared" si="683"/>
        <v>0</v>
      </c>
      <c r="U962" s="44">
        <f t="shared" si="683"/>
        <v>0</v>
      </c>
      <c r="V962" s="44">
        <f t="shared" si="683"/>
        <v>0</v>
      </c>
      <c r="W962" s="44">
        <f t="shared" si="683"/>
        <v>0</v>
      </c>
      <c r="X962" s="44">
        <f t="shared" si="683"/>
        <v>0</v>
      </c>
      <c r="Y962" s="44">
        <f t="shared" si="683"/>
        <v>0</v>
      </c>
      <c r="Z962" s="44">
        <f t="shared" si="683"/>
        <v>514682.4</v>
      </c>
      <c r="AA962" s="44">
        <f t="shared" si="683"/>
        <v>16425317.6</v>
      </c>
      <c r="AB962" s="45">
        <f t="shared" si="682"/>
        <v>3.038266824085006E-2</v>
      </c>
      <c r="AC962" s="38"/>
    </row>
    <row r="963" spans="1:29" s="39" customFormat="1" ht="18" customHeight="1" x14ac:dyDescent="0.25">
      <c r="A963" s="46" t="s">
        <v>41</v>
      </c>
      <c r="B963" s="37">
        <f>[1]consoCURRENT!E19618</f>
        <v>0</v>
      </c>
      <c r="C963" s="37">
        <f>[1]consoCURRENT!F19618</f>
        <v>0</v>
      </c>
      <c r="D963" s="37">
        <f>[1]consoCURRENT!G19618</f>
        <v>0</v>
      </c>
      <c r="E963" s="37">
        <f>[1]consoCURRENT!H19618</f>
        <v>0</v>
      </c>
      <c r="F963" s="37">
        <f>[1]consoCURRENT!I19618</f>
        <v>0</v>
      </c>
      <c r="G963" s="37">
        <f>[1]consoCURRENT!J19618</f>
        <v>0</v>
      </c>
      <c r="H963" s="37">
        <f>[1]consoCURRENT!K19618</f>
        <v>0</v>
      </c>
      <c r="I963" s="37">
        <f>[1]consoCURRENT!L19618</f>
        <v>0</v>
      </c>
      <c r="J963" s="37">
        <f>[1]consoCURRENT!M19618</f>
        <v>0</v>
      </c>
      <c r="K963" s="37">
        <f>[1]consoCURRENT!N19618</f>
        <v>0</v>
      </c>
      <c r="L963" s="37">
        <f>[1]consoCURRENT!O19618</f>
        <v>0</v>
      </c>
      <c r="M963" s="37">
        <f>[1]consoCURRENT!P19618</f>
        <v>0</v>
      </c>
      <c r="N963" s="37">
        <f>[1]consoCURRENT!Q19618</f>
        <v>0</v>
      </c>
      <c r="O963" s="37">
        <f>[1]consoCURRENT!R19618</f>
        <v>0</v>
      </c>
      <c r="P963" s="37">
        <f>[1]consoCURRENT!S19618</f>
        <v>0</v>
      </c>
      <c r="Q963" s="37">
        <f>[1]consoCURRENT!T19618</f>
        <v>0</v>
      </c>
      <c r="R963" s="37">
        <f>[1]consoCURRENT!U19618</f>
        <v>0</v>
      </c>
      <c r="S963" s="37">
        <f>[1]consoCURRENT!V19618</f>
        <v>0</v>
      </c>
      <c r="T963" s="37">
        <f>[1]consoCURRENT!W19618</f>
        <v>0</v>
      </c>
      <c r="U963" s="37">
        <f>[1]consoCURRENT!X19618</f>
        <v>0</v>
      </c>
      <c r="V963" s="37">
        <f>[1]consoCURRENT!Y19618</f>
        <v>0</v>
      </c>
      <c r="W963" s="37">
        <f>[1]consoCURRENT!Z19618</f>
        <v>0</v>
      </c>
      <c r="X963" s="37">
        <f>[1]consoCURRENT!AA19618</f>
        <v>0</v>
      </c>
      <c r="Y963" s="37">
        <f>[1]consoCURRENT!AB19618</f>
        <v>0</v>
      </c>
      <c r="Z963" s="37">
        <f t="shared" ref="Z963" si="684">SUM(M963:Y963)</f>
        <v>0</v>
      </c>
      <c r="AA963" s="37">
        <f t="shared" ref="AA963" si="685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16940000</v>
      </c>
      <c r="C964" s="44">
        <f t="shared" ref="C964:AA964" si="686">C963+C962</f>
        <v>0</v>
      </c>
      <c r="D964" s="44">
        <f t="shared" si="686"/>
        <v>0</v>
      </c>
      <c r="E964" s="44">
        <f t="shared" si="686"/>
        <v>514682.4</v>
      </c>
      <c r="F964" s="44">
        <f t="shared" si="686"/>
        <v>0</v>
      </c>
      <c r="G964" s="44">
        <f t="shared" si="686"/>
        <v>0</v>
      </c>
      <c r="H964" s="44">
        <f t="shared" si="686"/>
        <v>0</v>
      </c>
      <c r="I964" s="44">
        <f t="shared" si="686"/>
        <v>0</v>
      </c>
      <c r="J964" s="44">
        <f t="shared" si="686"/>
        <v>0</v>
      </c>
      <c r="K964" s="44">
        <f t="shared" si="686"/>
        <v>0</v>
      </c>
      <c r="L964" s="44">
        <f t="shared" si="686"/>
        <v>0</v>
      </c>
      <c r="M964" s="44">
        <f t="shared" si="686"/>
        <v>0</v>
      </c>
      <c r="N964" s="44">
        <f t="shared" si="686"/>
        <v>0</v>
      </c>
      <c r="O964" s="44">
        <f t="shared" si="686"/>
        <v>149539.20000000001</v>
      </c>
      <c r="P964" s="44">
        <f t="shared" si="686"/>
        <v>365143.2</v>
      </c>
      <c r="Q964" s="44">
        <f t="shared" si="686"/>
        <v>0</v>
      </c>
      <c r="R964" s="44">
        <f t="shared" si="686"/>
        <v>0</v>
      </c>
      <c r="S964" s="44">
        <f t="shared" si="686"/>
        <v>0</v>
      </c>
      <c r="T964" s="44">
        <f t="shared" si="686"/>
        <v>0</v>
      </c>
      <c r="U964" s="44">
        <f t="shared" si="686"/>
        <v>0</v>
      </c>
      <c r="V964" s="44">
        <f t="shared" si="686"/>
        <v>0</v>
      </c>
      <c r="W964" s="44">
        <f t="shared" si="686"/>
        <v>0</v>
      </c>
      <c r="X964" s="44">
        <f t="shared" si="686"/>
        <v>0</v>
      </c>
      <c r="Y964" s="44">
        <f t="shared" si="686"/>
        <v>0</v>
      </c>
      <c r="Z964" s="44">
        <f t="shared" si="686"/>
        <v>514682.4</v>
      </c>
      <c r="AA964" s="44">
        <f t="shared" si="686"/>
        <v>16425317.6</v>
      </c>
      <c r="AB964" s="45">
        <f t="shared" si="682"/>
        <v>3.038266824085006E-2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62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[1]consoCURRENT!E19678</f>
        <v>5970000</v>
      </c>
      <c r="C968" s="37">
        <f>[1]consoCURRENT!F19678</f>
        <v>0</v>
      </c>
      <c r="D968" s="37">
        <f>[1]consoCURRENT!G19678</f>
        <v>0</v>
      </c>
      <c r="E968" s="37">
        <f>[1]consoCURRENT!H19678</f>
        <v>0</v>
      </c>
      <c r="F968" s="37">
        <f>[1]consoCURRENT!I19678</f>
        <v>0</v>
      </c>
      <c r="G968" s="37">
        <f>[1]consoCURRENT!J19678</f>
        <v>0</v>
      </c>
      <c r="H968" s="37">
        <f>[1]consoCURRENT!K19678</f>
        <v>0</v>
      </c>
      <c r="I968" s="37">
        <f>[1]consoCURRENT!L19678</f>
        <v>0</v>
      </c>
      <c r="J968" s="37">
        <f>[1]consoCURRENT!M19678</f>
        <v>0</v>
      </c>
      <c r="K968" s="37">
        <f>[1]consoCURRENT!N19678</f>
        <v>0</v>
      </c>
      <c r="L968" s="37">
        <f>[1]consoCURRENT!O19678</f>
        <v>0</v>
      </c>
      <c r="M968" s="37">
        <f>[1]consoCURRENT!P19678</f>
        <v>0</v>
      </c>
      <c r="N968" s="37">
        <f>[1]consoCURRENT!Q19678</f>
        <v>0</v>
      </c>
      <c r="O968" s="37">
        <f>[1]consoCURRENT!R19678</f>
        <v>0</v>
      </c>
      <c r="P968" s="37">
        <f>[1]consoCURRENT!S19678</f>
        <v>0</v>
      </c>
      <c r="Q968" s="37">
        <f>[1]consoCURRENT!T19678</f>
        <v>0</v>
      </c>
      <c r="R968" s="37">
        <f>[1]consoCURRENT!U19678</f>
        <v>0</v>
      </c>
      <c r="S968" s="37">
        <f>[1]consoCURRENT!V19678</f>
        <v>0</v>
      </c>
      <c r="T968" s="37">
        <f>[1]consoCURRENT!W19678</f>
        <v>0</v>
      </c>
      <c r="U968" s="37">
        <f>[1]consoCURRENT!X19678</f>
        <v>0</v>
      </c>
      <c r="V968" s="37">
        <f>[1]consoCURRENT!Y19678</f>
        <v>0</v>
      </c>
      <c r="W968" s="37">
        <f>[1]consoCURRENT!Z19678</f>
        <v>0</v>
      </c>
      <c r="X968" s="37">
        <f>[1]consoCURRENT!AA19678</f>
        <v>0</v>
      </c>
      <c r="Y968" s="37">
        <f>[1]consoCURRENT!AB19678</f>
        <v>0</v>
      </c>
      <c r="Z968" s="37">
        <f>SUM(M968:Y968)</f>
        <v>0</v>
      </c>
      <c r="AA968" s="37">
        <f>B968-Z968</f>
        <v>5970000</v>
      </c>
      <c r="AB968" s="42">
        <f>Z968/B968</f>
        <v>0</v>
      </c>
      <c r="AC968" s="38"/>
    </row>
    <row r="969" spans="1:29" s="39" customFormat="1" ht="18" customHeight="1" x14ac:dyDescent="0.25">
      <c r="A969" s="41" t="s">
        <v>37</v>
      </c>
      <c r="B969" s="37">
        <f>[1]consoCURRENT!E19754</f>
        <v>1151000</v>
      </c>
      <c r="C969" s="37">
        <f>[1]consoCURRENT!F19754</f>
        <v>0</v>
      </c>
      <c r="D969" s="37">
        <f>[1]consoCURRENT!G19754</f>
        <v>0</v>
      </c>
      <c r="E969" s="37">
        <f>[1]consoCURRENT!H19754</f>
        <v>222766.5</v>
      </c>
      <c r="F969" s="37">
        <f>[1]consoCURRENT!I19754</f>
        <v>0</v>
      </c>
      <c r="G969" s="37">
        <f>[1]consoCURRENT!J19754</f>
        <v>0</v>
      </c>
      <c r="H969" s="37">
        <f>[1]consoCURRENT!K19754</f>
        <v>0</v>
      </c>
      <c r="I969" s="37">
        <f>[1]consoCURRENT!L19754</f>
        <v>0</v>
      </c>
      <c r="J969" s="37">
        <f>[1]consoCURRENT!M19754</f>
        <v>0</v>
      </c>
      <c r="K969" s="37">
        <f>[1]consoCURRENT!N19754</f>
        <v>0</v>
      </c>
      <c r="L969" s="37">
        <f>[1]consoCURRENT!O19754</f>
        <v>0</v>
      </c>
      <c r="M969" s="37">
        <f>[1]consoCURRENT!P19754</f>
        <v>0</v>
      </c>
      <c r="N969" s="37">
        <f>[1]consoCURRENT!Q19754</f>
        <v>0</v>
      </c>
      <c r="O969" s="37">
        <f>[1]consoCURRENT!R19754</f>
        <v>92854</v>
      </c>
      <c r="P969" s="37">
        <f>[1]consoCURRENT!S19754</f>
        <v>129912.5</v>
      </c>
      <c r="Q969" s="37">
        <f>[1]consoCURRENT!T19754</f>
        <v>0</v>
      </c>
      <c r="R969" s="37">
        <f>[1]consoCURRENT!U19754</f>
        <v>0</v>
      </c>
      <c r="S969" s="37">
        <f>[1]consoCURRENT!V19754</f>
        <v>0</v>
      </c>
      <c r="T969" s="37">
        <f>[1]consoCURRENT!W19754</f>
        <v>0</v>
      </c>
      <c r="U969" s="37">
        <f>[1]consoCURRENT!X19754</f>
        <v>0</v>
      </c>
      <c r="V969" s="37">
        <f>[1]consoCURRENT!Y19754</f>
        <v>0</v>
      </c>
      <c r="W969" s="37">
        <f>[1]consoCURRENT!Z19754</f>
        <v>0</v>
      </c>
      <c r="X969" s="37">
        <f>[1]consoCURRENT!AA19754</f>
        <v>0</v>
      </c>
      <c r="Y969" s="37">
        <f>[1]consoCURRENT!AB19754</f>
        <v>0</v>
      </c>
      <c r="Z969" s="37">
        <f t="shared" ref="Z969:Z971" si="687">SUM(M969:Y969)</f>
        <v>222766.5</v>
      </c>
      <c r="AA969" s="37">
        <f t="shared" ref="AA969:AA971" si="688">B969-Z969</f>
        <v>928233.5</v>
      </c>
      <c r="AB969" s="42">
        <f t="shared" ref="AB969:AB974" si="689">Z969/B969</f>
        <v>0.19354170286707212</v>
      </c>
      <c r="AC969" s="38"/>
    </row>
    <row r="970" spans="1:29" s="39" customFormat="1" ht="18" customHeight="1" x14ac:dyDescent="0.25">
      <c r="A970" s="41" t="s">
        <v>38</v>
      </c>
      <c r="B970" s="37">
        <f>[1]consoCURRENT!E19760</f>
        <v>0</v>
      </c>
      <c r="C970" s="37">
        <f>[1]consoCURRENT!F19760</f>
        <v>0</v>
      </c>
      <c r="D970" s="37">
        <f>[1]consoCURRENT!G19760</f>
        <v>0</v>
      </c>
      <c r="E970" s="37">
        <f>[1]consoCURRENT!H19760</f>
        <v>0</v>
      </c>
      <c r="F970" s="37">
        <f>[1]consoCURRENT!I19760</f>
        <v>0</v>
      </c>
      <c r="G970" s="37">
        <f>[1]consoCURRENT!J19760</f>
        <v>0</v>
      </c>
      <c r="H970" s="37">
        <f>[1]consoCURRENT!K19760</f>
        <v>0</v>
      </c>
      <c r="I970" s="37">
        <f>[1]consoCURRENT!L19760</f>
        <v>0</v>
      </c>
      <c r="J970" s="37">
        <f>[1]consoCURRENT!M19760</f>
        <v>0</v>
      </c>
      <c r="K970" s="37">
        <f>[1]consoCURRENT!N19760</f>
        <v>0</v>
      </c>
      <c r="L970" s="37">
        <f>[1]consoCURRENT!O19760</f>
        <v>0</v>
      </c>
      <c r="M970" s="37">
        <f>[1]consoCURRENT!P19760</f>
        <v>0</v>
      </c>
      <c r="N970" s="37">
        <f>[1]consoCURRENT!Q19760</f>
        <v>0</v>
      </c>
      <c r="O970" s="37">
        <f>[1]consoCURRENT!R19760</f>
        <v>0</v>
      </c>
      <c r="P970" s="37">
        <f>[1]consoCURRENT!S19760</f>
        <v>0</v>
      </c>
      <c r="Q970" s="37">
        <f>[1]consoCURRENT!T19760</f>
        <v>0</v>
      </c>
      <c r="R970" s="37">
        <f>[1]consoCURRENT!U19760</f>
        <v>0</v>
      </c>
      <c r="S970" s="37">
        <f>[1]consoCURRENT!V19760</f>
        <v>0</v>
      </c>
      <c r="T970" s="37">
        <f>[1]consoCURRENT!W19760</f>
        <v>0</v>
      </c>
      <c r="U970" s="37">
        <f>[1]consoCURRENT!X19760</f>
        <v>0</v>
      </c>
      <c r="V970" s="37">
        <f>[1]consoCURRENT!Y19760</f>
        <v>0</v>
      </c>
      <c r="W970" s="37">
        <f>[1]consoCURRENT!Z19760</f>
        <v>0</v>
      </c>
      <c r="X970" s="37">
        <f>[1]consoCURRENT!AA19760</f>
        <v>0</v>
      </c>
      <c r="Y970" s="37">
        <f>[1]consoCURRENT!AB19760</f>
        <v>0</v>
      </c>
      <c r="Z970" s="37">
        <f t="shared" si="687"/>
        <v>0</v>
      </c>
      <c r="AA970" s="37">
        <f t="shared" si="688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[1]consoCURRENT!E19789</f>
        <v>0</v>
      </c>
      <c r="C971" s="37">
        <f>[1]consoCURRENT!F19789</f>
        <v>0</v>
      </c>
      <c r="D971" s="37">
        <f>[1]consoCURRENT!G19789</f>
        <v>0</v>
      </c>
      <c r="E971" s="37">
        <f>[1]consoCURRENT!H19789</f>
        <v>0</v>
      </c>
      <c r="F971" s="37">
        <f>[1]consoCURRENT!I19789</f>
        <v>0</v>
      </c>
      <c r="G971" s="37">
        <f>[1]consoCURRENT!J19789</f>
        <v>0</v>
      </c>
      <c r="H971" s="37">
        <f>[1]consoCURRENT!K19789</f>
        <v>0</v>
      </c>
      <c r="I971" s="37">
        <f>[1]consoCURRENT!L19789</f>
        <v>0</v>
      </c>
      <c r="J971" s="37">
        <f>[1]consoCURRENT!M19789</f>
        <v>0</v>
      </c>
      <c r="K971" s="37">
        <f>[1]consoCURRENT!N19789</f>
        <v>0</v>
      </c>
      <c r="L971" s="37">
        <f>[1]consoCURRENT!O19789</f>
        <v>0</v>
      </c>
      <c r="M971" s="37">
        <f>[1]consoCURRENT!P19789</f>
        <v>0</v>
      </c>
      <c r="N971" s="37">
        <f>[1]consoCURRENT!Q19789</f>
        <v>0</v>
      </c>
      <c r="O971" s="37">
        <f>[1]consoCURRENT!R19789</f>
        <v>0</v>
      </c>
      <c r="P971" s="37">
        <f>[1]consoCURRENT!S19789</f>
        <v>0</v>
      </c>
      <c r="Q971" s="37">
        <f>[1]consoCURRENT!T19789</f>
        <v>0</v>
      </c>
      <c r="R971" s="37">
        <f>[1]consoCURRENT!U19789</f>
        <v>0</v>
      </c>
      <c r="S971" s="37">
        <f>[1]consoCURRENT!V19789</f>
        <v>0</v>
      </c>
      <c r="T971" s="37">
        <f>[1]consoCURRENT!W19789</f>
        <v>0</v>
      </c>
      <c r="U971" s="37">
        <f>[1]consoCURRENT!X19789</f>
        <v>0</v>
      </c>
      <c r="V971" s="37">
        <f>[1]consoCURRENT!Y19789</f>
        <v>0</v>
      </c>
      <c r="W971" s="37">
        <f>[1]consoCURRENT!Z19789</f>
        <v>0</v>
      </c>
      <c r="X971" s="37">
        <f>[1]consoCURRENT!AA19789</f>
        <v>0</v>
      </c>
      <c r="Y971" s="37">
        <f>[1]consoCURRENT!AB19789</f>
        <v>0</v>
      </c>
      <c r="Z971" s="37">
        <f t="shared" si="687"/>
        <v>0</v>
      </c>
      <c r="AA971" s="37">
        <f t="shared" si="688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7121000</v>
      </c>
      <c r="C972" s="44">
        <f t="shared" ref="C972:AA972" si="690">SUM(C968:C971)</f>
        <v>0</v>
      </c>
      <c r="D972" s="44">
        <f t="shared" si="690"/>
        <v>0</v>
      </c>
      <c r="E972" s="44">
        <f t="shared" si="690"/>
        <v>222766.5</v>
      </c>
      <c r="F972" s="44">
        <f t="shared" si="690"/>
        <v>0</v>
      </c>
      <c r="G972" s="44">
        <f t="shared" si="690"/>
        <v>0</v>
      </c>
      <c r="H972" s="44">
        <f t="shared" si="690"/>
        <v>0</v>
      </c>
      <c r="I972" s="44">
        <f t="shared" si="690"/>
        <v>0</v>
      </c>
      <c r="J972" s="44">
        <f t="shared" si="690"/>
        <v>0</v>
      </c>
      <c r="K972" s="44">
        <f t="shared" si="690"/>
        <v>0</v>
      </c>
      <c r="L972" s="44">
        <f t="shared" si="690"/>
        <v>0</v>
      </c>
      <c r="M972" s="44">
        <f t="shared" si="690"/>
        <v>0</v>
      </c>
      <c r="N972" s="44">
        <f t="shared" si="690"/>
        <v>0</v>
      </c>
      <c r="O972" s="44">
        <f t="shared" si="690"/>
        <v>92854</v>
      </c>
      <c r="P972" s="44">
        <f t="shared" si="690"/>
        <v>129912.5</v>
      </c>
      <c r="Q972" s="44">
        <f t="shared" si="690"/>
        <v>0</v>
      </c>
      <c r="R972" s="44">
        <f t="shared" si="690"/>
        <v>0</v>
      </c>
      <c r="S972" s="44">
        <f t="shared" si="690"/>
        <v>0</v>
      </c>
      <c r="T972" s="44">
        <f t="shared" si="690"/>
        <v>0</v>
      </c>
      <c r="U972" s="44">
        <f t="shared" si="690"/>
        <v>0</v>
      </c>
      <c r="V972" s="44">
        <f t="shared" si="690"/>
        <v>0</v>
      </c>
      <c r="W972" s="44">
        <f t="shared" si="690"/>
        <v>0</v>
      </c>
      <c r="X972" s="44">
        <f t="shared" si="690"/>
        <v>0</v>
      </c>
      <c r="Y972" s="44">
        <f t="shared" si="690"/>
        <v>0</v>
      </c>
      <c r="Z972" s="44">
        <f t="shared" si="690"/>
        <v>222766.5</v>
      </c>
      <c r="AA972" s="44">
        <f t="shared" si="690"/>
        <v>6898233.5</v>
      </c>
      <c r="AB972" s="45">
        <f t="shared" si="689"/>
        <v>3.1283036090436735E-2</v>
      </c>
      <c r="AC972" s="38"/>
    </row>
    <row r="973" spans="1:29" s="39" customFormat="1" ht="18" customHeight="1" x14ac:dyDescent="0.25">
      <c r="A973" s="46" t="s">
        <v>41</v>
      </c>
      <c r="B973" s="37">
        <f>[1]consoCURRENT!E19793</f>
        <v>0</v>
      </c>
      <c r="C973" s="37">
        <f>[1]consoCURRENT!F19793</f>
        <v>0</v>
      </c>
      <c r="D973" s="37">
        <f>[1]consoCURRENT!G19793</f>
        <v>0</v>
      </c>
      <c r="E973" s="37">
        <f>[1]consoCURRENT!H19793</f>
        <v>0</v>
      </c>
      <c r="F973" s="37">
        <f>[1]consoCURRENT!I19793</f>
        <v>0</v>
      </c>
      <c r="G973" s="37">
        <f>[1]consoCURRENT!J19793</f>
        <v>0</v>
      </c>
      <c r="H973" s="37">
        <f>[1]consoCURRENT!K19793</f>
        <v>0</v>
      </c>
      <c r="I973" s="37">
        <f>[1]consoCURRENT!L19793</f>
        <v>0</v>
      </c>
      <c r="J973" s="37">
        <f>[1]consoCURRENT!M19793</f>
        <v>0</v>
      </c>
      <c r="K973" s="37">
        <f>[1]consoCURRENT!N19793</f>
        <v>0</v>
      </c>
      <c r="L973" s="37">
        <f>[1]consoCURRENT!O19793</f>
        <v>0</v>
      </c>
      <c r="M973" s="37">
        <f>[1]consoCURRENT!P19793</f>
        <v>0</v>
      </c>
      <c r="N973" s="37">
        <f>[1]consoCURRENT!Q19793</f>
        <v>0</v>
      </c>
      <c r="O973" s="37">
        <f>[1]consoCURRENT!R19793</f>
        <v>0</v>
      </c>
      <c r="P973" s="37">
        <f>[1]consoCURRENT!S19793</f>
        <v>0</v>
      </c>
      <c r="Q973" s="37">
        <f>[1]consoCURRENT!T19793</f>
        <v>0</v>
      </c>
      <c r="R973" s="37">
        <f>[1]consoCURRENT!U19793</f>
        <v>0</v>
      </c>
      <c r="S973" s="37">
        <f>[1]consoCURRENT!V19793</f>
        <v>0</v>
      </c>
      <c r="T973" s="37">
        <f>[1]consoCURRENT!W19793</f>
        <v>0</v>
      </c>
      <c r="U973" s="37">
        <f>[1]consoCURRENT!X19793</f>
        <v>0</v>
      </c>
      <c r="V973" s="37">
        <f>[1]consoCURRENT!Y19793</f>
        <v>0</v>
      </c>
      <c r="W973" s="37">
        <f>[1]consoCURRENT!Z19793</f>
        <v>0</v>
      </c>
      <c r="X973" s="37">
        <f>[1]consoCURRENT!AA19793</f>
        <v>0</v>
      </c>
      <c r="Y973" s="37">
        <f>[1]consoCURRENT!AB19793</f>
        <v>0</v>
      </c>
      <c r="Z973" s="37">
        <f t="shared" ref="Z973" si="691">SUM(M973:Y973)</f>
        <v>0</v>
      </c>
      <c r="AA973" s="37">
        <f t="shared" ref="AA973" si="692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7121000</v>
      </c>
      <c r="C974" s="44">
        <f t="shared" ref="C974:AA974" si="693">C973+C972</f>
        <v>0</v>
      </c>
      <c r="D974" s="44">
        <f t="shared" si="693"/>
        <v>0</v>
      </c>
      <c r="E974" s="44">
        <f t="shared" si="693"/>
        <v>222766.5</v>
      </c>
      <c r="F974" s="44">
        <f t="shared" si="693"/>
        <v>0</v>
      </c>
      <c r="G974" s="44">
        <f t="shared" si="693"/>
        <v>0</v>
      </c>
      <c r="H974" s="44">
        <f t="shared" si="693"/>
        <v>0</v>
      </c>
      <c r="I974" s="44">
        <f t="shared" si="693"/>
        <v>0</v>
      </c>
      <c r="J974" s="44">
        <f t="shared" si="693"/>
        <v>0</v>
      </c>
      <c r="K974" s="44">
        <f t="shared" si="693"/>
        <v>0</v>
      </c>
      <c r="L974" s="44">
        <f t="shared" si="693"/>
        <v>0</v>
      </c>
      <c r="M974" s="44">
        <f t="shared" si="693"/>
        <v>0</v>
      </c>
      <c r="N974" s="44">
        <f t="shared" si="693"/>
        <v>0</v>
      </c>
      <c r="O974" s="44">
        <f t="shared" si="693"/>
        <v>92854</v>
      </c>
      <c r="P974" s="44">
        <f t="shared" si="693"/>
        <v>129912.5</v>
      </c>
      <c r="Q974" s="44">
        <f t="shared" si="693"/>
        <v>0</v>
      </c>
      <c r="R974" s="44">
        <f t="shared" si="693"/>
        <v>0</v>
      </c>
      <c r="S974" s="44">
        <f t="shared" si="693"/>
        <v>0</v>
      </c>
      <c r="T974" s="44">
        <f t="shared" si="693"/>
        <v>0</v>
      </c>
      <c r="U974" s="44">
        <f t="shared" si="693"/>
        <v>0</v>
      </c>
      <c r="V974" s="44">
        <f t="shared" si="693"/>
        <v>0</v>
      </c>
      <c r="W974" s="44">
        <f t="shared" si="693"/>
        <v>0</v>
      </c>
      <c r="X974" s="44">
        <f t="shared" si="693"/>
        <v>0</v>
      </c>
      <c r="Y974" s="44">
        <f t="shared" si="693"/>
        <v>0</v>
      </c>
      <c r="Z974" s="44">
        <f t="shared" si="693"/>
        <v>222766.5</v>
      </c>
      <c r="AA974" s="44">
        <f t="shared" si="693"/>
        <v>6898233.5</v>
      </c>
      <c r="AB974" s="45">
        <f t="shared" si="689"/>
        <v>3.1283036090436735E-2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63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[1]consoCURRENT!E19853</f>
        <v>2759000</v>
      </c>
      <c r="C978" s="37">
        <f>[1]consoCURRENT!F19853</f>
        <v>0</v>
      </c>
      <c r="D978" s="37">
        <f>[1]consoCURRENT!G19853</f>
        <v>0</v>
      </c>
      <c r="E978" s="37">
        <f>[1]consoCURRENT!H19853</f>
        <v>0</v>
      </c>
      <c r="F978" s="37">
        <f>[1]consoCURRENT!I19853</f>
        <v>0</v>
      </c>
      <c r="G978" s="37">
        <f>[1]consoCURRENT!J19853</f>
        <v>0</v>
      </c>
      <c r="H978" s="37">
        <f>[1]consoCURRENT!K19853</f>
        <v>0</v>
      </c>
      <c r="I978" s="37">
        <f>[1]consoCURRENT!L19853</f>
        <v>0</v>
      </c>
      <c r="J978" s="37">
        <f>[1]consoCURRENT!M19853</f>
        <v>0</v>
      </c>
      <c r="K978" s="37">
        <f>[1]consoCURRENT!N19853</f>
        <v>0</v>
      </c>
      <c r="L978" s="37">
        <f>[1]consoCURRENT!O19853</f>
        <v>0</v>
      </c>
      <c r="M978" s="37">
        <f>[1]consoCURRENT!P19853</f>
        <v>0</v>
      </c>
      <c r="N978" s="37">
        <f>[1]consoCURRENT!Q19853</f>
        <v>0</v>
      </c>
      <c r="O978" s="37">
        <f>[1]consoCURRENT!R19853</f>
        <v>0</v>
      </c>
      <c r="P978" s="37">
        <f>[1]consoCURRENT!S19853</f>
        <v>0</v>
      </c>
      <c r="Q978" s="37">
        <f>[1]consoCURRENT!T19853</f>
        <v>0</v>
      </c>
      <c r="R978" s="37">
        <f>[1]consoCURRENT!U19853</f>
        <v>0</v>
      </c>
      <c r="S978" s="37">
        <f>[1]consoCURRENT!V19853</f>
        <v>0</v>
      </c>
      <c r="T978" s="37">
        <f>[1]consoCURRENT!W19853</f>
        <v>0</v>
      </c>
      <c r="U978" s="37">
        <f>[1]consoCURRENT!X19853</f>
        <v>0</v>
      </c>
      <c r="V978" s="37">
        <f>[1]consoCURRENT!Y19853</f>
        <v>0</v>
      </c>
      <c r="W978" s="37">
        <f>[1]consoCURRENT!Z19853</f>
        <v>0</v>
      </c>
      <c r="X978" s="37">
        <f>[1]consoCURRENT!AA19853</f>
        <v>0</v>
      </c>
      <c r="Y978" s="37">
        <f>[1]consoCURRENT!AB19853</f>
        <v>0</v>
      </c>
      <c r="Z978" s="37">
        <f>SUM(M978:Y978)</f>
        <v>0</v>
      </c>
      <c r="AA978" s="37">
        <f>B978-Z978</f>
        <v>2759000</v>
      </c>
      <c r="AB978" s="42">
        <f>Z978/B978</f>
        <v>0</v>
      </c>
      <c r="AC978" s="38"/>
    </row>
    <row r="979" spans="1:29" s="39" customFormat="1" ht="18" customHeight="1" x14ac:dyDescent="0.25">
      <c r="A979" s="41" t="s">
        <v>37</v>
      </c>
      <c r="B979" s="37">
        <f>[1]consoCURRENT!E19929</f>
        <v>1450000</v>
      </c>
      <c r="C979" s="37">
        <f>[1]consoCURRENT!F19929</f>
        <v>0</v>
      </c>
      <c r="D979" s="37">
        <f>[1]consoCURRENT!G19929</f>
        <v>0</v>
      </c>
      <c r="E979" s="37">
        <f>[1]consoCURRENT!H19929</f>
        <v>338761</v>
      </c>
      <c r="F979" s="37">
        <f>[1]consoCURRENT!I19929</f>
        <v>0</v>
      </c>
      <c r="G979" s="37">
        <f>[1]consoCURRENT!J19929</f>
        <v>0</v>
      </c>
      <c r="H979" s="37">
        <f>[1]consoCURRENT!K19929</f>
        <v>0</v>
      </c>
      <c r="I979" s="37">
        <f>[1]consoCURRENT!L19929</f>
        <v>0</v>
      </c>
      <c r="J979" s="37">
        <f>[1]consoCURRENT!M19929</f>
        <v>0</v>
      </c>
      <c r="K979" s="37">
        <f>[1]consoCURRENT!N19929</f>
        <v>0</v>
      </c>
      <c r="L979" s="37">
        <f>[1]consoCURRENT!O19929</f>
        <v>0</v>
      </c>
      <c r="M979" s="37">
        <f>[1]consoCURRENT!P19929</f>
        <v>0</v>
      </c>
      <c r="N979" s="37">
        <f>[1]consoCURRENT!Q19929</f>
        <v>0</v>
      </c>
      <c r="O979" s="37">
        <f>[1]consoCURRENT!R19929</f>
        <v>169213.5</v>
      </c>
      <c r="P979" s="37">
        <f>[1]consoCURRENT!S19929</f>
        <v>169547.5</v>
      </c>
      <c r="Q979" s="37">
        <f>[1]consoCURRENT!T19929</f>
        <v>0</v>
      </c>
      <c r="R979" s="37">
        <f>[1]consoCURRENT!U19929</f>
        <v>0</v>
      </c>
      <c r="S979" s="37">
        <f>[1]consoCURRENT!V19929</f>
        <v>0</v>
      </c>
      <c r="T979" s="37">
        <f>[1]consoCURRENT!W19929</f>
        <v>0</v>
      </c>
      <c r="U979" s="37">
        <f>[1]consoCURRENT!X19929</f>
        <v>0</v>
      </c>
      <c r="V979" s="37">
        <f>[1]consoCURRENT!Y19929</f>
        <v>0</v>
      </c>
      <c r="W979" s="37">
        <f>[1]consoCURRENT!Z19929</f>
        <v>0</v>
      </c>
      <c r="X979" s="37">
        <f>[1]consoCURRENT!AA19929</f>
        <v>0</v>
      </c>
      <c r="Y979" s="37">
        <f>[1]consoCURRENT!AB19929</f>
        <v>0</v>
      </c>
      <c r="Z979" s="37">
        <f t="shared" ref="Z979:Z981" si="694">SUM(M979:Y979)</f>
        <v>338761</v>
      </c>
      <c r="AA979" s="37">
        <f t="shared" ref="AA979:AA981" si="695">B979-Z979</f>
        <v>1111239</v>
      </c>
      <c r="AB979" s="42">
        <f t="shared" ref="AB979:AB984" si="696">Z979/B979</f>
        <v>0.23362827586206897</v>
      </c>
      <c r="AC979" s="38"/>
    </row>
    <row r="980" spans="1:29" s="39" customFormat="1" ht="18" customHeight="1" x14ac:dyDescent="0.25">
      <c r="A980" s="41" t="s">
        <v>38</v>
      </c>
      <c r="B980" s="37">
        <f>[1]consoCURRENT!E19935</f>
        <v>0</v>
      </c>
      <c r="C980" s="37">
        <f>[1]consoCURRENT!F19935</f>
        <v>0</v>
      </c>
      <c r="D980" s="37">
        <f>[1]consoCURRENT!G19935</f>
        <v>0</v>
      </c>
      <c r="E980" s="37">
        <f>[1]consoCURRENT!H19935</f>
        <v>0</v>
      </c>
      <c r="F980" s="37">
        <f>[1]consoCURRENT!I19935</f>
        <v>0</v>
      </c>
      <c r="G980" s="37">
        <f>[1]consoCURRENT!J19935</f>
        <v>0</v>
      </c>
      <c r="H980" s="37">
        <f>[1]consoCURRENT!K19935</f>
        <v>0</v>
      </c>
      <c r="I980" s="37">
        <f>[1]consoCURRENT!L19935</f>
        <v>0</v>
      </c>
      <c r="J980" s="37">
        <f>[1]consoCURRENT!M19935</f>
        <v>0</v>
      </c>
      <c r="K980" s="37">
        <f>[1]consoCURRENT!N19935</f>
        <v>0</v>
      </c>
      <c r="L980" s="37">
        <f>[1]consoCURRENT!O19935</f>
        <v>0</v>
      </c>
      <c r="M980" s="37">
        <f>[1]consoCURRENT!P19935</f>
        <v>0</v>
      </c>
      <c r="N980" s="37">
        <f>[1]consoCURRENT!Q19935</f>
        <v>0</v>
      </c>
      <c r="O980" s="37">
        <f>[1]consoCURRENT!R19935</f>
        <v>0</v>
      </c>
      <c r="P980" s="37">
        <f>[1]consoCURRENT!S19935</f>
        <v>0</v>
      </c>
      <c r="Q980" s="37">
        <f>[1]consoCURRENT!T19935</f>
        <v>0</v>
      </c>
      <c r="R980" s="37">
        <f>[1]consoCURRENT!U19935</f>
        <v>0</v>
      </c>
      <c r="S980" s="37">
        <f>[1]consoCURRENT!V19935</f>
        <v>0</v>
      </c>
      <c r="T980" s="37">
        <f>[1]consoCURRENT!W19935</f>
        <v>0</v>
      </c>
      <c r="U980" s="37">
        <f>[1]consoCURRENT!X19935</f>
        <v>0</v>
      </c>
      <c r="V980" s="37">
        <f>[1]consoCURRENT!Y19935</f>
        <v>0</v>
      </c>
      <c r="W980" s="37">
        <f>[1]consoCURRENT!Z19935</f>
        <v>0</v>
      </c>
      <c r="X980" s="37">
        <f>[1]consoCURRENT!AA19935</f>
        <v>0</v>
      </c>
      <c r="Y980" s="37">
        <f>[1]consoCURRENT!AB19935</f>
        <v>0</v>
      </c>
      <c r="Z980" s="37">
        <f t="shared" si="694"/>
        <v>0</v>
      </c>
      <c r="AA980" s="37">
        <f t="shared" si="695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[1]consoCURRENT!E19964</f>
        <v>0</v>
      </c>
      <c r="C981" s="37">
        <f>[1]consoCURRENT!F19964</f>
        <v>0</v>
      </c>
      <c r="D981" s="37">
        <f>[1]consoCURRENT!G19964</f>
        <v>0</v>
      </c>
      <c r="E981" s="37">
        <f>[1]consoCURRENT!H19964</f>
        <v>0</v>
      </c>
      <c r="F981" s="37">
        <f>[1]consoCURRENT!I19964</f>
        <v>0</v>
      </c>
      <c r="G981" s="37">
        <f>[1]consoCURRENT!J19964</f>
        <v>0</v>
      </c>
      <c r="H981" s="37">
        <f>[1]consoCURRENT!K19964</f>
        <v>0</v>
      </c>
      <c r="I981" s="37">
        <f>[1]consoCURRENT!L19964</f>
        <v>0</v>
      </c>
      <c r="J981" s="37">
        <f>[1]consoCURRENT!M19964</f>
        <v>0</v>
      </c>
      <c r="K981" s="37">
        <f>[1]consoCURRENT!N19964</f>
        <v>0</v>
      </c>
      <c r="L981" s="37">
        <f>[1]consoCURRENT!O19964</f>
        <v>0</v>
      </c>
      <c r="M981" s="37">
        <f>[1]consoCURRENT!P19964</f>
        <v>0</v>
      </c>
      <c r="N981" s="37">
        <f>[1]consoCURRENT!Q19964</f>
        <v>0</v>
      </c>
      <c r="O981" s="37">
        <f>[1]consoCURRENT!R19964</f>
        <v>0</v>
      </c>
      <c r="P981" s="37">
        <f>[1]consoCURRENT!S19964</f>
        <v>0</v>
      </c>
      <c r="Q981" s="37">
        <f>[1]consoCURRENT!T19964</f>
        <v>0</v>
      </c>
      <c r="R981" s="37">
        <f>[1]consoCURRENT!U19964</f>
        <v>0</v>
      </c>
      <c r="S981" s="37">
        <f>[1]consoCURRENT!V19964</f>
        <v>0</v>
      </c>
      <c r="T981" s="37">
        <f>[1]consoCURRENT!W19964</f>
        <v>0</v>
      </c>
      <c r="U981" s="37">
        <f>[1]consoCURRENT!X19964</f>
        <v>0</v>
      </c>
      <c r="V981" s="37">
        <f>[1]consoCURRENT!Y19964</f>
        <v>0</v>
      </c>
      <c r="W981" s="37">
        <f>[1]consoCURRENT!Z19964</f>
        <v>0</v>
      </c>
      <c r="X981" s="37">
        <f>[1]consoCURRENT!AA19964</f>
        <v>0</v>
      </c>
      <c r="Y981" s="37">
        <f>[1]consoCURRENT!AB19964</f>
        <v>0</v>
      </c>
      <c r="Z981" s="37">
        <f t="shared" si="694"/>
        <v>0</v>
      </c>
      <c r="AA981" s="37">
        <f t="shared" si="695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4209000</v>
      </c>
      <c r="C982" s="44">
        <f t="shared" ref="C982:AA982" si="697">SUM(C978:C981)</f>
        <v>0</v>
      </c>
      <c r="D982" s="44">
        <f t="shared" si="697"/>
        <v>0</v>
      </c>
      <c r="E982" s="44">
        <f t="shared" si="697"/>
        <v>338761</v>
      </c>
      <c r="F982" s="44">
        <f t="shared" si="697"/>
        <v>0</v>
      </c>
      <c r="G982" s="44">
        <f t="shared" si="697"/>
        <v>0</v>
      </c>
      <c r="H982" s="44">
        <f t="shared" si="697"/>
        <v>0</v>
      </c>
      <c r="I982" s="44">
        <f t="shared" si="697"/>
        <v>0</v>
      </c>
      <c r="J982" s="44">
        <f t="shared" si="697"/>
        <v>0</v>
      </c>
      <c r="K982" s="44">
        <f t="shared" si="697"/>
        <v>0</v>
      </c>
      <c r="L982" s="44">
        <f t="shared" si="697"/>
        <v>0</v>
      </c>
      <c r="M982" s="44">
        <f t="shared" si="697"/>
        <v>0</v>
      </c>
      <c r="N982" s="44">
        <f t="shared" si="697"/>
        <v>0</v>
      </c>
      <c r="O982" s="44">
        <f t="shared" si="697"/>
        <v>169213.5</v>
      </c>
      <c r="P982" s="44">
        <f t="shared" si="697"/>
        <v>169547.5</v>
      </c>
      <c r="Q982" s="44">
        <f t="shared" si="697"/>
        <v>0</v>
      </c>
      <c r="R982" s="44">
        <f t="shared" si="697"/>
        <v>0</v>
      </c>
      <c r="S982" s="44">
        <f t="shared" si="697"/>
        <v>0</v>
      </c>
      <c r="T982" s="44">
        <f t="shared" si="697"/>
        <v>0</v>
      </c>
      <c r="U982" s="44">
        <f t="shared" si="697"/>
        <v>0</v>
      </c>
      <c r="V982" s="44">
        <f t="shared" si="697"/>
        <v>0</v>
      </c>
      <c r="W982" s="44">
        <f t="shared" si="697"/>
        <v>0</v>
      </c>
      <c r="X982" s="44">
        <f t="shared" si="697"/>
        <v>0</v>
      </c>
      <c r="Y982" s="44">
        <f t="shared" si="697"/>
        <v>0</v>
      </c>
      <c r="Z982" s="44">
        <f t="shared" si="697"/>
        <v>338761</v>
      </c>
      <c r="AA982" s="44">
        <f t="shared" si="697"/>
        <v>3870239</v>
      </c>
      <c r="AB982" s="45">
        <f t="shared" si="696"/>
        <v>8.0484913281064385E-2</v>
      </c>
      <c r="AC982" s="38"/>
    </row>
    <row r="983" spans="1:29" s="39" customFormat="1" ht="18" customHeight="1" x14ac:dyDescent="0.25">
      <c r="A983" s="46" t="s">
        <v>41</v>
      </c>
      <c r="B983" s="37">
        <f>[1]consoCURRENT!E19968</f>
        <v>0</v>
      </c>
      <c r="C983" s="37">
        <f>[1]consoCURRENT!F19968</f>
        <v>0</v>
      </c>
      <c r="D983" s="37">
        <f>[1]consoCURRENT!G19968</f>
        <v>0</v>
      </c>
      <c r="E983" s="37">
        <f>[1]consoCURRENT!H19968</f>
        <v>0</v>
      </c>
      <c r="F983" s="37">
        <f>[1]consoCURRENT!I19968</f>
        <v>0</v>
      </c>
      <c r="G983" s="37">
        <f>[1]consoCURRENT!J19968</f>
        <v>0</v>
      </c>
      <c r="H983" s="37">
        <f>[1]consoCURRENT!K19968</f>
        <v>0</v>
      </c>
      <c r="I983" s="37">
        <f>[1]consoCURRENT!L19968</f>
        <v>0</v>
      </c>
      <c r="J983" s="37">
        <f>[1]consoCURRENT!M19968</f>
        <v>0</v>
      </c>
      <c r="K983" s="37">
        <f>[1]consoCURRENT!N19968</f>
        <v>0</v>
      </c>
      <c r="L983" s="37">
        <f>[1]consoCURRENT!O19968</f>
        <v>0</v>
      </c>
      <c r="M983" s="37">
        <f>[1]consoCURRENT!P19968</f>
        <v>0</v>
      </c>
      <c r="N983" s="37">
        <f>[1]consoCURRENT!Q19968</f>
        <v>0</v>
      </c>
      <c r="O983" s="37">
        <f>[1]consoCURRENT!R19968</f>
        <v>0</v>
      </c>
      <c r="P983" s="37">
        <f>[1]consoCURRENT!S19968</f>
        <v>0</v>
      </c>
      <c r="Q983" s="37">
        <f>[1]consoCURRENT!T19968</f>
        <v>0</v>
      </c>
      <c r="R983" s="37">
        <f>[1]consoCURRENT!U19968</f>
        <v>0</v>
      </c>
      <c r="S983" s="37">
        <f>[1]consoCURRENT!V19968</f>
        <v>0</v>
      </c>
      <c r="T983" s="37">
        <f>[1]consoCURRENT!W19968</f>
        <v>0</v>
      </c>
      <c r="U983" s="37">
        <f>[1]consoCURRENT!X19968</f>
        <v>0</v>
      </c>
      <c r="V983" s="37">
        <f>[1]consoCURRENT!Y19968</f>
        <v>0</v>
      </c>
      <c r="W983" s="37">
        <f>[1]consoCURRENT!Z19968</f>
        <v>0</v>
      </c>
      <c r="X983" s="37">
        <f>[1]consoCURRENT!AA19968</f>
        <v>0</v>
      </c>
      <c r="Y983" s="37">
        <f>[1]consoCURRENT!AB19968</f>
        <v>0</v>
      </c>
      <c r="Z983" s="37">
        <f t="shared" ref="Z983" si="698">SUM(M983:Y983)</f>
        <v>0</v>
      </c>
      <c r="AA983" s="37">
        <f t="shared" ref="AA983" si="699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4209000</v>
      </c>
      <c r="C984" s="44">
        <f t="shared" ref="C984:AA984" si="700">C983+C982</f>
        <v>0</v>
      </c>
      <c r="D984" s="44">
        <f t="shared" si="700"/>
        <v>0</v>
      </c>
      <c r="E984" s="44">
        <f t="shared" si="700"/>
        <v>338761</v>
      </c>
      <c r="F984" s="44">
        <f t="shared" si="700"/>
        <v>0</v>
      </c>
      <c r="G984" s="44">
        <f t="shared" si="700"/>
        <v>0</v>
      </c>
      <c r="H984" s="44">
        <f t="shared" si="700"/>
        <v>0</v>
      </c>
      <c r="I984" s="44">
        <f t="shared" si="700"/>
        <v>0</v>
      </c>
      <c r="J984" s="44">
        <f t="shared" si="700"/>
        <v>0</v>
      </c>
      <c r="K984" s="44">
        <f t="shared" si="700"/>
        <v>0</v>
      </c>
      <c r="L984" s="44">
        <f t="shared" si="700"/>
        <v>0</v>
      </c>
      <c r="M984" s="44">
        <f t="shared" si="700"/>
        <v>0</v>
      </c>
      <c r="N984" s="44">
        <f t="shared" si="700"/>
        <v>0</v>
      </c>
      <c r="O984" s="44">
        <f t="shared" si="700"/>
        <v>169213.5</v>
      </c>
      <c r="P984" s="44">
        <f t="shared" si="700"/>
        <v>169547.5</v>
      </c>
      <c r="Q984" s="44">
        <f t="shared" si="700"/>
        <v>0</v>
      </c>
      <c r="R984" s="44">
        <f t="shared" si="700"/>
        <v>0</v>
      </c>
      <c r="S984" s="44">
        <f t="shared" si="700"/>
        <v>0</v>
      </c>
      <c r="T984" s="44">
        <f t="shared" si="700"/>
        <v>0</v>
      </c>
      <c r="U984" s="44">
        <f t="shared" si="700"/>
        <v>0</v>
      </c>
      <c r="V984" s="44">
        <f t="shared" si="700"/>
        <v>0</v>
      </c>
      <c r="W984" s="44">
        <f t="shared" si="700"/>
        <v>0</v>
      </c>
      <c r="X984" s="44">
        <f t="shared" si="700"/>
        <v>0</v>
      </c>
      <c r="Y984" s="44">
        <f t="shared" si="700"/>
        <v>0</v>
      </c>
      <c r="Z984" s="44">
        <f t="shared" si="700"/>
        <v>338761</v>
      </c>
      <c r="AA984" s="44">
        <f t="shared" si="700"/>
        <v>3870239</v>
      </c>
      <c r="AB984" s="45">
        <f t="shared" si="696"/>
        <v>8.0484913281064385E-2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64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[1]consoCURRENT!E20028</f>
        <v>18412000</v>
      </c>
      <c r="C988" s="37">
        <f>[1]consoCURRENT!F20028</f>
        <v>0</v>
      </c>
      <c r="D988" s="37">
        <f>[1]consoCURRENT!G20028</f>
        <v>0</v>
      </c>
      <c r="E988" s="37">
        <f>[1]consoCURRENT!H20028</f>
        <v>0</v>
      </c>
      <c r="F988" s="37">
        <f>[1]consoCURRENT!I20028</f>
        <v>0</v>
      </c>
      <c r="G988" s="37">
        <f>[1]consoCURRENT!J20028</f>
        <v>0</v>
      </c>
      <c r="H988" s="37">
        <f>[1]consoCURRENT!K20028</f>
        <v>0</v>
      </c>
      <c r="I988" s="37">
        <f>[1]consoCURRENT!L20028</f>
        <v>0</v>
      </c>
      <c r="J988" s="37">
        <f>[1]consoCURRENT!M20028</f>
        <v>0</v>
      </c>
      <c r="K988" s="37">
        <f>[1]consoCURRENT!N20028</f>
        <v>0</v>
      </c>
      <c r="L988" s="37">
        <f>[1]consoCURRENT!O20028</f>
        <v>0</v>
      </c>
      <c r="M988" s="37">
        <f>[1]consoCURRENT!P20028</f>
        <v>0</v>
      </c>
      <c r="N988" s="37">
        <f>[1]consoCURRENT!Q20028</f>
        <v>0</v>
      </c>
      <c r="O988" s="37">
        <f>[1]consoCURRENT!R20028</f>
        <v>0</v>
      </c>
      <c r="P988" s="37">
        <f>[1]consoCURRENT!S20028</f>
        <v>0</v>
      </c>
      <c r="Q988" s="37">
        <f>[1]consoCURRENT!T20028</f>
        <v>0</v>
      </c>
      <c r="R988" s="37">
        <f>[1]consoCURRENT!U20028</f>
        <v>0</v>
      </c>
      <c r="S988" s="37">
        <f>[1]consoCURRENT!V20028</f>
        <v>0</v>
      </c>
      <c r="T988" s="37">
        <f>[1]consoCURRENT!W20028</f>
        <v>0</v>
      </c>
      <c r="U988" s="37">
        <f>[1]consoCURRENT!X20028</f>
        <v>0</v>
      </c>
      <c r="V988" s="37">
        <f>[1]consoCURRENT!Y20028</f>
        <v>0</v>
      </c>
      <c r="W988" s="37">
        <f>[1]consoCURRENT!Z20028</f>
        <v>0</v>
      </c>
      <c r="X988" s="37">
        <f>[1]consoCURRENT!AA20028</f>
        <v>0</v>
      </c>
      <c r="Y988" s="37">
        <f>[1]consoCURRENT!AB20028</f>
        <v>0</v>
      </c>
      <c r="Z988" s="37">
        <f>SUM(M988:Y988)</f>
        <v>0</v>
      </c>
      <c r="AA988" s="37">
        <f>B988-Z988</f>
        <v>18412000</v>
      </c>
      <c r="AB988" s="42">
        <f>Z988/B988</f>
        <v>0</v>
      </c>
      <c r="AC988" s="38"/>
    </row>
    <row r="989" spans="1:29" s="39" customFormat="1" ht="18" customHeight="1" x14ac:dyDescent="0.25">
      <c r="A989" s="41" t="s">
        <v>37</v>
      </c>
      <c r="B989" s="37">
        <f>[1]consoCURRENT!E20104</f>
        <v>3012000</v>
      </c>
      <c r="C989" s="37">
        <f>[1]consoCURRENT!F20104</f>
        <v>0</v>
      </c>
      <c r="D989" s="37">
        <f>[1]consoCURRENT!G20104</f>
        <v>0</v>
      </c>
      <c r="E989" s="37">
        <f>[1]consoCURRENT!H20104</f>
        <v>15810</v>
      </c>
      <c r="F989" s="37">
        <f>[1]consoCURRENT!I20104</f>
        <v>0</v>
      </c>
      <c r="G989" s="37">
        <f>[1]consoCURRENT!J20104</f>
        <v>0</v>
      </c>
      <c r="H989" s="37">
        <f>[1]consoCURRENT!K20104</f>
        <v>0</v>
      </c>
      <c r="I989" s="37">
        <f>[1]consoCURRENT!L20104</f>
        <v>0</v>
      </c>
      <c r="J989" s="37">
        <f>[1]consoCURRENT!M20104</f>
        <v>0</v>
      </c>
      <c r="K989" s="37">
        <f>[1]consoCURRENT!N20104</f>
        <v>0</v>
      </c>
      <c r="L989" s="37">
        <f>[1]consoCURRENT!O20104</f>
        <v>0</v>
      </c>
      <c r="M989" s="37">
        <f>[1]consoCURRENT!P20104</f>
        <v>0</v>
      </c>
      <c r="N989" s="37">
        <f>[1]consoCURRENT!Q20104</f>
        <v>0</v>
      </c>
      <c r="O989" s="37">
        <f>[1]consoCURRENT!R20104</f>
        <v>0</v>
      </c>
      <c r="P989" s="37">
        <f>[1]consoCURRENT!S20104</f>
        <v>15810</v>
      </c>
      <c r="Q989" s="37">
        <f>[1]consoCURRENT!T20104</f>
        <v>0</v>
      </c>
      <c r="R989" s="37">
        <f>[1]consoCURRENT!U20104</f>
        <v>0</v>
      </c>
      <c r="S989" s="37">
        <f>[1]consoCURRENT!V20104</f>
        <v>0</v>
      </c>
      <c r="T989" s="37">
        <f>[1]consoCURRENT!W20104</f>
        <v>0</v>
      </c>
      <c r="U989" s="37">
        <f>[1]consoCURRENT!X20104</f>
        <v>0</v>
      </c>
      <c r="V989" s="37">
        <f>[1]consoCURRENT!Y20104</f>
        <v>0</v>
      </c>
      <c r="W989" s="37">
        <f>[1]consoCURRENT!Z20104</f>
        <v>0</v>
      </c>
      <c r="X989" s="37">
        <f>[1]consoCURRENT!AA20104</f>
        <v>0</v>
      </c>
      <c r="Y989" s="37">
        <f>[1]consoCURRENT!AB20104</f>
        <v>0</v>
      </c>
      <c r="Z989" s="37">
        <f t="shared" ref="Z989:Z991" si="701">SUM(M989:Y989)</f>
        <v>15810</v>
      </c>
      <c r="AA989" s="37">
        <f t="shared" ref="AA989:AA991" si="702">B989-Z989</f>
        <v>2996190</v>
      </c>
      <c r="AB989" s="42">
        <f t="shared" ref="AB989:AB994" si="703">Z989/B989</f>
        <v>5.2490039840637449E-3</v>
      </c>
      <c r="AC989" s="38"/>
    </row>
    <row r="990" spans="1:29" s="39" customFormat="1" ht="18" customHeight="1" x14ac:dyDescent="0.25">
      <c r="A990" s="41" t="s">
        <v>38</v>
      </c>
      <c r="B990" s="37">
        <f>[1]consoCURRENT!E20110</f>
        <v>0</v>
      </c>
      <c r="C990" s="37">
        <f>[1]consoCURRENT!F20110</f>
        <v>0</v>
      </c>
      <c r="D990" s="37">
        <f>[1]consoCURRENT!G20110</f>
        <v>0</v>
      </c>
      <c r="E990" s="37">
        <f>[1]consoCURRENT!H20110</f>
        <v>0</v>
      </c>
      <c r="F990" s="37">
        <f>[1]consoCURRENT!I20110</f>
        <v>0</v>
      </c>
      <c r="G990" s="37">
        <f>[1]consoCURRENT!J20110</f>
        <v>0</v>
      </c>
      <c r="H990" s="37">
        <f>[1]consoCURRENT!K20110</f>
        <v>0</v>
      </c>
      <c r="I990" s="37">
        <f>[1]consoCURRENT!L20110</f>
        <v>0</v>
      </c>
      <c r="J990" s="37">
        <f>[1]consoCURRENT!M20110</f>
        <v>0</v>
      </c>
      <c r="K990" s="37">
        <f>[1]consoCURRENT!N20110</f>
        <v>0</v>
      </c>
      <c r="L990" s="37">
        <f>[1]consoCURRENT!O20110</f>
        <v>0</v>
      </c>
      <c r="M990" s="37">
        <f>[1]consoCURRENT!P20110</f>
        <v>0</v>
      </c>
      <c r="N990" s="37">
        <f>[1]consoCURRENT!Q20110</f>
        <v>0</v>
      </c>
      <c r="O990" s="37">
        <f>[1]consoCURRENT!R20110</f>
        <v>0</v>
      </c>
      <c r="P990" s="37">
        <f>[1]consoCURRENT!S20110</f>
        <v>0</v>
      </c>
      <c r="Q990" s="37">
        <f>[1]consoCURRENT!T20110</f>
        <v>0</v>
      </c>
      <c r="R990" s="37">
        <f>[1]consoCURRENT!U20110</f>
        <v>0</v>
      </c>
      <c r="S990" s="37">
        <f>[1]consoCURRENT!V20110</f>
        <v>0</v>
      </c>
      <c r="T990" s="37">
        <f>[1]consoCURRENT!W20110</f>
        <v>0</v>
      </c>
      <c r="U990" s="37">
        <f>[1]consoCURRENT!X20110</f>
        <v>0</v>
      </c>
      <c r="V990" s="37">
        <f>[1]consoCURRENT!Y20110</f>
        <v>0</v>
      </c>
      <c r="W990" s="37">
        <f>[1]consoCURRENT!Z20110</f>
        <v>0</v>
      </c>
      <c r="X990" s="37">
        <f>[1]consoCURRENT!AA20110</f>
        <v>0</v>
      </c>
      <c r="Y990" s="37">
        <f>[1]consoCURRENT!AB20110</f>
        <v>0</v>
      </c>
      <c r="Z990" s="37">
        <f t="shared" si="701"/>
        <v>0</v>
      </c>
      <c r="AA990" s="37">
        <f t="shared" si="702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[1]consoCURRENT!E20139</f>
        <v>0</v>
      </c>
      <c r="C991" s="37">
        <f>[1]consoCURRENT!F20139</f>
        <v>0</v>
      </c>
      <c r="D991" s="37">
        <f>[1]consoCURRENT!G20139</f>
        <v>0</v>
      </c>
      <c r="E991" s="37">
        <f>[1]consoCURRENT!H20139</f>
        <v>0</v>
      </c>
      <c r="F991" s="37">
        <f>[1]consoCURRENT!I20139</f>
        <v>0</v>
      </c>
      <c r="G991" s="37">
        <f>[1]consoCURRENT!J20139</f>
        <v>0</v>
      </c>
      <c r="H991" s="37">
        <f>[1]consoCURRENT!K20139</f>
        <v>0</v>
      </c>
      <c r="I991" s="37">
        <f>[1]consoCURRENT!L20139</f>
        <v>0</v>
      </c>
      <c r="J991" s="37">
        <f>[1]consoCURRENT!M20139</f>
        <v>0</v>
      </c>
      <c r="K991" s="37">
        <f>[1]consoCURRENT!N20139</f>
        <v>0</v>
      </c>
      <c r="L991" s="37">
        <f>[1]consoCURRENT!O20139</f>
        <v>0</v>
      </c>
      <c r="M991" s="37">
        <f>[1]consoCURRENT!P20139</f>
        <v>0</v>
      </c>
      <c r="N991" s="37">
        <f>[1]consoCURRENT!Q20139</f>
        <v>0</v>
      </c>
      <c r="O991" s="37">
        <f>[1]consoCURRENT!R20139</f>
        <v>0</v>
      </c>
      <c r="P991" s="37">
        <f>[1]consoCURRENT!S20139</f>
        <v>0</v>
      </c>
      <c r="Q991" s="37">
        <f>[1]consoCURRENT!T20139</f>
        <v>0</v>
      </c>
      <c r="R991" s="37">
        <f>[1]consoCURRENT!U20139</f>
        <v>0</v>
      </c>
      <c r="S991" s="37">
        <f>[1]consoCURRENT!V20139</f>
        <v>0</v>
      </c>
      <c r="T991" s="37">
        <f>[1]consoCURRENT!W20139</f>
        <v>0</v>
      </c>
      <c r="U991" s="37">
        <f>[1]consoCURRENT!X20139</f>
        <v>0</v>
      </c>
      <c r="V991" s="37">
        <f>[1]consoCURRENT!Y20139</f>
        <v>0</v>
      </c>
      <c r="W991" s="37">
        <f>[1]consoCURRENT!Z20139</f>
        <v>0</v>
      </c>
      <c r="X991" s="37">
        <f>[1]consoCURRENT!AA20139</f>
        <v>0</v>
      </c>
      <c r="Y991" s="37">
        <f>[1]consoCURRENT!AB20139</f>
        <v>0</v>
      </c>
      <c r="Z991" s="37">
        <f t="shared" si="701"/>
        <v>0</v>
      </c>
      <c r="AA991" s="37">
        <f t="shared" si="702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21424000</v>
      </c>
      <c r="C992" s="44">
        <f t="shared" ref="C992:AA992" si="704">SUM(C988:C991)</f>
        <v>0</v>
      </c>
      <c r="D992" s="44">
        <f t="shared" si="704"/>
        <v>0</v>
      </c>
      <c r="E992" s="44">
        <f t="shared" si="704"/>
        <v>15810</v>
      </c>
      <c r="F992" s="44">
        <f t="shared" si="704"/>
        <v>0</v>
      </c>
      <c r="G992" s="44">
        <f t="shared" si="704"/>
        <v>0</v>
      </c>
      <c r="H992" s="44">
        <f t="shared" si="704"/>
        <v>0</v>
      </c>
      <c r="I992" s="44">
        <f t="shared" si="704"/>
        <v>0</v>
      </c>
      <c r="J992" s="44">
        <f t="shared" si="704"/>
        <v>0</v>
      </c>
      <c r="K992" s="44">
        <f t="shared" si="704"/>
        <v>0</v>
      </c>
      <c r="L992" s="44">
        <f t="shared" si="704"/>
        <v>0</v>
      </c>
      <c r="M992" s="44">
        <f t="shared" si="704"/>
        <v>0</v>
      </c>
      <c r="N992" s="44">
        <f t="shared" si="704"/>
        <v>0</v>
      </c>
      <c r="O992" s="44">
        <f t="shared" si="704"/>
        <v>0</v>
      </c>
      <c r="P992" s="44">
        <f t="shared" si="704"/>
        <v>15810</v>
      </c>
      <c r="Q992" s="44">
        <f t="shared" si="704"/>
        <v>0</v>
      </c>
      <c r="R992" s="44">
        <f t="shared" si="704"/>
        <v>0</v>
      </c>
      <c r="S992" s="44">
        <f t="shared" si="704"/>
        <v>0</v>
      </c>
      <c r="T992" s="44">
        <f t="shared" si="704"/>
        <v>0</v>
      </c>
      <c r="U992" s="44">
        <f t="shared" si="704"/>
        <v>0</v>
      </c>
      <c r="V992" s="44">
        <f t="shared" si="704"/>
        <v>0</v>
      </c>
      <c r="W992" s="44">
        <f t="shared" si="704"/>
        <v>0</v>
      </c>
      <c r="X992" s="44">
        <f t="shared" si="704"/>
        <v>0</v>
      </c>
      <c r="Y992" s="44">
        <f t="shared" si="704"/>
        <v>0</v>
      </c>
      <c r="Z992" s="44">
        <f t="shared" si="704"/>
        <v>15810</v>
      </c>
      <c r="AA992" s="44">
        <f t="shared" si="704"/>
        <v>21408190</v>
      </c>
      <c r="AB992" s="45">
        <f t="shared" si="703"/>
        <v>7.3795743091859597E-4</v>
      </c>
      <c r="AC992" s="38"/>
    </row>
    <row r="993" spans="1:29" s="39" customFormat="1" ht="18" customHeight="1" x14ac:dyDescent="0.25">
      <c r="A993" s="46" t="s">
        <v>41</v>
      </c>
      <c r="B993" s="37">
        <f>[1]consoCURRENT!E20143</f>
        <v>0</v>
      </c>
      <c r="C993" s="37">
        <f>[1]consoCURRENT!F20143</f>
        <v>0</v>
      </c>
      <c r="D993" s="37">
        <f>[1]consoCURRENT!G20143</f>
        <v>0</v>
      </c>
      <c r="E993" s="37">
        <f>[1]consoCURRENT!H20143</f>
        <v>0</v>
      </c>
      <c r="F993" s="37">
        <f>[1]consoCURRENT!I20143</f>
        <v>0</v>
      </c>
      <c r="G993" s="37">
        <f>[1]consoCURRENT!J20143</f>
        <v>0</v>
      </c>
      <c r="H993" s="37">
        <f>[1]consoCURRENT!K20143</f>
        <v>0</v>
      </c>
      <c r="I993" s="37">
        <f>[1]consoCURRENT!L20143</f>
        <v>0</v>
      </c>
      <c r="J993" s="37">
        <f>[1]consoCURRENT!M20143</f>
        <v>0</v>
      </c>
      <c r="K993" s="37">
        <f>[1]consoCURRENT!N20143</f>
        <v>0</v>
      </c>
      <c r="L993" s="37">
        <f>[1]consoCURRENT!O20143</f>
        <v>0</v>
      </c>
      <c r="M993" s="37">
        <f>[1]consoCURRENT!P20143</f>
        <v>0</v>
      </c>
      <c r="N993" s="37">
        <f>[1]consoCURRENT!Q20143</f>
        <v>0</v>
      </c>
      <c r="O993" s="37">
        <f>[1]consoCURRENT!R20143</f>
        <v>0</v>
      </c>
      <c r="P993" s="37">
        <f>[1]consoCURRENT!S20143</f>
        <v>0</v>
      </c>
      <c r="Q993" s="37">
        <f>[1]consoCURRENT!T20143</f>
        <v>0</v>
      </c>
      <c r="R993" s="37">
        <f>[1]consoCURRENT!U20143</f>
        <v>0</v>
      </c>
      <c r="S993" s="37">
        <f>[1]consoCURRENT!V20143</f>
        <v>0</v>
      </c>
      <c r="T993" s="37">
        <f>[1]consoCURRENT!W20143</f>
        <v>0</v>
      </c>
      <c r="U993" s="37">
        <f>[1]consoCURRENT!X20143</f>
        <v>0</v>
      </c>
      <c r="V993" s="37">
        <f>[1]consoCURRENT!Y20143</f>
        <v>0</v>
      </c>
      <c r="W993" s="37">
        <f>[1]consoCURRENT!Z20143</f>
        <v>0</v>
      </c>
      <c r="X993" s="37">
        <f>[1]consoCURRENT!AA20143</f>
        <v>0</v>
      </c>
      <c r="Y993" s="37">
        <f>[1]consoCURRENT!AB20143</f>
        <v>0</v>
      </c>
      <c r="Z993" s="37">
        <f t="shared" ref="Z993" si="705">SUM(M993:Y993)</f>
        <v>0</v>
      </c>
      <c r="AA993" s="37">
        <f t="shared" ref="AA993" si="706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21424000</v>
      </c>
      <c r="C994" s="44">
        <f t="shared" ref="C994:AA994" si="707">C993+C992</f>
        <v>0</v>
      </c>
      <c r="D994" s="44">
        <f t="shared" si="707"/>
        <v>0</v>
      </c>
      <c r="E994" s="44">
        <f t="shared" si="707"/>
        <v>15810</v>
      </c>
      <c r="F994" s="44">
        <f t="shared" si="707"/>
        <v>0</v>
      </c>
      <c r="G994" s="44">
        <f t="shared" si="707"/>
        <v>0</v>
      </c>
      <c r="H994" s="44">
        <f t="shared" si="707"/>
        <v>0</v>
      </c>
      <c r="I994" s="44">
        <f t="shared" si="707"/>
        <v>0</v>
      </c>
      <c r="J994" s="44">
        <f t="shared" si="707"/>
        <v>0</v>
      </c>
      <c r="K994" s="44">
        <f t="shared" si="707"/>
        <v>0</v>
      </c>
      <c r="L994" s="44">
        <f t="shared" si="707"/>
        <v>0</v>
      </c>
      <c r="M994" s="44">
        <f t="shared" si="707"/>
        <v>0</v>
      </c>
      <c r="N994" s="44">
        <f t="shared" si="707"/>
        <v>0</v>
      </c>
      <c r="O994" s="44">
        <f t="shared" si="707"/>
        <v>0</v>
      </c>
      <c r="P994" s="44">
        <f t="shared" si="707"/>
        <v>15810</v>
      </c>
      <c r="Q994" s="44">
        <f t="shared" si="707"/>
        <v>0</v>
      </c>
      <c r="R994" s="44">
        <f t="shared" si="707"/>
        <v>0</v>
      </c>
      <c r="S994" s="44">
        <f t="shared" si="707"/>
        <v>0</v>
      </c>
      <c r="T994" s="44">
        <f t="shared" si="707"/>
        <v>0</v>
      </c>
      <c r="U994" s="44">
        <f t="shared" si="707"/>
        <v>0</v>
      </c>
      <c r="V994" s="44">
        <f t="shared" si="707"/>
        <v>0</v>
      </c>
      <c r="W994" s="44">
        <f t="shared" si="707"/>
        <v>0</v>
      </c>
      <c r="X994" s="44">
        <f t="shared" si="707"/>
        <v>0</v>
      </c>
      <c r="Y994" s="44">
        <f t="shared" si="707"/>
        <v>0</v>
      </c>
      <c r="Z994" s="44">
        <f t="shared" si="707"/>
        <v>15810</v>
      </c>
      <c r="AA994" s="44">
        <f t="shared" si="707"/>
        <v>21408190</v>
      </c>
      <c r="AB994" s="45">
        <f t="shared" si="703"/>
        <v>7.3795743091859597E-4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65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[1]consoCURRENT!E20203</f>
        <v>34065000</v>
      </c>
      <c r="C998" s="37">
        <f>[1]consoCURRENT!F20203</f>
        <v>0</v>
      </c>
      <c r="D998" s="37">
        <f>[1]consoCURRENT!G20203</f>
        <v>0</v>
      </c>
      <c r="E998" s="37">
        <f>[1]consoCURRENT!H20203</f>
        <v>0</v>
      </c>
      <c r="F998" s="37">
        <f>[1]consoCURRENT!I20203</f>
        <v>0</v>
      </c>
      <c r="G998" s="37">
        <f>[1]consoCURRENT!J20203</f>
        <v>0</v>
      </c>
      <c r="H998" s="37">
        <f>[1]consoCURRENT!K20203</f>
        <v>0</v>
      </c>
      <c r="I998" s="37">
        <f>[1]consoCURRENT!L20203</f>
        <v>0</v>
      </c>
      <c r="J998" s="37">
        <f>[1]consoCURRENT!M20203</f>
        <v>0</v>
      </c>
      <c r="K998" s="37">
        <f>[1]consoCURRENT!N20203</f>
        <v>0</v>
      </c>
      <c r="L998" s="37">
        <f>[1]consoCURRENT!O20203</f>
        <v>0</v>
      </c>
      <c r="M998" s="37">
        <f>[1]consoCURRENT!P20203</f>
        <v>0</v>
      </c>
      <c r="N998" s="37">
        <f>[1]consoCURRENT!Q20203</f>
        <v>0</v>
      </c>
      <c r="O998" s="37">
        <f>[1]consoCURRENT!R20203</f>
        <v>0</v>
      </c>
      <c r="P998" s="37">
        <f>[1]consoCURRENT!S20203</f>
        <v>0</v>
      </c>
      <c r="Q998" s="37">
        <f>[1]consoCURRENT!T20203</f>
        <v>0</v>
      </c>
      <c r="R998" s="37">
        <f>[1]consoCURRENT!U20203</f>
        <v>0</v>
      </c>
      <c r="S998" s="37">
        <f>[1]consoCURRENT!V20203</f>
        <v>0</v>
      </c>
      <c r="T998" s="37">
        <f>[1]consoCURRENT!W20203</f>
        <v>0</v>
      </c>
      <c r="U998" s="37">
        <f>[1]consoCURRENT!X20203</f>
        <v>0</v>
      </c>
      <c r="V998" s="37">
        <f>[1]consoCURRENT!Y20203</f>
        <v>0</v>
      </c>
      <c r="W998" s="37">
        <f>[1]consoCURRENT!Z20203</f>
        <v>0</v>
      </c>
      <c r="X998" s="37">
        <f>[1]consoCURRENT!AA20203</f>
        <v>0</v>
      </c>
      <c r="Y998" s="37">
        <f>[1]consoCURRENT!AB20203</f>
        <v>0</v>
      </c>
      <c r="Z998" s="37">
        <f>SUM(M998:Y998)</f>
        <v>0</v>
      </c>
      <c r="AA998" s="37">
        <f>B998-Z998</f>
        <v>34065000</v>
      </c>
      <c r="AB998" s="42">
        <f>Z998/B998</f>
        <v>0</v>
      </c>
      <c r="AC998" s="38"/>
    </row>
    <row r="999" spans="1:29" s="39" customFormat="1" ht="18" customHeight="1" x14ac:dyDescent="0.25">
      <c r="A999" s="41" t="s">
        <v>37</v>
      </c>
      <c r="B999" s="37">
        <f>[1]consoCURRENT!E20279</f>
        <v>5603000</v>
      </c>
      <c r="C999" s="37">
        <f>[1]consoCURRENT!F20279</f>
        <v>0</v>
      </c>
      <c r="D999" s="37">
        <f>[1]consoCURRENT!G20279</f>
        <v>0</v>
      </c>
      <c r="E999" s="37">
        <f>[1]consoCURRENT!H20279</f>
        <v>1096416</v>
      </c>
      <c r="F999" s="37">
        <f>[1]consoCURRENT!I20279</f>
        <v>0</v>
      </c>
      <c r="G999" s="37">
        <f>[1]consoCURRENT!J20279</f>
        <v>0</v>
      </c>
      <c r="H999" s="37">
        <f>[1]consoCURRENT!K20279</f>
        <v>0</v>
      </c>
      <c r="I999" s="37">
        <f>[1]consoCURRENT!L20279</f>
        <v>0</v>
      </c>
      <c r="J999" s="37">
        <f>[1]consoCURRENT!M20279</f>
        <v>0</v>
      </c>
      <c r="K999" s="37">
        <f>[1]consoCURRENT!N20279</f>
        <v>0</v>
      </c>
      <c r="L999" s="37">
        <f>[1]consoCURRENT!O20279</f>
        <v>0</v>
      </c>
      <c r="M999" s="37">
        <f>[1]consoCURRENT!P20279</f>
        <v>0</v>
      </c>
      <c r="N999" s="37">
        <f>[1]consoCURRENT!Q20279</f>
        <v>0</v>
      </c>
      <c r="O999" s="37">
        <f>[1]consoCURRENT!R20279</f>
        <v>370845</v>
      </c>
      <c r="P999" s="37">
        <f>[1]consoCURRENT!S20279</f>
        <v>725571</v>
      </c>
      <c r="Q999" s="37">
        <f>[1]consoCURRENT!T20279</f>
        <v>0</v>
      </c>
      <c r="R999" s="37">
        <f>[1]consoCURRENT!U20279</f>
        <v>0</v>
      </c>
      <c r="S999" s="37">
        <f>[1]consoCURRENT!V20279</f>
        <v>0</v>
      </c>
      <c r="T999" s="37">
        <f>[1]consoCURRENT!W20279</f>
        <v>0</v>
      </c>
      <c r="U999" s="37">
        <f>[1]consoCURRENT!X20279</f>
        <v>0</v>
      </c>
      <c r="V999" s="37">
        <f>[1]consoCURRENT!Y20279</f>
        <v>0</v>
      </c>
      <c r="W999" s="37">
        <f>[1]consoCURRENT!Z20279</f>
        <v>0</v>
      </c>
      <c r="X999" s="37">
        <f>[1]consoCURRENT!AA20279</f>
        <v>0</v>
      </c>
      <c r="Y999" s="37">
        <f>[1]consoCURRENT!AB20279</f>
        <v>0</v>
      </c>
      <c r="Z999" s="37">
        <f t="shared" ref="Z999:Z1001" si="708">SUM(M999:Y999)</f>
        <v>1096416</v>
      </c>
      <c r="AA999" s="37">
        <f t="shared" ref="AA999:AA1001" si="709">B999-Z999</f>
        <v>4506584</v>
      </c>
      <c r="AB999" s="42">
        <f t="shared" ref="AB999:AB1004" si="710">Z999/B999</f>
        <v>0.19568374085311441</v>
      </c>
      <c r="AC999" s="38"/>
    </row>
    <row r="1000" spans="1:29" s="39" customFormat="1" ht="18" customHeight="1" x14ac:dyDescent="0.25">
      <c r="A1000" s="41" t="s">
        <v>38</v>
      </c>
      <c r="B1000" s="37">
        <f>[1]consoCURRENT!E20285</f>
        <v>0</v>
      </c>
      <c r="C1000" s="37">
        <f>[1]consoCURRENT!F20285</f>
        <v>0</v>
      </c>
      <c r="D1000" s="37">
        <f>[1]consoCURRENT!G20285</f>
        <v>0</v>
      </c>
      <c r="E1000" s="37">
        <f>[1]consoCURRENT!H20285</f>
        <v>0</v>
      </c>
      <c r="F1000" s="37">
        <f>[1]consoCURRENT!I20285</f>
        <v>0</v>
      </c>
      <c r="G1000" s="37">
        <f>[1]consoCURRENT!J20285</f>
        <v>0</v>
      </c>
      <c r="H1000" s="37">
        <f>[1]consoCURRENT!K20285</f>
        <v>0</v>
      </c>
      <c r="I1000" s="37">
        <f>[1]consoCURRENT!L20285</f>
        <v>0</v>
      </c>
      <c r="J1000" s="37">
        <f>[1]consoCURRENT!M20285</f>
        <v>0</v>
      </c>
      <c r="K1000" s="37">
        <f>[1]consoCURRENT!N20285</f>
        <v>0</v>
      </c>
      <c r="L1000" s="37">
        <f>[1]consoCURRENT!O20285</f>
        <v>0</v>
      </c>
      <c r="M1000" s="37">
        <f>[1]consoCURRENT!P20285</f>
        <v>0</v>
      </c>
      <c r="N1000" s="37">
        <f>[1]consoCURRENT!Q20285</f>
        <v>0</v>
      </c>
      <c r="O1000" s="37">
        <f>[1]consoCURRENT!R20285</f>
        <v>0</v>
      </c>
      <c r="P1000" s="37">
        <f>[1]consoCURRENT!S20285</f>
        <v>0</v>
      </c>
      <c r="Q1000" s="37">
        <f>[1]consoCURRENT!T20285</f>
        <v>0</v>
      </c>
      <c r="R1000" s="37">
        <f>[1]consoCURRENT!U20285</f>
        <v>0</v>
      </c>
      <c r="S1000" s="37">
        <f>[1]consoCURRENT!V20285</f>
        <v>0</v>
      </c>
      <c r="T1000" s="37">
        <f>[1]consoCURRENT!W20285</f>
        <v>0</v>
      </c>
      <c r="U1000" s="37">
        <f>[1]consoCURRENT!X20285</f>
        <v>0</v>
      </c>
      <c r="V1000" s="37">
        <f>[1]consoCURRENT!Y20285</f>
        <v>0</v>
      </c>
      <c r="W1000" s="37">
        <f>[1]consoCURRENT!Z20285</f>
        <v>0</v>
      </c>
      <c r="X1000" s="37">
        <f>[1]consoCURRENT!AA20285</f>
        <v>0</v>
      </c>
      <c r="Y1000" s="37">
        <f>[1]consoCURRENT!AB20285</f>
        <v>0</v>
      </c>
      <c r="Z1000" s="37">
        <f t="shared" si="708"/>
        <v>0</v>
      </c>
      <c r="AA1000" s="37">
        <f t="shared" si="709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[1]consoCURRENT!E20314</f>
        <v>0</v>
      </c>
      <c r="C1001" s="37">
        <f>[1]consoCURRENT!F20314</f>
        <v>0</v>
      </c>
      <c r="D1001" s="37">
        <f>[1]consoCURRENT!G20314</f>
        <v>0</v>
      </c>
      <c r="E1001" s="37">
        <f>[1]consoCURRENT!H20314</f>
        <v>0</v>
      </c>
      <c r="F1001" s="37">
        <f>[1]consoCURRENT!I20314</f>
        <v>0</v>
      </c>
      <c r="G1001" s="37">
        <f>[1]consoCURRENT!J20314</f>
        <v>0</v>
      </c>
      <c r="H1001" s="37">
        <f>[1]consoCURRENT!K20314</f>
        <v>0</v>
      </c>
      <c r="I1001" s="37">
        <f>[1]consoCURRENT!L20314</f>
        <v>0</v>
      </c>
      <c r="J1001" s="37">
        <f>[1]consoCURRENT!M20314</f>
        <v>0</v>
      </c>
      <c r="K1001" s="37">
        <f>[1]consoCURRENT!N20314</f>
        <v>0</v>
      </c>
      <c r="L1001" s="37">
        <f>[1]consoCURRENT!O20314</f>
        <v>0</v>
      </c>
      <c r="M1001" s="37">
        <f>[1]consoCURRENT!P20314</f>
        <v>0</v>
      </c>
      <c r="N1001" s="37">
        <f>[1]consoCURRENT!Q20314</f>
        <v>0</v>
      </c>
      <c r="O1001" s="37">
        <f>[1]consoCURRENT!R20314</f>
        <v>0</v>
      </c>
      <c r="P1001" s="37">
        <f>[1]consoCURRENT!S20314</f>
        <v>0</v>
      </c>
      <c r="Q1001" s="37">
        <f>[1]consoCURRENT!T20314</f>
        <v>0</v>
      </c>
      <c r="R1001" s="37">
        <f>[1]consoCURRENT!U20314</f>
        <v>0</v>
      </c>
      <c r="S1001" s="37">
        <f>[1]consoCURRENT!V20314</f>
        <v>0</v>
      </c>
      <c r="T1001" s="37">
        <f>[1]consoCURRENT!W20314</f>
        <v>0</v>
      </c>
      <c r="U1001" s="37">
        <f>[1]consoCURRENT!X20314</f>
        <v>0</v>
      </c>
      <c r="V1001" s="37">
        <f>[1]consoCURRENT!Y20314</f>
        <v>0</v>
      </c>
      <c r="W1001" s="37">
        <f>[1]consoCURRENT!Z20314</f>
        <v>0</v>
      </c>
      <c r="X1001" s="37">
        <f>[1]consoCURRENT!AA20314</f>
        <v>0</v>
      </c>
      <c r="Y1001" s="37">
        <f>[1]consoCURRENT!AB20314</f>
        <v>0</v>
      </c>
      <c r="Z1001" s="37">
        <f t="shared" si="708"/>
        <v>0</v>
      </c>
      <c r="AA1001" s="37">
        <f t="shared" si="709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39668000</v>
      </c>
      <c r="C1002" s="44">
        <f t="shared" ref="C1002:AA1002" si="711">SUM(C998:C1001)</f>
        <v>0</v>
      </c>
      <c r="D1002" s="44">
        <f t="shared" si="711"/>
        <v>0</v>
      </c>
      <c r="E1002" s="44">
        <f t="shared" si="711"/>
        <v>1096416</v>
      </c>
      <c r="F1002" s="44">
        <f t="shared" si="711"/>
        <v>0</v>
      </c>
      <c r="G1002" s="44">
        <f t="shared" si="711"/>
        <v>0</v>
      </c>
      <c r="H1002" s="44">
        <f t="shared" si="711"/>
        <v>0</v>
      </c>
      <c r="I1002" s="44">
        <f t="shared" si="711"/>
        <v>0</v>
      </c>
      <c r="J1002" s="44">
        <f t="shared" si="711"/>
        <v>0</v>
      </c>
      <c r="K1002" s="44">
        <f t="shared" si="711"/>
        <v>0</v>
      </c>
      <c r="L1002" s="44">
        <f t="shared" si="711"/>
        <v>0</v>
      </c>
      <c r="M1002" s="44">
        <f t="shared" si="711"/>
        <v>0</v>
      </c>
      <c r="N1002" s="44">
        <f t="shared" si="711"/>
        <v>0</v>
      </c>
      <c r="O1002" s="44">
        <f t="shared" si="711"/>
        <v>370845</v>
      </c>
      <c r="P1002" s="44">
        <f t="shared" si="711"/>
        <v>725571</v>
      </c>
      <c r="Q1002" s="44">
        <f t="shared" si="711"/>
        <v>0</v>
      </c>
      <c r="R1002" s="44">
        <f t="shared" si="711"/>
        <v>0</v>
      </c>
      <c r="S1002" s="44">
        <f t="shared" si="711"/>
        <v>0</v>
      </c>
      <c r="T1002" s="44">
        <f t="shared" si="711"/>
        <v>0</v>
      </c>
      <c r="U1002" s="44">
        <f t="shared" si="711"/>
        <v>0</v>
      </c>
      <c r="V1002" s="44">
        <f t="shared" si="711"/>
        <v>0</v>
      </c>
      <c r="W1002" s="44">
        <f t="shared" si="711"/>
        <v>0</v>
      </c>
      <c r="X1002" s="44">
        <f t="shared" si="711"/>
        <v>0</v>
      </c>
      <c r="Y1002" s="44">
        <f t="shared" si="711"/>
        <v>0</v>
      </c>
      <c r="Z1002" s="44">
        <f t="shared" si="711"/>
        <v>1096416</v>
      </c>
      <c r="AA1002" s="44">
        <f t="shared" si="711"/>
        <v>38571584</v>
      </c>
      <c r="AB1002" s="45">
        <f t="shared" si="710"/>
        <v>2.7639810426540283E-2</v>
      </c>
      <c r="AC1002" s="38"/>
    </row>
    <row r="1003" spans="1:29" s="39" customFormat="1" ht="18" customHeight="1" x14ac:dyDescent="0.25">
      <c r="A1003" s="46" t="s">
        <v>41</v>
      </c>
      <c r="B1003" s="37">
        <f>[1]consoCURRENT!E20318</f>
        <v>0</v>
      </c>
      <c r="C1003" s="37">
        <f>[1]consoCURRENT!F20318</f>
        <v>0</v>
      </c>
      <c r="D1003" s="37">
        <f>[1]consoCURRENT!G20318</f>
        <v>0</v>
      </c>
      <c r="E1003" s="37">
        <f>[1]consoCURRENT!H20318</f>
        <v>0</v>
      </c>
      <c r="F1003" s="37">
        <f>[1]consoCURRENT!I20318</f>
        <v>0</v>
      </c>
      <c r="G1003" s="37">
        <f>[1]consoCURRENT!J20318</f>
        <v>0</v>
      </c>
      <c r="H1003" s="37">
        <f>[1]consoCURRENT!K20318</f>
        <v>0</v>
      </c>
      <c r="I1003" s="37">
        <f>[1]consoCURRENT!L20318</f>
        <v>0</v>
      </c>
      <c r="J1003" s="37">
        <f>[1]consoCURRENT!M20318</f>
        <v>0</v>
      </c>
      <c r="K1003" s="37">
        <f>[1]consoCURRENT!N20318</f>
        <v>0</v>
      </c>
      <c r="L1003" s="37">
        <f>[1]consoCURRENT!O20318</f>
        <v>0</v>
      </c>
      <c r="M1003" s="37">
        <f>[1]consoCURRENT!P20318</f>
        <v>0</v>
      </c>
      <c r="N1003" s="37">
        <f>[1]consoCURRENT!Q20318</f>
        <v>0</v>
      </c>
      <c r="O1003" s="37">
        <f>[1]consoCURRENT!R20318</f>
        <v>0</v>
      </c>
      <c r="P1003" s="37">
        <f>[1]consoCURRENT!S20318</f>
        <v>0</v>
      </c>
      <c r="Q1003" s="37">
        <f>[1]consoCURRENT!T20318</f>
        <v>0</v>
      </c>
      <c r="R1003" s="37">
        <f>[1]consoCURRENT!U20318</f>
        <v>0</v>
      </c>
      <c r="S1003" s="37">
        <f>[1]consoCURRENT!V20318</f>
        <v>0</v>
      </c>
      <c r="T1003" s="37">
        <f>[1]consoCURRENT!W20318</f>
        <v>0</v>
      </c>
      <c r="U1003" s="37">
        <f>[1]consoCURRENT!X20318</f>
        <v>0</v>
      </c>
      <c r="V1003" s="37">
        <f>[1]consoCURRENT!Y20318</f>
        <v>0</v>
      </c>
      <c r="W1003" s="37">
        <f>[1]consoCURRENT!Z20318</f>
        <v>0</v>
      </c>
      <c r="X1003" s="37">
        <f>[1]consoCURRENT!AA20318</f>
        <v>0</v>
      </c>
      <c r="Y1003" s="37">
        <f>[1]consoCURRENT!AB20318</f>
        <v>0</v>
      </c>
      <c r="Z1003" s="37">
        <f t="shared" ref="Z1003" si="712">SUM(M1003:Y1003)</f>
        <v>0</v>
      </c>
      <c r="AA1003" s="37">
        <f t="shared" ref="AA1003" si="713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39668000</v>
      </c>
      <c r="C1004" s="44">
        <f t="shared" ref="C1004:AA1004" si="714">C1003+C1002</f>
        <v>0</v>
      </c>
      <c r="D1004" s="44">
        <f t="shared" si="714"/>
        <v>0</v>
      </c>
      <c r="E1004" s="44">
        <f t="shared" si="714"/>
        <v>1096416</v>
      </c>
      <c r="F1004" s="44">
        <f t="shared" si="714"/>
        <v>0</v>
      </c>
      <c r="G1004" s="44">
        <f t="shared" si="714"/>
        <v>0</v>
      </c>
      <c r="H1004" s="44">
        <f t="shared" si="714"/>
        <v>0</v>
      </c>
      <c r="I1004" s="44">
        <f t="shared" si="714"/>
        <v>0</v>
      </c>
      <c r="J1004" s="44">
        <f t="shared" si="714"/>
        <v>0</v>
      </c>
      <c r="K1004" s="44">
        <f t="shared" si="714"/>
        <v>0</v>
      </c>
      <c r="L1004" s="44">
        <f t="shared" si="714"/>
        <v>0</v>
      </c>
      <c r="M1004" s="44">
        <f t="shared" si="714"/>
        <v>0</v>
      </c>
      <c r="N1004" s="44">
        <f t="shared" si="714"/>
        <v>0</v>
      </c>
      <c r="O1004" s="44">
        <f t="shared" si="714"/>
        <v>370845</v>
      </c>
      <c r="P1004" s="44">
        <f t="shared" si="714"/>
        <v>725571</v>
      </c>
      <c r="Q1004" s="44">
        <f t="shared" si="714"/>
        <v>0</v>
      </c>
      <c r="R1004" s="44">
        <f t="shared" si="714"/>
        <v>0</v>
      </c>
      <c r="S1004" s="44">
        <f t="shared" si="714"/>
        <v>0</v>
      </c>
      <c r="T1004" s="44">
        <f t="shared" si="714"/>
        <v>0</v>
      </c>
      <c r="U1004" s="44">
        <f t="shared" si="714"/>
        <v>0</v>
      </c>
      <c r="V1004" s="44">
        <f t="shared" si="714"/>
        <v>0</v>
      </c>
      <c r="W1004" s="44">
        <f t="shared" si="714"/>
        <v>0</v>
      </c>
      <c r="X1004" s="44">
        <f t="shared" si="714"/>
        <v>0</v>
      </c>
      <c r="Y1004" s="44">
        <f t="shared" si="714"/>
        <v>0</v>
      </c>
      <c r="Z1004" s="44">
        <f t="shared" si="714"/>
        <v>1096416</v>
      </c>
      <c r="AA1004" s="44">
        <f t="shared" si="714"/>
        <v>38571584</v>
      </c>
      <c r="AB1004" s="45">
        <f t="shared" si="710"/>
        <v>2.7639810426540283E-2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66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[1]consoCURRENT!E20378</f>
        <v>18813000</v>
      </c>
      <c r="C1008" s="37">
        <f>[1]consoCURRENT!F20378</f>
        <v>0</v>
      </c>
      <c r="D1008" s="37">
        <f>[1]consoCURRENT!G20378</f>
        <v>0</v>
      </c>
      <c r="E1008" s="37">
        <f>[1]consoCURRENT!H20378</f>
        <v>0</v>
      </c>
      <c r="F1008" s="37">
        <f>[1]consoCURRENT!I20378</f>
        <v>0</v>
      </c>
      <c r="G1008" s="37">
        <f>[1]consoCURRENT!J20378</f>
        <v>0</v>
      </c>
      <c r="H1008" s="37">
        <f>[1]consoCURRENT!K20378</f>
        <v>0</v>
      </c>
      <c r="I1008" s="37">
        <f>[1]consoCURRENT!L20378</f>
        <v>0</v>
      </c>
      <c r="J1008" s="37">
        <f>[1]consoCURRENT!M20378</f>
        <v>0</v>
      </c>
      <c r="K1008" s="37">
        <f>[1]consoCURRENT!N20378</f>
        <v>0</v>
      </c>
      <c r="L1008" s="37">
        <f>[1]consoCURRENT!O20378</f>
        <v>0</v>
      </c>
      <c r="M1008" s="37">
        <f>[1]consoCURRENT!P20378</f>
        <v>0</v>
      </c>
      <c r="N1008" s="37">
        <f>[1]consoCURRENT!Q20378</f>
        <v>0</v>
      </c>
      <c r="O1008" s="37">
        <f>[1]consoCURRENT!R20378</f>
        <v>0</v>
      </c>
      <c r="P1008" s="37">
        <f>[1]consoCURRENT!S20378</f>
        <v>0</v>
      </c>
      <c r="Q1008" s="37">
        <f>[1]consoCURRENT!T20378</f>
        <v>0</v>
      </c>
      <c r="R1008" s="37">
        <f>[1]consoCURRENT!U20378</f>
        <v>0</v>
      </c>
      <c r="S1008" s="37">
        <f>[1]consoCURRENT!V20378</f>
        <v>0</v>
      </c>
      <c r="T1008" s="37">
        <f>[1]consoCURRENT!W20378</f>
        <v>0</v>
      </c>
      <c r="U1008" s="37">
        <f>[1]consoCURRENT!X20378</f>
        <v>0</v>
      </c>
      <c r="V1008" s="37">
        <f>[1]consoCURRENT!Y20378</f>
        <v>0</v>
      </c>
      <c r="W1008" s="37">
        <f>[1]consoCURRENT!Z20378</f>
        <v>0</v>
      </c>
      <c r="X1008" s="37">
        <f>[1]consoCURRENT!AA20378</f>
        <v>0</v>
      </c>
      <c r="Y1008" s="37">
        <f>[1]consoCURRENT!AB20378</f>
        <v>0</v>
      </c>
      <c r="Z1008" s="37">
        <f>SUM(M1008:Y1008)</f>
        <v>0</v>
      </c>
      <c r="AA1008" s="37">
        <f>B1008-Z1008</f>
        <v>18813000</v>
      </c>
      <c r="AB1008" s="42">
        <f>Z1008/B1008</f>
        <v>0</v>
      </c>
      <c r="AC1008" s="38"/>
    </row>
    <row r="1009" spans="1:29" s="39" customFormat="1" ht="18" customHeight="1" x14ac:dyDescent="0.25">
      <c r="A1009" s="41" t="s">
        <v>37</v>
      </c>
      <c r="B1009" s="37">
        <f>[1]consoCURRENT!E20454</f>
        <v>3131000</v>
      </c>
      <c r="C1009" s="37">
        <f>[1]consoCURRENT!F20454</f>
        <v>0</v>
      </c>
      <c r="D1009" s="37">
        <f>[1]consoCURRENT!G20454</f>
        <v>0</v>
      </c>
      <c r="E1009" s="37">
        <f>[1]consoCURRENT!H20454</f>
        <v>696874.33</v>
      </c>
      <c r="F1009" s="37">
        <f>[1]consoCURRENT!I20454</f>
        <v>0</v>
      </c>
      <c r="G1009" s="37">
        <f>[1]consoCURRENT!J20454</f>
        <v>0</v>
      </c>
      <c r="H1009" s="37">
        <f>[1]consoCURRENT!K20454</f>
        <v>0</v>
      </c>
      <c r="I1009" s="37">
        <f>[1]consoCURRENT!L20454</f>
        <v>0</v>
      </c>
      <c r="J1009" s="37">
        <f>[1]consoCURRENT!M20454</f>
        <v>0</v>
      </c>
      <c r="K1009" s="37">
        <f>[1]consoCURRENT!N20454</f>
        <v>0</v>
      </c>
      <c r="L1009" s="37">
        <f>[1]consoCURRENT!O20454</f>
        <v>0</v>
      </c>
      <c r="M1009" s="37">
        <f>[1]consoCURRENT!P20454</f>
        <v>0</v>
      </c>
      <c r="N1009" s="37">
        <f>[1]consoCURRENT!Q20454</f>
        <v>0</v>
      </c>
      <c r="O1009" s="37">
        <f>[1]consoCURRENT!R20454</f>
        <v>248808.08</v>
      </c>
      <c r="P1009" s="37">
        <f>[1]consoCURRENT!S20454</f>
        <v>448066.25</v>
      </c>
      <c r="Q1009" s="37">
        <f>[1]consoCURRENT!T20454</f>
        <v>0</v>
      </c>
      <c r="R1009" s="37">
        <f>[1]consoCURRENT!U20454</f>
        <v>0</v>
      </c>
      <c r="S1009" s="37">
        <f>[1]consoCURRENT!V20454</f>
        <v>0</v>
      </c>
      <c r="T1009" s="37">
        <f>[1]consoCURRENT!W20454</f>
        <v>0</v>
      </c>
      <c r="U1009" s="37">
        <f>[1]consoCURRENT!X20454</f>
        <v>0</v>
      </c>
      <c r="V1009" s="37">
        <f>[1]consoCURRENT!Y20454</f>
        <v>0</v>
      </c>
      <c r="W1009" s="37">
        <f>[1]consoCURRENT!Z20454</f>
        <v>0</v>
      </c>
      <c r="X1009" s="37">
        <f>[1]consoCURRENT!AA20454</f>
        <v>0</v>
      </c>
      <c r="Y1009" s="37">
        <f>[1]consoCURRENT!AB20454</f>
        <v>0</v>
      </c>
      <c r="Z1009" s="37">
        <f t="shared" ref="Z1009:Z1011" si="715">SUM(M1009:Y1009)</f>
        <v>696874.33</v>
      </c>
      <c r="AA1009" s="37">
        <f t="shared" ref="AA1009:AA1011" si="716">B1009-Z1009</f>
        <v>2434125.67</v>
      </c>
      <c r="AB1009" s="42">
        <f t="shared" ref="AB1009:AB1014" si="717">Z1009/B1009</f>
        <v>0.22257244650271477</v>
      </c>
      <c r="AC1009" s="38"/>
    </row>
    <row r="1010" spans="1:29" s="39" customFormat="1" ht="18" customHeight="1" x14ac:dyDescent="0.25">
      <c r="A1010" s="41" t="s">
        <v>38</v>
      </c>
      <c r="B1010" s="37">
        <f>[1]consoCURRENT!E20460</f>
        <v>0</v>
      </c>
      <c r="C1010" s="37">
        <f>[1]consoCURRENT!F20460</f>
        <v>0</v>
      </c>
      <c r="D1010" s="37">
        <f>[1]consoCURRENT!G20460</f>
        <v>0</v>
      </c>
      <c r="E1010" s="37">
        <f>[1]consoCURRENT!H20460</f>
        <v>0</v>
      </c>
      <c r="F1010" s="37">
        <f>[1]consoCURRENT!I20460</f>
        <v>0</v>
      </c>
      <c r="G1010" s="37">
        <f>[1]consoCURRENT!J20460</f>
        <v>0</v>
      </c>
      <c r="H1010" s="37">
        <f>[1]consoCURRENT!K20460</f>
        <v>0</v>
      </c>
      <c r="I1010" s="37">
        <f>[1]consoCURRENT!L20460</f>
        <v>0</v>
      </c>
      <c r="J1010" s="37">
        <f>[1]consoCURRENT!M20460</f>
        <v>0</v>
      </c>
      <c r="K1010" s="37">
        <f>[1]consoCURRENT!N20460</f>
        <v>0</v>
      </c>
      <c r="L1010" s="37">
        <f>[1]consoCURRENT!O20460</f>
        <v>0</v>
      </c>
      <c r="M1010" s="37">
        <f>[1]consoCURRENT!P20460</f>
        <v>0</v>
      </c>
      <c r="N1010" s="37">
        <f>[1]consoCURRENT!Q20460</f>
        <v>0</v>
      </c>
      <c r="O1010" s="37">
        <f>[1]consoCURRENT!R20460</f>
        <v>0</v>
      </c>
      <c r="P1010" s="37">
        <f>[1]consoCURRENT!S20460</f>
        <v>0</v>
      </c>
      <c r="Q1010" s="37">
        <f>[1]consoCURRENT!T20460</f>
        <v>0</v>
      </c>
      <c r="R1010" s="37">
        <f>[1]consoCURRENT!U20460</f>
        <v>0</v>
      </c>
      <c r="S1010" s="37">
        <f>[1]consoCURRENT!V20460</f>
        <v>0</v>
      </c>
      <c r="T1010" s="37">
        <f>[1]consoCURRENT!W20460</f>
        <v>0</v>
      </c>
      <c r="U1010" s="37">
        <f>[1]consoCURRENT!X20460</f>
        <v>0</v>
      </c>
      <c r="V1010" s="37">
        <f>[1]consoCURRENT!Y20460</f>
        <v>0</v>
      </c>
      <c r="W1010" s="37">
        <f>[1]consoCURRENT!Z20460</f>
        <v>0</v>
      </c>
      <c r="X1010" s="37">
        <f>[1]consoCURRENT!AA20460</f>
        <v>0</v>
      </c>
      <c r="Y1010" s="37">
        <f>[1]consoCURRENT!AB20460</f>
        <v>0</v>
      </c>
      <c r="Z1010" s="37">
        <f t="shared" si="715"/>
        <v>0</v>
      </c>
      <c r="AA1010" s="37">
        <f t="shared" si="716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[1]consoCURRENT!E20489</f>
        <v>0</v>
      </c>
      <c r="C1011" s="37">
        <f>[1]consoCURRENT!F20489</f>
        <v>0</v>
      </c>
      <c r="D1011" s="37">
        <f>[1]consoCURRENT!G20489</f>
        <v>0</v>
      </c>
      <c r="E1011" s="37">
        <f>[1]consoCURRENT!H20489</f>
        <v>0</v>
      </c>
      <c r="F1011" s="37">
        <f>[1]consoCURRENT!I20489</f>
        <v>0</v>
      </c>
      <c r="G1011" s="37">
        <f>[1]consoCURRENT!J20489</f>
        <v>0</v>
      </c>
      <c r="H1011" s="37">
        <f>[1]consoCURRENT!K20489</f>
        <v>0</v>
      </c>
      <c r="I1011" s="37">
        <f>[1]consoCURRENT!L20489</f>
        <v>0</v>
      </c>
      <c r="J1011" s="37">
        <f>[1]consoCURRENT!M20489</f>
        <v>0</v>
      </c>
      <c r="K1011" s="37">
        <f>[1]consoCURRENT!N20489</f>
        <v>0</v>
      </c>
      <c r="L1011" s="37">
        <f>[1]consoCURRENT!O20489</f>
        <v>0</v>
      </c>
      <c r="M1011" s="37">
        <f>[1]consoCURRENT!P20489</f>
        <v>0</v>
      </c>
      <c r="N1011" s="37">
        <f>[1]consoCURRENT!Q20489</f>
        <v>0</v>
      </c>
      <c r="O1011" s="37">
        <f>[1]consoCURRENT!R20489</f>
        <v>0</v>
      </c>
      <c r="P1011" s="37">
        <f>[1]consoCURRENT!S20489</f>
        <v>0</v>
      </c>
      <c r="Q1011" s="37">
        <f>[1]consoCURRENT!T20489</f>
        <v>0</v>
      </c>
      <c r="R1011" s="37">
        <f>[1]consoCURRENT!U20489</f>
        <v>0</v>
      </c>
      <c r="S1011" s="37">
        <f>[1]consoCURRENT!V20489</f>
        <v>0</v>
      </c>
      <c r="T1011" s="37">
        <f>[1]consoCURRENT!W20489</f>
        <v>0</v>
      </c>
      <c r="U1011" s="37">
        <f>[1]consoCURRENT!X20489</f>
        <v>0</v>
      </c>
      <c r="V1011" s="37">
        <f>[1]consoCURRENT!Y20489</f>
        <v>0</v>
      </c>
      <c r="W1011" s="37">
        <f>[1]consoCURRENT!Z20489</f>
        <v>0</v>
      </c>
      <c r="X1011" s="37">
        <f>[1]consoCURRENT!AA20489</f>
        <v>0</v>
      </c>
      <c r="Y1011" s="37">
        <f>[1]consoCURRENT!AB20489</f>
        <v>0</v>
      </c>
      <c r="Z1011" s="37">
        <f t="shared" si="715"/>
        <v>0</v>
      </c>
      <c r="AA1011" s="37">
        <f t="shared" si="716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21944000</v>
      </c>
      <c r="C1012" s="44">
        <f t="shared" ref="C1012:AA1012" si="718">SUM(C1008:C1011)</f>
        <v>0</v>
      </c>
      <c r="D1012" s="44">
        <f t="shared" si="718"/>
        <v>0</v>
      </c>
      <c r="E1012" s="44">
        <f t="shared" si="718"/>
        <v>696874.33</v>
      </c>
      <c r="F1012" s="44">
        <f t="shared" si="718"/>
        <v>0</v>
      </c>
      <c r="G1012" s="44">
        <f t="shared" si="718"/>
        <v>0</v>
      </c>
      <c r="H1012" s="44">
        <f t="shared" si="718"/>
        <v>0</v>
      </c>
      <c r="I1012" s="44">
        <f t="shared" si="718"/>
        <v>0</v>
      </c>
      <c r="J1012" s="44">
        <f t="shared" si="718"/>
        <v>0</v>
      </c>
      <c r="K1012" s="44">
        <f t="shared" si="718"/>
        <v>0</v>
      </c>
      <c r="L1012" s="44">
        <f t="shared" si="718"/>
        <v>0</v>
      </c>
      <c r="M1012" s="44">
        <f t="shared" si="718"/>
        <v>0</v>
      </c>
      <c r="N1012" s="44">
        <f t="shared" si="718"/>
        <v>0</v>
      </c>
      <c r="O1012" s="44">
        <f t="shared" si="718"/>
        <v>248808.08</v>
      </c>
      <c r="P1012" s="44">
        <f t="shared" si="718"/>
        <v>448066.25</v>
      </c>
      <c r="Q1012" s="44">
        <f t="shared" si="718"/>
        <v>0</v>
      </c>
      <c r="R1012" s="44">
        <f t="shared" si="718"/>
        <v>0</v>
      </c>
      <c r="S1012" s="44">
        <f t="shared" si="718"/>
        <v>0</v>
      </c>
      <c r="T1012" s="44">
        <f t="shared" si="718"/>
        <v>0</v>
      </c>
      <c r="U1012" s="44">
        <f t="shared" si="718"/>
        <v>0</v>
      </c>
      <c r="V1012" s="44">
        <f t="shared" si="718"/>
        <v>0</v>
      </c>
      <c r="W1012" s="44">
        <f t="shared" si="718"/>
        <v>0</v>
      </c>
      <c r="X1012" s="44">
        <f t="shared" si="718"/>
        <v>0</v>
      </c>
      <c r="Y1012" s="44">
        <f t="shared" si="718"/>
        <v>0</v>
      </c>
      <c r="Z1012" s="44">
        <f t="shared" si="718"/>
        <v>696874.33</v>
      </c>
      <c r="AA1012" s="44">
        <f t="shared" si="718"/>
        <v>21247125.670000002</v>
      </c>
      <c r="AB1012" s="45">
        <f t="shared" si="717"/>
        <v>3.1756941760845786E-2</v>
      </c>
      <c r="AC1012" s="38"/>
    </row>
    <row r="1013" spans="1:29" s="39" customFormat="1" ht="18" customHeight="1" x14ac:dyDescent="0.25">
      <c r="A1013" s="46" t="s">
        <v>41</v>
      </c>
      <c r="B1013" s="37">
        <f>[1]consoCURRENT!E20493</f>
        <v>0</v>
      </c>
      <c r="C1013" s="37">
        <f>[1]consoCURRENT!F20493</f>
        <v>0</v>
      </c>
      <c r="D1013" s="37">
        <f>[1]consoCURRENT!G20493</f>
        <v>0</v>
      </c>
      <c r="E1013" s="37">
        <f>[1]consoCURRENT!H20493</f>
        <v>0</v>
      </c>
      <c r="F1013" s="37">
        <f>[1]consoCURRENT!I20493</f>
        <v>0</v>
      </c>
      <c r="G1013" s="37">
        <f>[1]consoCURRENT!J20493</f>
        <v>0</v>
      </c>
      <c r="H1013" s="37">
        <f>[1]consoCURRENT!K20493</f>
        <v>0</v>
      </c>
      <c r="I1013" s="37">
        <f>[1]consoCURRENT!L20493</f>
        <v>0</v>
      </c>
      <c r="J1013" s="37">
        <f>[1]consoCURRENT!M20493</f>
        <v>0</v>
      </c>
      <c r="K1013" s="37">
        <f>[1]consoCURRENT!N20493</f>
        <v>0</v>
      </c>
      <c r="L1013" s="37">
        <f>[1]consoCURRENT!O20493</f>
        <v>0</v>
      </c>
      <c r="M1013" s="37">
        <f>[1]consoCURRENT!P20493</f>
        <v>0</v>
      </c>
      <c r="N1013" s="37">
        <f>[1]consoCURRENT!Q20493</f>
        <v>0</v>
      </c>
      <c r="O1013" s="37">
        <f>[1]consoCURRENT!R20493</f>
        <v>0</v>
      </c>
      <c r="P1013" s="37">
        <f>[1]consoCURRENT!S20493</f>
        <v>0</v>
      </c>
      <c r="Q1013" s="37">
        <f>[1]consoCURRENT!T20493</f>
        <v>0</v>
      </c>
      <c r="R1013" s="37">
        <f>[1]consoCURRENT!U20493</f>
        <v>0</v>
      </c>
      <c r="S1013" s="37">
        <f>[1]consoCURRENT!V20493</f>
        <v>0</v>
      </c>
      <c r="T1013" s="37">
        <f>[1]consoCURRENT!W20493</f>
        <v>0</v>
      </c>
      <c r="U1013" s="37">
        <f>[1]consoCURRENT!X20493</f>
        <v>0</v>
      </c>
      <c r="V1013" s="37">
        <f>[1]consoCURRENT!Y20493</f>
        <v>0</v>
      </c>
      <c r="W1013" s="37">
        <f>[1]consoCURRENT!Z20493</f>
        <v>0</v>
      </c>
      <c r="X1013" s="37">
        <f>[1]consoCURRENT!AA20493</f>
        <v>0</v>
      </c>
      <c r="Y1013" s="37">
        <f>[1]consoCURRENT!AB20493</f>
        <v>0</v>
      </c>
      <c r="Z1013" s="37">
        <f t="shared" ref="Z1013" si="719">SUM(M1013:Y1013)</f>
        <v>0</v>
      </c>
      <c r="AA1013" s="37">
        <f t="shared" ref="AA1013" si="720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21944000</v>
      </c>
      <c r="C1014" s="44">
        <f t="shared" ref="C1014:AA1014" si="721">C1013+C1012</f>
        <v>0</v>
      </c>
      <c r="D1014" s="44">
        <f t="shared" si="721"/>
        <v>0</v>
      </c>
      <c r="E1014" s="44">
        <f t="shared" si="721"/>
        <v>696874.33</v>
      </c>
      <c r="F1014" s="44">
        <f t="shared" si="721"/>
        <v>0</v>
      </c>
      <c r="G1014" s="44">
        <f t="shared" si="721"/>
        <v>0</v>
      </c>
      <c r="H1014" s="44">
        <f t="shared" si="721"/>
        <v>0</v>
      </c>
      <c r="I1014" s="44">
        <f t="shared" si="721"/>
        <v>0</v>
      </c>
      <c r="J1014" s="44">
        <f t="shared" si="721"/>
        <v>0</v>
      </c>
      <c r="K1014" s="44">
        <f t="shared" si="721"/>
        <v>0</v>
      </c>
      <c r="L1014" s="44">
        <f t="shared" si="721"/>
        <v>0</v>
      </c>
      <c r="M1014" s="44">
        <f t="shared" si="721"/>
        <v>0</v>
      </c>
      <c r="N1014" s="44">
        <f t="shared" si="721"/>
        <v>0</v>
      </c>
      <c r="O1014" s="44">
        <f t="shared" si="721"/>
        <v>248808.08</v>
      </c>
      <c r="P1014" s="44">
        <f t="shared" si="721"/>
        <v>448066.25</v>
      </c>
      <c r="Q1014" s="44">
        <f t="shared" si="721"/>
        <v>0</v>
      </c>
      <c r="R1014" s="44">
        <f t="shared" si="721"/>
        <v>0</v>
      </c>
      <c r="S1014" s="44">
        <f t="shared" si="721"/>
        <v>0</v>
      </c>
      <c r="T1014" s="44">
        <f t="shared" si="721"/>
        <v>0</v>
      </c>
      <c r="U1014" s="44">
        <f t="shared" si="721"/>
        <v>0</v>
      </c>
      <c r="V1014" s="44">
        <f t="shared" si="721"/>
        <v>0</v>
      </c>
      <c r="W1014" s="44">
        <f t="shared" si="721"/>
        <v>0</v>
      </c>
      <c r="X1014" s="44">
        <f t="shared" si="721"/>
        <v>0</v>
      </c>
      <c r="Y1014" s="44">
        <f t="shared" si="721"/>
        <v>0</v>
      </c>
      <c r="Z1014" s="44">
        <f t="shared" si="721"/>
        <v>696874.33</v>
      </c>
      <c r="AA1014" s="44">
        <f t="shared" si="721"/>
        <v>21247125.670000002</v>
      </c>
      <c r="AB1014" s="45">
        <f t="shared" si="717"/>
        <v>3.1756941760845786E-2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67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[1]consoCURRENT!E20553</f>
        <v>12391000</v>
      </c>
      <c r="C1018" s="37">
        <f>[1]consoCURRENT!F20553</f>
        <v>0</v>
      </c>
      <c r="D1018" s="37">
        <f>[1]consoCURRENT!G20553</f>
        <v>0</v>
      </c>
      <c r="E1018" s="37">
        <f>[1]consoCURRENT!H20553</f>
        <v>0</v>
      </c>
      <c r="F1018" s="37">
        <f>[1]consoCURRENT!I20553</f>
        <v>0</v>
      </c>
      <c r="G1018" s="37">
        <f>[1]consoCURRENT!J20553</f>
        <v>0</v>
      </c>
      <c r="H1018" s="37">
        <f>[1]consoCURRENT!K20553</f>
        <v>0</v>
      </c>
      <c r="I1018" s="37">
        <f>[1]consoCURRENT!L20553</f>
        <v>0</v>
      </c>
      <c r="J1018" s="37">
        <f>[1]consoCURRENT!M20553</f>
        <v>0</v>
      </c>
      <c r="K1018" s="37">
        <f>[1]consoCURRENT!N20553</f>
        <v>0</v>
      </c>
      <c r="L1018" s="37">
        <f>[1]consoCURRENT!O20553</f>
        <v>0</v>
      </c>
      <c r="M1018" s="37">
        <f>[1]consoCURRENT!P20553</f>
        <v>0</v>
      </c>
      <c r="N1018" s="37">
        <f>[1]consoCURRENT!Q20553</f>
        <v>0</v>
      </c>
      <c r="O1018" s="37">
        <f>[1]consoCURRENT!R20553</f>
        <v>0</v>
      </c>
      <c r="P1018" s="37">
        <f>[1]consoCURRENT!S20553</f>
        <v>0</v>
      </c>
      <c r="Q1018" s="37">
        <f>[1]consoCURRENT!T20553</f>
        <v>0</v>
      </c>
      <c r="R1018" s="37">
        <f>[1]consoCURRENT!U20553</f>
        <v>0</v>
      </c>
      <c r="S1018" s="37">
        <f>[1]consoCURRENT!V20553</f>
        <v>0</v>
      </c>
      <c r="T1018" s="37">
        <f>[1]consoCURRENT!W20553</f>
        <v>0</v>
      </c>
      <c r="U1018" s="37">
        <f>[1]consoCURRENT!X20553</f>
        <v>0</v>
      </c>
      <c r="V1018" s="37">
        <f>[1]consoCURRENT!Y20553</f>
        <v>0</v>
      </c>
      <c r="W1018" s="37">
        <f>[1]consoCURRENT!Z20553</f>
        <v>0</v>
      </c>
      <c r="X1018" s="37">
        <f>[1]consoCURRENT!AA20553</f>
        <v>0</v>
      </c>
      <c r="Y1018" s="37">
        <f>[1]consoCURRENT!AB20553</f>
        <v>0</v>
      </c>
      <c r="Z1018" s="37">
        <f>SUM(M1018:Y1018)</f>
        <v>0</v>
      </c>
      <c r="AA1018" s="37">
        <f>B1018-Z1018</f>
        <v>12391000</v>
      </c>
      <c r="AB1018" s="42">
        <f>Z1018/B1018</f>
        <v>0</v>
      </c>
      <c r="AC1018" s="38"/>
    </row>
    <row r="1019" spans="1:29" s="39" customFormat="1" ht="18" customHeight="1" x14ac:dyDescent="0.25">
      <c r="A1019" s="41" t="s">
        <v>37</v>
      </c>
      <c r="B1019" s="37">
        <f>[1]consoCURRENT!E20629</f>
        <v>2169000</v>
      </c>
      <c r="C1019" s="37">
        <f>[1]consoCURRENT!F20629</f>
        <v>0</v>
      </c>
      <c r="D1019" s="37">
        <f>[1]consoCURRENT!G20629</f>
        <v>0</v>
      </c>
      <c r="E1019" s="37">
        <f>[1]consoCURRENT!H20629</f>
        <v>596044</v>
      </c>
      <c r="F1019" s="37">
        <f>[1]consoCURRENT!I20629</f>
        <v>0</v>
      </c>
      <c r="G1019" s="37">
        <f>[1]consoCURRENT!J20629</f>
        <v>0</v>
      </c>
      <c r="H1019" s="37">
        <f>[1]consoCURRENT!K20629</f>
        <v>0</v>
      </c>
      <c r="I1019" s="37">
        <f>[1]consoCURRENT!L20629</f>
        <v>0</v>
      </c>
      <c r="J1019" s="37">
        <f>[1]consoCURRENT!M20629</f>
        <v>0</v>
      </c>
      <c r="K1019" s="37">
        <f>[1]consoCURRENT!N20629</f>
        <v>0</v>
      </c>
      <c r="L1019" s="37">
        <f>[1]consoCURRENT!O20629</f>
        <v>0</v>
      </c>
      <c r="M1019" s="37">
        <f>[1]consoCURRENT!P20629</f>
        <v>0</v>
      </c>
      <c r="N1019" s="37">
        <f>[1]consoCURRENT!Q20629</f>
        <v>0</v>
      </c>
      <c r="O1019" s="37">
        <f>[1]consoCURRENT!R20629</f>
        <v>269998.5</v>
      </c>
      <c r="P1019" s="37">
        <f>[1]consoCURRENT!S20629</f>
        <v>326045.5</v>
      </c>
      <c r="Q1019" s="37">
        <f>[1]consoCURRENT!T20629</f>
        <v>0</v>
      </c>
      <c r="R1019" s="37">
        <f>[1]consoCURRENT!U20629</f>
        <v>0</v>
      </c>
      <c r="S1019" s="37">
        <f>[1]consoCURRENT!V20629</f>
        <v>0</v>
      </c>
      <c r="T1019" s="37">
        <f>[1]consoCURRENT!W20629</f>
        <v>0</v>
      </c>
      <c r="U1019" s="37">
        <f>[1]consoCURRENT!X20629</f>
        <v>0</v>
      </c>
      <c r="V1019" s="37">
        <f>[1]consoCURRENT!Y20629</f>
        <v>0</v>
      </c>
      <c r="W1019" s="37">
        <f>[1]consoCURRENT!Z20629</f>
        <v>0</v>
      </c>
      <c r="X1019" s="37">
        <f>[1]consoCURRENT!AA20629</f>
        <v>0</v>
      </c>
      <c r="Y1019" s="37">
        <f>[1]consoCURRENT!AB20629</f>
        <v>0</v>
      </c>
      <c r="Z1019" s="37">
        <f t="shared" ref="Z1019:Z1021" si="722">SUM(M1019:Y1019)</f>
        <v>596044</v>
      </c>
      <c r="AA1019" s="37">
        <f t="shared" ref="AA1019:AA1021" si="723">B1019-Z1019</f>
        <v>1572956</v>
      </c>
      <c r="AB1019" s="42">
        <f t="shared" ref="AB1019:AB1024" si="724">Z1019/B1019</f>
        <v>0.27480129091747352</v>
      </c>
      <c r="AC1019" s="38"/>
    </row>
    <row r="1020" spans="1:29" s="39" customFormat="1" ht="18" customHeight="1" x14ac:dyDescent="0.25">
      <c r="A1020" s="41" t="s">
        <v>38</v>
      </c>
      <c r="B1020" s="37">
        <f>[1]consoCURRENT!E20635</f>
        <v>0</v>
      </c>
      <c r="C1020" s="37">
        <f>[1]consoCURRENT!F20635</f>
        <v>0</v>
      </c>
      <c r="D1020" s="37">
        <f>[1]consoCURRENT!G20635</f>
        <v>0</v>
      </c>
      <c r="E1020" s="37">
        <f>[1]consoCURRENT!H20635</f>
        <v>0</v>
      </c>
      <c r="F1020" s="37">
        <f>[1]consoCURRENT!I20635</f>
        <v>0</v>
      </c>
      <c r="G1020" s="37">
        <f>[1]consoCURRENT!J20635</f>
        <v>0</v>
      </c>
      <c r="H1020" s="37">
        <f>[1]consoCURRENT!K20635</f>
        <v>0</v>
      </c>
      <c r="I1020" s="37">
        <f>[1]consoCURRENT!L20635</f>
        <v>0</v>
      </c>
      <c r="J1020" s="37">
        <f>[1]consoCURRENT!M20635</f>
        <v>0</v>
      </c>
      <c r="K1020" s="37">
        <f>[1]consoCURRENT!N20635</f>
        <v>0</v>
      </c>
      <c r="L1020" s="37">
        <f>[1]consoCURRENT!O20635</f>
        <v>0</v>
      </c>
      <c r="M1020" s="37">
        <f>[1]consoCURRENT!P20635</f>
        <v>0</v>
      </c>
      <c r="N1020" s="37">
        <f>[1]consoCURRENT!Q20635</f>
        <v>0</v>
      </c>
      <c r="O1020" s="37">
        <f>[1]consoCURRENT!R20635</f>
        <v>0</v>
      </c>
      <c r="P1020" s="37">
        <f>[1]consoCURRENT!S20635</f>
        <v>0</v>
      </c>
      <c r="Q1020" s="37">
        <f>[1]consoCURRENT!T20635</f>
        <v>0</v>
      </c>
      <c r="R1020" s="37">
        <f>[1]consoCURRENT!U20635</f>
        <v>0</v>
      </c>
      <c r="S1020" s="37">
        <f>[1]consoCURRENT!V20635</f>
        <v>0</v>
      </c>
      <c r="T1020" s="37">
        <f>[1]consoCURRENT!W20635</f>
        <v>0</v>
      </c>
      <c r="U1020" s="37">
        <f>[1]consoCURRENT!X20635</f>
        <v>0</v>
      </c>
      <c r="V1020" s="37">
        <f>[1]consoCURRENT!Y20635</f>
        <v>0</v>
      </c>
      <c r="W1020" s="37">
        <f>[1]consoCURRENT!Z20635</f>
        <v>0</v>
      </c>
      <c r="X1020" s="37">
        <f>[1]consoCURRENT!AA20635</f>
        <v>0</v>
      </c>
      <c r="Y1020" s="37">
        <f>[1]consoCURRENT!AB20635</f>
        <v>0</v>
      </c>
      <c r="Z1020" s="37">
        <f t="shared" si="722"/>
        <v>0</v>
      </c>
      <c r="AA1020" s="37">
        <f t="shared" si="723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[1]consoCURRENT!E20664</f>
        <v>0</v>
      </c>
      <c r="C1021" s="37">
        <f>[1]consoCURRENT!F20664</f>
        <v>0</v>
      </c>
      <c r="D1021" s="37">
        <f>[1]consoCURRENT!G20664</f>
        <v>0</v>
      </c>
      <c r="E1021" s="37">
        <f>[1]consoCURRENT!H20664</f>
        <v>0</v>
      </c>
      <c r="F1021" s="37">
        <f>[1]consoCURRENT!I20664</f>
        <v>0</v>
      </c>
      <c r="G1021" s="37">
        <f>[1]consoCURRENT!J20664</f>
        <v>0</v>
      </c>
      <c r="H1021" s="37">
        <f>[1]consoCURRENT!K20664</f>
        <v>0</v>
      </c>
      <c r="I1021" s="37">
        <f>[1]consoCURRENT!L20664</f>
        <v>0</v>
      </c>
      <c r="J1021" s="37">
        <f>[1]consoCURRENT!M20664</f>
        <v>0</v>
      </c>
      <c r="K1021" s="37">
        <f>[1]consoCURRENT!N20664</f>
        <v>0</v>
      </c>
      <c r="L1021" s="37">
        <f>[1]consoCURRENT!O20664</f>
        <v>0</v>
      </c>
      <c r="M1021" s="37">
        <f>[1]consoCURRENT!P20664</f>
        <v>0</v>
      </c>
      <c r="N1021" s="37">
        <f>[1]consoCURRENT!Q20664</f>
        <v>0</v>
      </c>
      <c r="O1021" s="37">
        <f>[1]consoCURRENT!R20664</f>
        <v>0</v>
      </c>
      <c r="P1021" s="37">
        <f>[1]consoCURRENT!S20664</f>
        <v>0</v>
      </c>
      <c r="Q1021" s="37">
        <f>[1]consoCURRENT!T20664</f>
        <v>0</v>
      </c>
      <c r="R1021" s="37">
        <f>[1]consoCURRENT!U20664</f>
        <v>0</v>
      </c>
      <c r="S1021" s="37">
        <f>[1]consoCURRENT!V20664</f>
        <v>0</v>
      </c>
      <c r="T1021" s="37">
        <f>[1]consoCURRENT!W20664</f>
        <v>0</v>
      </c>
      <c r="U1021" s="37">
        <f>[1]consoCURRENT!X20664</f>
        <v>0</v>
      </c>
      <c r="V1021" s="37">
        <f>[1]consoCURRENT!Y20664</f>
        <v>0</v>
      </c>
      <c r="W1021" s="37">
        <f>[1]consoCURRENT!Z20664</f>
        <v>0</v>
      </c>
      <c r="X1021" s="37">
        <f>[1]consoCURRENT!AA20664</f>
        <v>0</v>
      </c>
      <c r="Y1021" s="37">
        <f>[1]consoCURRENT!AB20664</f>
        <v>0</v>
      </c>
      <c r="Z1021" s="37">
        <f t="shared" si="722"/>
        <v>0</v>
      </c>
      <c r="AA1021" s="37">
        <f t="shared" si="723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14560000</v>
      </c>
      <c r="C1022" s="44">
        <f t="shared" ref="C1022:AA1022" si="725">SUM(C1018:C1021)</f>
        <v>0</v>
      </c>
      <c r="D1022" s="44">
        <f t="shared" si="725"/>
        <v>0</v>
      </c>
      <c r="E1022" s="44">
        <f t="shared" si="725"/>
        <v>596044</v>
      </c>
      <c r="F1022" s="44">
        <f t="shared" si="725"/>
        <v>0</v>
      </c>
      <c r="G1022" s="44">
        <f t="shared" si="725"/>
        <v>0</v>
      </c>
      <c r="H1022" s="44">
        <f t="shared" si="725"/>
        <v>0</v>
      </c>
      <c r="I1022" s="44">
        <f t="shared" si="725"/>
        <v>0</v>
      </c>
      <c r="J1022" s="44">
        <f t="shared" si="725"/>
        <v>0</v>
      </c>
      <c r="K1022" s="44">
        <f t="shared" si="725"/>
        <v>0</v>
      </c>
      <c r="L1022" s="44">
        <f t="shared" si="725"/>
        <v>0</v>
      </c>
      <c r="M1022" s="44">
        <f t="shared" si="725"/>
        <v>0</v>
      </c>
      <c r="N1022" s="44">
        <f t="shared" si="725"/>
        <v>0</v>
      </c>
      <c r="O1022" s="44">
        <f t="shared" si="725"/>
        <v>269998.5</v>
      </c>
      <c r="P1022" s="44">
        <f t="shared" si="725"/>
        <v>326045.5</v>
      </c>
      <c r="Q1022" s="44">
        <f t="shared" si="725"/>
        <v>0</v>
      </c>
      <c r="R1022" s="44">
        <f t="shared" si="725"/>
        <v>0</v>
      </c>
      <c r="S1022" s="44">
        <f t="shared" si="725"/>
        <v>0</v>
      </c>
      <c r="T1022" s="44">
        <f t="shared" si="725"/>
        <v>0</v>
      </c>
      <c r="U1022" s="44">
        <f t="shared" si="725"/>
        <v>0</v>
      </c>
      <c r="V1022" s="44">
        <f t="shared" si="725"/>
        <v>0</v>
      </c>
      <c r="W1022" s="44">
        <f t="shared" si="725"/>
        <v>0</v>
      </c>
      <c r="X1022" s="44">
        <f t="shared" si="725"/>
        <v>0</v>
      </c>
      <c r="Y1022" s="44">
        <f t="shared" si="725"/>
        <v>0</v>
      </c>
      <c r="Z1022" s="44">
        <f t="shared" si="725"/>
        <v>596044</v>
      </c>
      <c r="AA1022" s="44">
        <f t="shared" si="725"/>
        <v>13963956</v>
      </c>
      <c r="AB1022" s="45">
        <f t="shared" si="724"/>
        <v>4.0937087912087909E-2</v>
      </c>
      <c r="AC1022" s="38"/>
    </row>
    <row r="1023" spans="1:29" s="39" customFormat="1" ht="18" customHeight="1" x14ac:dyDescent="0.25">
      <c r="A1023" s="46" t="s">
        <v>41</v>
      </c>
      <c r="B1023" s="37">
        <f>[1]consoCURRENT!E20668</f>
        <v>0</v>
      </c>
      <c r="C1023" s="37">
        <f>[1]consoCURRENT!F20668</f>
        <v>0</v>
      </c>
      <c r="D1023" s="37">
        <f>[1]consoCURRENT!G20668</f>
        <v>0</v>
      </c>
      <c r="E1023" s="37">
        <f>[1]consoCURRENT!H20668</f>
        <v>0</v>
      </c>
      <c r="F1023" s="37">
        <f>[1]consoCURRENT!I20668</f>
        <v>0</v>
      </c>
      <c r="G1023" s="37">
        <f>[1]consoCURRENT!J20668</f>
        <v>0</v>
      </c>
      <c r="H1023" s="37">
        <f>[1]consoCURRENT!K20668</f>
        <v>0</v>
      </c>
      <c r="I1023" s="37">
        <f>[1]consoCURRENT!L20668</f>
        <v>0</v>
      </c>
      <c r="J1023" s="37">
        <f>[1]consoCURRENT!M20668</f>
        <v>0</v>
      </c>
      <c r="K1023" s="37">
        <f>[1]consoCURRENT!N20668</f>
        <v>0</v>
      </c>
      <c r="L1023" s="37">
        <f>[1]consoCURRENT!O20668</f>
        <v>0</v>
      </c>
      <c r="M1023" s="37">
        <f>[1]consoCURRENT!P20668</f>
        <v>0</v>
      </c>
      <c r="N1023" s="37">
        <f>[1]consoCURRENT!Q20668</f>
        <v>0</v>
      </c>
      <c r="O1023" s="37">
        <f>[1]consoCURRENT!R20668</f>
        <v>0</v>
      </c>
      <c r="P1023" s="37">
        <f>[1]consoCURRENT!S20668</f>
        <v>0</v>
      </c>
      <c r="Q1023" s="37">
        <f>[1]consoCURRENT!T20668</f>
        <v>0</v>
      </c>
      <c r="R1023" s="37">
        <f>[1]consoCURRENT!U20668</f>
        <v>0</v>
      </c>
      <c r="S1023" s="37">
        <f>[1]consoCURRENT!V20668</f>
        <v>0</v>
      </c>
      <c r="T1023" s="37">
        <f>[1]consoCURRENT!W20668</f>
        <v>0</v>
      </c>
      <c r="U1023" s="37">
        <f>[1]consoCURRENT!X20668</f>
        <v>0</v>
      </c>
      <c r="V1023" s="37">
        <f>[1]consoCURRENT!Y20668</f>
        <v>0</v>
      </c>
      <c r="W1023" s="37">
        <f>[1]consoCURRENT!Z20668</f>
        <v>0</v>
      </c>
      <c r="X1023" s="37">
        <f>[1]consoCURRENT!AA20668</f>
        <v>0</v>
      </c>
      <c r="Y1023" s="37">
        <f>[1]consoCURRENT!AB20668</f>
        <v>0</v>
      </c>
      <c r="Z1023" s="37">
        <f t="shared" ref="Z1023" si="726">SUM(M1023:Y1023)</f>
        <v>0</v>
      </c>
      <c r="AA1023" s="37">
        <f t="shared" ref="AA1023" si="727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14560000</v>
      </c>
      <c r="C1024" s="44">
        <f t="shared" ref="C1024:AA1024" si="728">C1023+C1022</f>
        <v>0</v>
      </c>
      <c r="D1024" s="44">
        <f t="shared" si="728"/>
        <v>0</v>
      </c>
      <c r="E1024" s="44">
        <f t="shared" si="728"/>
        <v>596044</v>
      </c>
      <c r="F1024" s="44">
        <f t="shared" si="728"/>
        <v>0</v>
      </c>
      <c r="G1024" s="44">
        <f t="shared" si="728"/>
        <v>0</v>
      </c>
      <c r="H1024" s="44">
        <f t="shared" si="728"/>
        <v>0</v>
      </c>
      <c r="I1024" s="44">
        <f t="shared" si="728"/>
        <v>0</v>
      </c>
      <c r="J1024" s="44">
        <f t="shared" si="728"/>
        <v>0</v>
      </c>
      <c r="K1024" s="44">
        <f t="shared" si="728"/>
        <v>0</v>
      </c>
      <c r="L1024" s="44">
        <f t="shared" si="728"/>
        <v>0</v>
      </c>
      <c r="M1024" s="44">
        <f t="shared" si="728"/>
        <v>0</v>
      </c>
      <c r="N1024" s="44">
        <f t="shared" si="728"/>
        <v>0</v>
      </c>
      <c r="O1024" s="44">
        <f t="shared" si="728"/>
        <v>269998.5</v>
      </c>
      <c r="P1024" s="44">
        <f t="shared" si="728"/>
        <v>326045.5</v>
      </c>
      <c r="Q1024" s="44">
        <f t="shared" si="728"/>
        <v>0</v>
      </c>
      <c r="R1024" s="44">
        <f t="shared" si="728"/>
        <v>0</v>
      </c>
      <c r="S1024" s="44">
        <f t="shared" si="728"/>
        <v>0</v>
      </c>
      <c r="T1024" s="44">
        <f t="shared" si="728"/>
        <v>0</v>
      </c>
      <c r="U1024" s="44">
        <f t="shared" si="728"/>
        <v>0</v>
      </c>
      <c r="V1024" s="44">
        <f t="shared" si="728"/>
        <v>0</v>
      </c>
      <c r="W1024" s="44">
        <f t="shared" si="728"/>
        <v>0</v>
      </c>
      <c r="X1024" s="44">
        <f t="shared" si="728"/>
        <v>0</v>
      </c>
      <c r="Y1024" s="44">
        <f t="shared" si="728"/>
        <v>0</v>
      </c>
      <c r="Z1024" s="44">
        <f t="shared" si="728"/>
        <v>596044</v>
      </c>
      <c r="AA1024" s="44">
        <f t="shared" si="728"/>
        <v>13963956</v>
      </c>
      <c r="AB1024" s="45">
        <f t="shared" si="724"/>
        <v>4.0937087912087909E-2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68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[1]consoCURRENT!E20728</f>
        <v>5970000</v>
      </c>
      <c r="C1028" s="37">
        <f>[1]consoCURRENT!F20728</f>
        <v>0</v>
      </c>
      <c r="D1028" s="37">
        <f>[1]consoCURRENT!G20728</f>
        <v>0</v>
      </c>
      <c r="E1028" s="37">
        <f>[1]consoCURRENT!H20728</f>
        <v>0</v>
      </c>
      <c r="F1028" s="37">
        <f>[1]consoCURRENT!I20728</f>
        <v>0</v>
      </c>
      <c r="G1028" s="37">
        <f>[1]consoCURRENT!J20728</f>
        <v>0</v>
      </c>
      <c r="H1028" s="37">
        <f>[1]consoCURRENT!K20728</f>
        <v>0</v>
      </c>
      <c r="I1028" s="37">
        <f>[1]consoCURRENT!L20728</f>
        <v>0</v>
      </c>
      <c r="J1028" s="37">
        <f>[1]consoCURRENT!M20728</f>
        <v>0</v>
      </c>
      <c r="K1028" s="37">
        <f>[1]consoCURRENT!N20728</f>
        <v>0</v>
      </c>
      <c r="L1028" s="37">
        <f>[1]consoCURRENT!O20728</f>
        <v>0</v>
      </c>
      <c r="M1028" s="37">
        <f>[1]consoCURRENT!P20728</f>
        <v>0</v>
      </c>
      <c r="N1028" s="37">
        <f>[1]consoCURRENT!Q20728</f>
        <v>0</v>
      </c>
      <c r="O1028" s="37">
        <f>[1]consoCURRENT!R20728</f>
        <v>0</v>
      </c>
      <c r="P1028" s="37">
        <f>[1]consoCURRENT!S20728</f>
        <v>0</v>
      </c>
      <c r="Q1028" s="37">
        <f>[1]consoCURRENT!T20728</f>
        <v>0</v>
      </c>
      <c r="R1028" s="37">
        <f>[1]consoCURRENT!U20728</f>
        <v>0</v>
      </c>
      <c r="S1028" s="37">
        <f>[1]consoCURRENT!V20728</f>
        <v>0</v>
      </c>
      <c r="T1028" s="37">
        <f>[1]consoCURRENT!W20728</f>
        <v>0</v>
      </c>
      <c r="U1028" s="37">
        <f>[1]consoCURRENT!X20728</f>
        <v>0</v>
      </c>
      <c r="V1028" s="37">
        <f>[1]consoCURRENT!Y20728</f>
        <v>0</v>
      </c>
      <c r="W1028" s="37">
        <f>[1]consoCURRENT!Z20728</f>
        <v>0</v>
      </c>
      <c r="X1028" s="37">
        <f>[1]consoCURRENT!AA20728</f>
        <v>0</v>
      </c>
      <c r="Y1028" s="37">
        <f>[1]consoCURRENT!AB20728</f>
        <v>0</v>
      </c>
      <c r="Z1028" s="37">
        <f>SUM(M1028:Y1028)</f>
        <v>0</v>
      </c>
      <c r="AA1028" s="37">
        <f>B1028-Z1028</f>
        <v>5970000</v>
      </c>
      <c r="AB1028" s="42">
        <f>Z1028/B1028</f>
        <v>0</v>
      </c>
      <c r="AC1028" s="38"/>
    </row>
    <row r="1029" spans="1:29" s="39" customFormat="1" ht="18" customHeight="1" x14ac:dyDescent="0.25">
      <c r="A1029" s="41" t="s">
        <v>37</v>
      </c>
      <c r="B1029" s="37">
        <f>[1]consoCURRENT!E20804</f>
        <v>986000</v>
      </c>
      <c r="C1029" s="37">
        <f>[1]consoCURRENT!F20804</f>
        <v>0</v>
      </c>
      <c r="D1029" s="37">
        <f>[1]consoCURRENT!G20804</f>
        <v>0</v>
      </c>
      <c r="E1029" s="37">
        <f>[1]consoCURRENT!H20804</f>
        <v>237856.22</v>
      </c>
      <c r="F1029" s="37">
        <f>[1]consoCURRENT!I20804</f>
        <v>0</v>
      </c>
      <c r="G1029" s="37">
        <f>[1]consoCURRENT!J20804</f>
        <v>0</v>
      </c>
      <c r="H1029" s="37">
        <f>[1]consoCURRENT!K20804</f>
        <v>0</v>
      </c>
      <c r="I1029" s="37">
        <f>[1]consoCURRENT!L20804</f>
        <v>0</v>
      </c>
      <c r="J1029" s="37">
        <f>[1]consoCURRENT!M20804</f>
        <v>0</v>
      </c>
      <c r="K1029" s="37">
        <f>[1]consoCURRENT!N20804</f>
        <v>0</v>
      </c>
      <c r="L1029" s="37">
        <f>[1]consoCURRENT!O20804</f>
        <v>0</v>
      </c>
      <c r="M1029" s="37">
        <f>[1]consoCURRENT!P20804</f>
        <v>0</v>
      </c>
      <c r="N1029" s="37">
        <f>[1]consoCURRENT!Q20804</f>
        <v>0</v>
      </c>
      <c r="O1029" s="37">
        <f>[1]consoCURRENT!R20804</f>
        <v>100490</v>
      </c>
      <c r="P1029" s="37">
        <f>[1]consoCURRENT!S20804</f>
        <v>137366.22</v>
      </c>
      <c r="Q1029" s="37">
        <f>[1]consoCURRENT!T20804</f>
        <v>0</v>
      </c>
      <c r="R1029" s="37">
        <f>[1]consoCURRENT!U20804</f>
        <v>0</v>
      </c>
      <c r="S1029" s="37">
        <f>[1]consoCURRENT!V20804</f>
        <v>0</v>
      </c>
      <c r="T1029" s="37">
        <f>[1]consoCURRENT!W20804</f>
        <v>0</v>
      </c>
      <c r="U1029" s="37">
        <f>[1]consoCURRENT!X20804</f>
        <v>0</v>
      </c>
      <c r="V1029" s="37">
        <f>[1]consoCURRENT!Y20804</f>
        <v>0</v>
      </c>
      <c r="W1029" s="37">
        <f>[1]consoCURRENT!Z20804</f>
        <v>0</v>
      </c>
      <c r="X1029" s="37">
        <f>[1]consoCURRENT!AA20804</f>
        <v>0</v>
      </c>
      <c r="Y1029" s="37">
        <f>[1]consoCURRENT!AB20804</f>
        <v>0</v>
      </c>
      <c r="Z1029" s="37">
        <f t="shared" ref="Z1029:Z1031" si="729">SUM(M1029:Y1029)</f>
        <v>237856.22</v>
      </c>
      <c r="AA1029" s="37">
        <f t="shared" ref="AA1029:AA1031" si="730">B1029-Z1029</f>
        <v>748143.78</v>
      </c>
      <c r="AB1029" s="42">
        <f t="shared" ref="AB1029:AB1034" si="731">Z1029/B1029</f>
        <v>0.24123348884381338</v>
      </c>
      <c r="AC1029" s="38"/>
    </row>
    <row r="1030" spans="1:29" s="39" customFormat="1" ht="18" customHeight="1" x14ac:dyDescent="0.25">
      <c r="A1030" s="41" t="s">
        <v>38</v>
      </c>
      <c r="B1030" s="37">
        <f>[1]consoCURRENT!E20810</f>
        <v>0</v>
      </c>
      <c r="C1030" s="37">
        <f>[1]consoCURRENT!F20810</f>
        <v>0</v>
      </c>
      <c r="D1030" s="37">
        <f>[1]consoCURRENT!G20810</f>
        <v>0</v>
      </c>
      <c r="E1030" s="37">
        <f>[1]consoCURRENT!H20810</f>
        <v>0</v>
      </c>
      <c r="F1030" s="37">
        <f>[1]consoCURRENT!I20810</f>
        <v>0</v>
      </c>
      <c r="G1030" s="37">
        <f>[1]consoCURRENT!J20810</f>
        <v>0</v>
      </c>
      <c r="H1030" s="37">
        <f>[1]consoCURRENT!K20810</f>
        <v>0</v>
      </c>
      <c r="I1030" s="37">
        <f>[1]consoCURRENT!L20810</f>
        <v>0</v>
      </c>
      <c r="J1030" s="37">
        <f>[1]consoCURRENT!M20810</f>
        <v>0</v>
      </c>
      <c r="K1030" s="37">
        <f>[1]consoCURRENT!N20810</f>
        <v>0</v>
      </c>
      <c r="L1030" s="37">
        <f>[1]consoCURRENT!O20810</f>
        <v>0</v>
      </c>
      <c r="M1030" s="37">
        <f>[1]consoCURRENT!P20810</f>
        <v>0</v>
      </c>
      <c r="N1030" s="37">
        <f>[1]consoCURRENT!Q20810</f>
        <v>0</v>
      </c>
      <c r="O1030" s="37">
        <f>[1]consoCURRENT!R20810</f>
        <v>0</v>
      </c>
      <c r="P1030" s="37">
        <f>[1]consoCURRENT!S20810</f>
        <v>0</v>
      </c>
      <c r="Q1030" s="37">
        <f>[1]consoCURRENT!T20810</f>
        <v>0</v>
      </c>
      <c r="R1030" s="37">
        <f>[1]consoCURRENT!U20810</f>
        <v>0</v>
      </c>
      <c r="S1030" s="37">
        <f>[1]consoCURRENT!V20810</f>
        <v>0</v>
      </c>
      <c r="T1030" s="37">
        <f>[1]consoCURRENT!W20810</f>
        <v>0</v>
      </c>
      <c r="U1030" s="37">
        <f>[1]consoCURRENT!X20810</f>
        <v>0</v>
      </c>
      <c r="V1030" s="37">
        <f>[1]consoCURRENT!Y20810</f>
        <v>0</v>
      </c>
      <c r="W1030" s="37">
        <f>[1]consoCURRENT!Z20810</f>
        <v>0</v>
      </c>
      <c r="X1030" s="37">
        <f>[1]consoCURRENT!AA20810</f>
        <v>0</v>
      </c>
      <c r="Y1030" s="37">
        <f>[1]consoCURRENT!AB20810</f>
        <v>0</v>
      </c>
      <c r="Z1030" s="37">
        <f t="shared" si="729"/>
        <v>0</v>
      </c>
      <c r="AA1030" s="37">
        <f t="shared" si="730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[1]consoCURRENT!E20839</f>
        <v>0</v>
      </c>
      <c r="C1031" s="37">
        <f>[1]consoCURRENT!F20839</f>
        <v>0</v>
      </c>
      <c r="D1031" s="37">
        <f>[1]consoCURRENT!G20839</f>
        <v>0</v>
      </c>
      <c r="E1031" s="37">
        <f>[1]consoCURRENT!H20839</f>
        <v>0</v>
      </c>
      <c r="F1031" s="37">
        <f>[1]consoCURRENT!I20839</f>
        <v>0</v>
      </c>
      <c r="G1031" s="37">
        <f>[1]consoCURRENT!J20839</f>
        <v>0</v>
      </c>
      <c r="H1031" s="37">
        <f>[1]consoCURRENT!K20839</f>
        <v>0</v>
      </c>
      <c r="I1031" s="37">
        <f>[1]consoCURRENT!L20839</f>
        <v>0</v>
      </c>
      <c r="J1031" s="37">
        <f>[1]consoCURRENT!M20839</f>
        <v>0</v>
      </c>
      <c r="K1031" s="37">
        <f>[1]consoCURRENT!N20839</f>
        <v>0</v>
      </c>
      <c r="L1031" s="37">
        <f>[1]consoCURRENT!O20839</f>
        <v>0</v>
      </c>
      <c r="M1031" s="37">
        <f>[1]consoCURRENT!P20839</f>
        <v>0</v>
      </c>
      <c r="N1031" s="37">
        <f>[1]consoCURRENT!Q20839</f>
        <v>0</v>
      </c>
      <c r="O1031" s="37">
        <f>[1]consoCURRENT!R20839</f>
        <v>0</v>
      </c>
      <c r="P1031" s="37">
        <f>[1]consoCURRENT!S20839</f>
        <v>0</v>
      </c>
      <c r="Q1031" s="37">
        <f>[1]consoCURRENT!T20839</f>
        <v>0</v>
      </c>
      <c r="R1031" s="37">
        <f>[1]consoCURRENT!U20839</f>
        <v>0</v>
      </c>
      <c r="S1031" s="37">
        <f>[1]consoCURRENT!V20839</f>
        <v>0</v>
      </c>
      <c r="T1031" s="37">
        <f>[1]consoCURRENT!W20839</f>
        <v>0</v>
      </c>
      <c r="U1031" s="37">
        <f>[1]consoCURRENT!X20839</f>
        <v>0</v>
      </c>
      <c r="V1031" s="37">
        <f>[1]consoCURRENT!Y20839</f>
        <v>0</v>
      </c>
      <c r="W1031" s="37">
        <f>[1]consoCURRENT!Z20839</f>
        <v>0</v>
      </c>
      <c r="X1031" s="37">
        <f>[1]consoCURRENT!AA20839</f>
        <v>0</v>
      </c>
      <c r="Y1031" s="37">
        <f>[1]consoCURRENT!AB20839</f>
        <v>0</v>
      </c>
      <c r="Z1031" s="37">
        <f t="shared" si="729"/>
        <v>0</v>
      </c>
      <c r="AA1031" s="37">
        <f t="shared" si="730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6956000</v>
      </c>
      <c r="C1032" s="44">
        <f t="shared" ref="C1032:AA1032" si="732">SUM(C1028:C1031)</f>
        <v>0</v>
      </c>
      <c r="D1032" s="44">
        <f t="shared" si="732"/>
        <v>0</v>
      </c>
      <c r="E1032" s="44">
        <f t="shared" si="732"/>
        <v>237856.22</v>
      </c>
      <c r="F1032" s="44">
        <f t="shared" si="732"/>
        <v>0</v>
      </c>
      <c r="G1032" s="44">
        <f t="shared" si="732"/>
        <v>0</v>
      </c>
      <c r="H1032" s="44">
        <f t="shared" si="732"/>
        <v>0</v>
      </c>
      <c r="I1032" s="44">
        <f t="shared" si="732"/>
        <v>0</v>
      </c>
      <c r="J1032" s="44">
        <f t="shared" si="732"/>
        <v>0</v>
      </c>
      <c r="K1032" s="44">
        <f t="shared" si="732"/>
        <v>0</v>
      </c>
      <c r="L1032" s="44">
        <f t="shared" si="732"/>
        <v>0</v>
      </c>
      <c r="M1032" s="44">
        <f t="shared" si="732"/>
        <v>0</v>
      </c>
      <c r="N1032" s="44">
        <f t="shared" si="732"/>
        <v>0</v>
      </c>
      <c r="O1032" s="44">
        <f t="shared" si="732"/>
        <v>100490</v>
      </c>
      <c r="P1032" s="44">
        <f t="shared" si="732"/>
        <v>137366.22</v>
      </c>
      <c r="Q1032" s="44">
        <f t="shared" si="732"/>
        <v>0</v>
      </c>
      <c r="R1032" s="44">
        <f t="shared" si="732"/>
        <v>0</v>
      </c>
      <c r="S1032" s="44">
        <f t="shared" si="732"/>
        <v>0</v>
      </c>
      <c r="T1032" s="44">
        <f t="shared" si="732"/>
        <v>0</v>
      </c>
      <c r="U1032" s="44">
        <f t="shared" si="732"/>
        <v>0</v>
      </c>
      <c r="V1032" s="44">
        <f t="shared" si="732"/>
        <v>0</v>
      </c>
      <c r="W1032" s="44">
        <f t="shared" si="732"/>
        <v>0</v>
      </c>
      <c r="X1032" s="44">
        <f t="shared" si="732"/>
        <v>0</v>
      </c>
      <c r="Y1032" s="44">
        <f t="shared" si="732"/>
        <v>0</v>
      </c>
      <c r="Z1032" s="44">
        <f t="shared" si="732"/>
        <v>237856.22</v>
      </c>
      <c r="AA1032" s="44">
        <f t="shared" si="732"/>
        <v>6718143.7800000003</v>
      </c>
      <c r="AB1032" s="45">
        <f t="shared" si="731"/>
        <v>3.4194396204715351E-2</v>
      </c>
      <c r="AC1032" s="38"/>
    </row>
    <row r="1033" spans="1:29" s="39" customFormat="1" ht="18" customHeight="1" x14ac:dyDescent="0.25">
      <c r="A1033" s="46" t="s">
        <v>41</v>
      </c>
      <c r="B1033" s="37">
        <f>[1]consoCURRENT!E20843</f>
        <v>0</v>
      </c>
      <c r="C1033" s="37">
        <f>[1]consoCURRENT!F20843</f>
        <v>0</v>
      </c>
      <c r="D1033" s="37">
        <f>[1]consoCURRENT!G20843</f>
        <v>0</v>
      </c>
      <c r="E1033" s="37">
        <f>[1]consoCURRENT!H20843</f>
        <v>0</v>
      </c>
      <c r="F1033" s="37">
        <f>[1]consoCURRENT!I20843</f>
        <v>0</v>
      </c>
      <c r="G1033" s="37">
        <f>[1]consoCURRENT!J20843</f>
        <v>0</v>
      </c>
      <c r="H1033" s="37">
        <f>[1]consoCURRENT!K20843</f>
        <v>0</v>
      </c>
      <c r="I1033" s="37">
        <f>[1]consoCURRENT!L20843</f>
        <v>0</v>
      </c>
      <c r="J1033" s="37">
        <f>[1]consoCURRENT!M20843</f>
        <v>0</v>
      </c>
      <c r="K1033" s="37">
        <f>[1]consoCURRENT!N20843</f>
        <v>0</v>
      </c>
      <c r="L1033" s="37">
        <f>[1]consoCURRENT!O20843</f>
        <v>0</v>
      </c>
      <c r="M1033" s="37">
        <f>[1]consoCURRENT!P20843</f>
        <v>0</v>
      </c>
      <c r="N1033" s="37">
        <f>[1]consoCURRENT!Q20843</f>
        <v>0</v>
      </c>
      <c r="O1033" s="37">
        <f>[1]consoCURRENT!R20843</f>
        <v>0</v>
      </c>
      <c r="P1033" s="37">
        <f>[1]consoCURRENT!S20843</f>
        <v>0</v>
      </c>
      <c r="Q1033" s="37">
        <f>[1]consoCURRENT!T20843</f>
        <v>0</v>
      </c>
      <c r="R1033" s="37">
        <f>[1]consoCURRENT!U20843</f>
        <v>0</v>
      </c>
      <c r="S1033" s="37">
        <f>[1]consoCURRENT!V20843</f>
        <v>0</v>
      </c>
      <c r="T1033" s="37">
        <f>[1]consoCURRENT!W20843</f>
        <v>0</v>
      </c>
      <c r="U1033" s="37">
        <f>[1]consoCURRENT!X20843</f>
        <v>0</v>
      </c>
      <c r="V1033" s="37">
        <f>[1]consoCURRENT!Y20843</f>
        <v>0</v>
      </c>
      <c r="W1033" s="37">
        <f>[1]consoCURRENT!Z20843</f>
        <v>0</v>
      </c>
      <c r="X1033" s="37">
        <f>[1]consoCURRENT!AA20843</f>
        <v>0</v>
      </c>
      <c r="Y1033" s="37">
        <f>[1]consoCURRENT!AB20843</f>
        <v>0</v>
      </c>
      <c r="Z1033" s="37">
        <f t="shared" ref="Z1033" si="733">SUM(M1033:Y1033)</f>
        <v>0</v>
      </c>
      <c r="AA1033" s="37">
        <f t="shared" ref="AA1033" si="734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6956000</v>
      </c>
      <c r="C1034" s="44">
        <f t="shared" ref="C1034:AA1034" si="735">C1033+C1032</f>
        <v>0</v>
      </c>
      <c r="D1034" s="44">
        <f t="shared" si="735"/>
        <v>0</v>
      </c>
      <c r="E1034" s="44">
        <f t="shared" si="735"/>
        <v>237856.22</v>
      </c>
      <c r="F1034" s="44">
        <f t="shared" si="735"/>
        <v>0</v>
      </c>
      <c r="G1034" s="44">
        <f t="shared" si="735"/>
        <v>0</v>
      </c>
      <c r="H1034" s="44">
        <f t="shared" si="735"/>
        <v>0</v>
      </c>
      <c r="I1034" s="44">
        <f t="shared" si="735"/>
        <v>0</v>
      </c>
      <c r="J1034" s="44">
        <f t="shared" si="735"/>
        <v>0</v>
      </c>
      <c r="K1034" s="44">
        <f t="shared" si="735"/>
        <v>0</v>
      </c>
      <c r="L1034" s="44">
        <f t="shared" si="735"/>
        <v>0</v>
      </c>
      <c r="M1034" s="44">
        <f t="shared" si="735"/>
        <v>0</v>
      </c>
      <c r="N1034" s="44">
        <f t="shared" si="735"/>
        <v>0</v>
      </c>
      <c r="O1034" s="44">
        <f t="shared" si="735"/>
        <v>100490</v>
      </c>
      <c r="P1034" s="44">
        <f t="shared" si="735"/>
        <v>137366.22</v>
      </c>
      <c r="Q1034" s="44">
        <f t="shared" si="735"/>
        <v>0</v>
      </c>
      <c r="R1034" s="44">
        <f t="shared" si="735"/>
        <v>0</v>
      </c>
      <c r="S1034" s="44">
        <f t="shared" si="735"/>
        <v>0</v>
      </c>
      <c r="T1034" s="44">
        <f t="shared" si="735"/>
        <v>0</v>
      </c>
      <c r="U1034" s="44">
        <f t="shared" si="735"/>
        <v>0</v>
      </c>
      <c r="V1034" s="44">
        <f t="shared" si="735"/>
        <v>0</v>
      </c>
      <c r="W1034" s="44">
        <f t="shared" si="735"/>
        <v>0</v>
      </c>
      <c r="X1034" s="44">
        <f t="shared" si="735"/>
        <v>0</v>
      </c>
      <c r="Y1034" s="44">
        <f t="shared" si="735"/>
        <v>0</v>
      </c>
      <c r="Z1034" s="44">
        <f t="shared" si="735"/>
        <v>237856.22</v>
      </c>
      <c r="AA1034" s="44">
        <f t="shared" si="735"/>
        <v>6718143.7800000003</v>
      </c>
      <c r="AB1034" s="45">
        <f t="shared" si="731"/>
        <v>3.4194396204715351E-2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69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[1]consoCURRENT!E20903</f>
        <v>22024000</v>
      </c>
      <c r="C1038" s="37">
        <f>[1]consoCURRENT!F20903</f>
        <v>0</v>
      </c>
      <c r="D1038" s="37">
        <f>[1]consoCURRENT!G20903</f>
        <v>0</v>
      </c>
      <c r="E1038" s="37">
        <f>[1]consoCURRENT!H20903</f>
        <v>0</v>
      </c>
      <c r="F1038" s="37">
        <f>[1]consoCURRENT!I20903</f>
        <v>0</v>
      </c>
      <c r="G1038" s="37">
        <f>[1]consoCURRENT!J20903</f>
        <v>0</v>
      </c>
      <c r="H1038" s="37">
        <f>[1]consoCURRENT!K20903</f>
        <v>0</v>
      </c>
      <c r="I1038" s="37">
        <f>[1]consoCURRENT!L20903</f>
        <v>0</v>
      </c>
      <c r="J1038" s="37">
        <f>[1]consoCURRENT!M20903</f>
        <v>0</v>
      </c>
      <c r="K1038" s="37">
        <f>[1]consoCURRENT!N20903</f>
        <v>0</v>
      </c>
      <c r="L1038" s="37">
        <f>[1]consoCURRENT!O20903</f>
        <v>0</v>
      </c>
      <c r="M1038" s="37">
        <f>[1]consoCURRENT!P20903</f>
        <v>0</v>
      </c>
      <c r="N1038" s="37">
        <f>[1]consoCURRENT!Q20903</f>
        <v>0</v>
      </c>
      <c r="O1038" s="37">
        <f>[1]consoCURRENT!R20903</f>
        <v>0</v>
      </c>
      <c r="P1038" s="37">
        <f>[1]consoCURRENT!S20903</f>
        <v>0</v>
      </c>
      <c r="Q1038" s="37">
        <f>[1]consoCURRENT!T20903</f>
        <v>0</v>
      </c>
      <c r="R1038" s="37">
        <f>[1]consoCURRENT!U20903</f>
        <v>0</v>
      </c>
      <c r="S1038" s="37">
        <f>[1]consoCURRENT!V20903</f>
        <v>0</v>
      </c>
      <c r="T1038" s="37">
        <f>[1]consoCURRENT!W20903</f>
        <v>0</v>
      </c>
      <c r="U1038" s="37">
        <f>[1]consoCURRENT!X20903</f>
        <v>0</v>
      </c>
      <c r="V1038" s="37">
        <f>[1]consoCURRENT!Y20903</f>
        <v>0</v>
      </c>
      <c r="W1038" s="37">
        <f>[1]consoCURRENT!Z20903</f>
        <v>0</v>
      </c>
      <c r="X1038" s="37">
        <f>[1]consoCURRENT!AA20903</f>
        <v>0</v>
      </c>
      <c r="Y1038" s="37">
        <f>[1]consoCURRENT!AB20903</f>
        <v>0</v>
      </c>
      <c r="Z1038" s="37">
        <f>SUM(M1038:Y1038)</f>
        <v>0</v>
      </c>
      <c r="AA1038" s="37">
        <f>B1038-Z1038</f>
        <v>22024000</v>
      </c>
      <c r="AB1038" s="42">
        <f>Z1038/B1038</f>
        <v>0</v>
      </c>
      <c r="AC1038" s="38"/>
    </row>
    <row r="1039" spans="1:29" s="39" customFormat="1" ht="18" customHeight="1" x14ac:dyDescent="0.25">
      <c r="A1039" s="41" t="s">
        <v>37</v>
      </c>
      <c r="B1039" s="37">
        <f>[1]consoCURRENT!E20979</f>
        <v>3557000</v>
      </c>
      <c r="C1039" s="37">
        <f>[1]consoCURRENT!F20979</f>
        <v>0</v>
      </c>
      <c r="D1039" s="37">
        <f>[1]consoCURRENT!G20979</f>
        <v>0</v>
      </c>
      <c r="E1039" s="37">
        <f>[1]consoCURRENT!H20979</f>
        <v>581027.32000000007</v>
      </c>
      <c r="F1039" s="37">
        <f>[1]consoCURRENT!I20979</f>
        <v>0</v>
      </c>
      <c r="G1039" s="37">
        <f>[1]consoCURRENT!J20979</f>
        <v>0</v>
      </c>
      <c r="H1039" s="37">
        <f>[1]consoCURRENT!K20979</f>
        <v>0</v>
      </c>
      <c r="I1039" s="37">
        <f>[1]consoCURRENT!L20979</f>
        <v>0</v>
      </c>
      <c r="J1039" s="37">
        <f>[1]consoCURRENT!M20979</f>
        <v>0</v>
      </c>
      <c r="K1039" s="37">
        <f>[1]consoCURRENT!N20979</f>
        <v>0</v>
      </c>
      <c r="L1039" s="37">
        <f>[1]consoCURRENT!O20979</f>
        <v>0</v>
      </c>
      <c r="M1039" s="37">
        <f>[1]consoCURRENT!P20979</f>
        <v>0</v>
      </c>
      <c r="N1039" s="37">
        <f>[1]consoCURRENT!Q20979</f>
        <v>0</v>
      </c>
      <c r="O1039" s="37">
        <f>[1]consoCURRENT!R20979</f>
        <v>343093.84</v>
      </c>
      <c r="P1039" s="37">
        <f>[1]consoCURRENT!S20979</f>
        <v>237933.47999999998</v>
      </c>
      <c r="Q1039" s="37">
        <f>[1]consoCURRENT!T20979</f>
        <v>0</v>
      </c>
      <c r="R1039" s="37">
        <f>[1]consoCURRENT!U20979</f>
        <v>0</v>
      </c>
      <c r="S1039" s="37">
        <f>[1]consoCURRENT!V20979</f>
        <v>0</v>
      </c>
      <c r="T1039" s="37">
        <f>[1]consoCURRENT!W20979</f>
        <v>0</v>
      </c>
      <c r="U1039" s="37">
        <f>[1]consoCURRENT!X20979</f>
        <v>0</v>
      </c>
      <c r="V1039" s="37">
        <f>[1]consoCURRENT!Y20979</f>
        <v>0</v>
      </c>
      <c r="W1039" s="37">
        <f>[1]consoCURRENT!Z20979</f>
        <v>0</v>
      </c>
      <c r="X1039" s="37">
        <f>[1]consoCURRENT!AA20979</f>
        <v>0</v>
      </c>
      <c r="Y1039" s="37">
        <f>[1]consoCURRENT!AB20979</f>
        <v>0</v>
      </c>
      <c r="Z1039" s="37">
        <f t="shared" ref="Z1039:Z1041" si="736">SUM(M1039:Y1039)</f>
        <v>581027.32000000007</v>
      </c>
      <c r="AA1039" s="37">
        <f t="shared" ref="AA1039:AA1041" si="737">B1039-Z1039</f>
        <v>2975972.6799999997</v>
      </c>
      <c r="AB1039" s="42">
        <f t="shared" ref="AB1039:AB1044" si="738">Z1039/B1039</f>
        <v>0.16334757379814452</v>
      </c>
      <c r="AC1039" s="38"/>
    </row>
    <row r="1040" spans="1:29" s="39" customFormat="1" ht="18" customHeight="1" x14ac:dyDescent="0.25">
      <c r="A1040" s="41" t="s">
        <v>38</v>
      </c>
      <c r="B1040" s="37">
        <f>[1]consoCURRENT!E20985</f>
        <v>0</v>
      </c>
      <c r="C1040" s="37">
        <f>[1]consoCURRENT!F20985</f>
        <v>0</v>
      </c>
      <c r="D1040" s="37">
        <f>[1]consoCURRENT!G20985</f>
        <v>0</v>
      </c>
      <c r="E1040" s="37">
        <f>[1]consoCURRENT!H20985</f>
        <v>0</v>
      </c>
      <c r="F1040" s="37">
        <f>[1]consoCURRENT!I20985</f>
        <v>0</v>
      </c>
      <c r="G1040" s="37">
        <f>[1]consoCURRENT!J20985</f>
        <v>0</v>
      </c>
      <c r="H1040" s="37">
        <f>[1]consoCURRENT!K20985</f>
        <v>0</v>
      </c>
      <c r="I1040" s="37">
        <f>[1]consoCURRENT!L20985</f>
        <v>0</v>
      </c>
      <c r="J1040" s="37">
        <f>[1]consoCURRENT!M20985</f>
        <v>0</v>
      </c>
      <c r="K1040" s="37">
        <f>[1]consoCURRENT!N20985</f>
        <v>0</v>
      </c>
      <c r="L1040" s="37">
        <f>[1]consoCURRENT!O20985</f>
        <v>0</v>
      </c>
      <c r="M1040" s="37">
        <f>[1]consoCURRENT!P20985</f>
        <v>0</v>
      </c>
      <c r="N1040" s="37">
        <f>[1]consoCURRENT!Q20985</f>
        <v>0</v>
      </c>
      <c r="O1040" s="37">
        <f>[1]consoCURRENT!R20985</f>
        <v>0</v>
      </c>
      <c r="P1040" s="37">
        <f>[1]consoCURRENT!S20985</f>
        <v>0</v>
      </c>
      <c r="Q1040" s="37">
        <f>[1]consoCURRENT!T20985</f>
        <v>0</v>
      </c>
      <c r="R1040" s="37">
        <f>[1]consoCURRENT!U20985</f>
        <v>0</v>
      </c>
      <c r="S1040" s="37">
        <f>[1]consoCURRENT!V20985</f>
        <v>0</v>
      </c>
      <c r="T1040" s="37">
        <f>[1]consoCURRENT!W20985</f>
        <v>0</v>
      </c>
      <c r="U1040" s="37">
        <f>[1]consoCURRENT!X20985</f>
        <v>0</v>
      </c>
      <c r="V1040" s="37">
        <f>[1]consoCURRENT!Y20985</f>
        <v>0</v>
      </c>
      <c r="W1040" s="37">
        <f>[1]consoCURRENT!Z20985</f>
        <v>0</v>
      </c>
      <c r="X1040" s="37">
        <f>[1]consoCURRENT!AA20985</f>
        <v>0</v>
      </c>
      <c r="Y1040" s="37">
        <f>[1]consoCURRENT!AB20985</f>
        <v>0</v>
      </c>
      <c r="Z1040" s="37">
        <f t="shared" si="736"/>
        <v>0</v>
      </c>
      <c r="AA1040" s="37">
        <f t="shared" si="737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[1]consoCURRENT!E21014</f>
        <v>0</v>
      </c>
      <c r="C1041" s="37">
        <f>[1]consoCURRENT!F21014</f>
        <v>0</v>
      </c>
      <c r="D1041" s="37">
        <f>[1]consoCURRENT!G21014</f>
        <v>0</v>
      </c>
      <c r="E1041" s="37">
        <f>[1]consoCURRENT!H21014</f>
        <v>0</v>
      </c>
      <c r="F1041" s="37">
        <f>[1]consoCURRENT!I21014</f>
        <v>0</v>
      </c>
      <c r="G1041" s="37">
        <f>[1]consoCURRENT!J21014</f>
        <v>0</v>
      </c>
      <c r="H1041" s="37">
        <f>[1]consoCURRENT!K21014</f>
        <v>0</v>
      </c>
      <c r="I1041" s="37">
        <f>[1]consoCURRENT!L21014</f>
        <v>0</v>
      </c>
      <c r="J1041" s="37">
        <f>[1]consoCURRENT!M21014</f>
        <v>0</v>
      </c>
      <c r="K1041" s="37">
        <f>[1]consoCURRENT!N21014</f>
        <v>0</v>
      </c>
      <c r="L1041" s="37">
        <f>[1]consoCURRENT!O21014</f>
        <v>0</v>
      </c>
      <c r="M1041" s="37">
        <f>[1]consoCURRENT!P21014</f>
        <v>0</v>
      </c>
      <c r="N1041" s="37">
        <f>[1]consoCURRENT!Q21014</f>
        <v>0</v>
      </c>
      <c r="O1041" s="37">
        <f>[1]consoCURRENT!R21014</f>
        <v>0</v>
      </c>
      <c r="P1041" s="37">
        <f>[1]consoCURRENT!S21014</f>
        <v>0</v>
      </c>
      <c r="Q1041" s="37">
        <f>[1]consoCURRENT!T21014</f>
        <v>0</v>
      </c>
      <c r="R1041" s="37">
        <f>[1]consoCURRENT!U21014</f>
        <v>0</v>
      </c>
      <c r="S1041" s="37">
        <f>[1]consoCURRENT!V21014</f>
        <v>0</v>
      </c>
      <c r="T1041" s="37">
        <f>[1]consoCURRENT!W21014</f>
        <v>0</v>
      </c>
      <c r="U1041" s="37">
        <f>[1]consoCURRENT!X21014</f>
        <v>0</v>
      </c>
      <c r="V1041" s="37">
        <f>[1]consoCURRENT!Y21014</f>
        <v>0</v>
      </c>
      <c r="W1041" s="37">
        <f>[1]consoCURRENT!Z21014</f>
        <v>0</v>
      </c>
      <c r="X1041" s="37">
        <f>[1]consoCURRENT!AA21014</f>
        <v>0</v>
      </c>
      <c r="Y1041" s="37">
        <f>[1]consoCURRENT!AB21014</f>
        <v>0</v>
      </c>
      <c r="Z1041" s="37">
        <f t="shared" si="736"/>
        <v>0</v>
      </c>
      <c r="AA1041" s="37">
        <f t="shared" si="737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25581000</v>
      </c>
      <c r="C1042" s="44">
        <f t="shared" ref="C1042:AA1042" si="739">SUM(C1038:C1041)</f>
        <v>0</v>
      </c>
      <c r="D1042" s="44">
        <f t="shared" si="739"/>
        <v>0</v>
      </c>
      <c r="E1042" s="44">
        <f t="shared" si="739"/>
        <v>581027.32000000007</v>
      </c>
      <c r="F1042" s="44">
        <f t="shared" si="739"/>
        <v>0</v>
      </c>
      <c r="G1042" s="44">
        <f t="shared" si="739"/>
        <v>0</v>
      </c>
      <c r="H1042" s="44">
        <f t="shared" si="739"/>
        <v>0</v>
      </c>
      <c r="I1042" s="44">
        <f t="shared" si="739"/>
        <v>0</v>
      </c>
      <c r="J1042" s="44">
        <f t="shared" si="739"/>
        <v>0</v>
      </c>
      <c r="K1042" s="44">
        <f t="shared" si="739"/>
        <v>0</v>
      </c>
      <c r="L1042" s="44">
        <f t="shared" si="739"/>
        <v>0</v>
      </c>
      <c r="M1042" s="44">
        <f t="shared" si="739"/>
        <v>0</v>
      </c>
      <c r="N1042" s="44">
        <f t="shared" si="739"/>
        <v>0</v>
      </c>
      <c r="O1042" s="44">
        <f t="shared" si="739"/>
        <v>343093.84</v>
      </c>
      <c r="P1042" s="44">
        <f t="shared" si="739"/>
        <v>237933.47999999998</v>
      </c>
      <c r="Q1042" s="44">
        <f t="shared" si="739"/>
        <v>0</v>
      </c>
      <c r="R1042" s="44">
        <f t="shared" si="739"/>
        <v>0</v>
      </c>
      <c r="S1042" s="44">
        <f t="shared" si="739"/>
        <v>0</v>
      </c>
      <c r="T1042" s="44">
        <f t="shared" si="739"/>
        <v>0</v>
      </c>
      <c r="U1042" s="44">
        <f t="shared" si="739"/>
        <v>0</v>
      </c>
      <c r="V1042" s="44">
        <f t="shared" si="739"/>
        <v>0</v>
      </c>
      <c r="W1042" s="44">
        <f t="shared" si="739"/>
        <v>0</v>
      </c>
      <c r="X1042" s="44">
        <f t="shared" si="739"/>
        <v>0</v>
      </c>
      <c r="Y1042" s="44">
        <f t="shared" si="739"/>
        <v>0</v>
      </c>
      <c r="Z1042" s="44">
        <f t="shared" si="739"/>
        <v>581027.32000000007</v>
      </c>
      <c r="AA1042" s="44">
        <f t="shared" si="739"/>
        <v>24999972.68</v>
      </c>
      <c r="AB1042" s="45">
        <f t="shared" si="738"/>
        <v>2.2713237168210783E-2</v>
      </c>
      <c r="AC1042" s="38"/>
    </row>
    <row r="1043" spans="1:29" s="39" customFormat="1" ht="18" customHeight="1" x14ac:dyDescent="0.25">
      <c r="A1043" s="46" t="s">
        <v>41</v>
      </c>
      <c r="B1043" s="37">
        <f>[1]consoCURRENT!E21018</f>
        <v>0</v>
      </c>
      <c r="C1043" s="37">
        <f>[1]consoCURRENT!F21018</f>
        <v>0</v>
      </c>
      <c r="D1043" s="37">
        <f>[1]consoCURRENT!G21018</f>
        <v>0</v>
      </c>
      <c r="E1043" s="37">
        <f>[1]consoCURRENT!H21018</f>
        <v>0</v>
      </c>
      <c r="F1043" s="37">
        <f>[1]consoCURRENT!I21018</f>
        <v>0</v>
      </c>
      <c r="G1043" s="37">
        <f>[1]consoCURRENT!J21018</f>
        <v>0</v>
      </c>
      <c r="H1043" s="37">
        <f>[1]consoCURRENT!K21018</f>
        <v>0</v>
      </c>
      <c r="I1043" s="37">
        <f>[1]consoCURRENT!L21018</f>
        <v>0</v>
      </c>
      <c r="J1043" s="37">
        <f>[1]consoCURRENT!M21018</f>
        <v>0</v>
      </c>
      <c r="K1043" s="37">
        <f>[1]consoCURRENT!N21018</f>
        <v>0</v>
      </c>
      <c r="L1043" s="37">
        <f>[1]consoCURRENT!O21018</f>
        <v>0</v>
      </c>
      <c r="M1043" s="37">
        <f>[1]consoCURRENT!P21018</f>
        <v>0</v>
      </c>
      <c r="N1043" s="37">
        <f>[1]consoCURRENT!Q21018</f>
        <v>0</v>
      </c>
      <c r="O1043" s="37">
        <f>[1]consoCURRENT!R21018</f>
        <v>0</v>
      </c>
      <c r="P1043" s="37">
        <f>[1]consoCURRENT!S21018</f>
        <v>0</v>
      </c>
      <c r="Q1043" s="37">
        <f>[1]consoCURRENT!T21018</f>
        <v>0</v>
      </c>
      <c r="R1043" s="37">
        <f>[1]consoCURRENT!U21018</f>
        <v>0</v>
      </c>
      <c r="S1043" s="37">
        <f>[1]consoCURRENT!V21018</f>
        <v>0</v>
      </c>
      <c r="T1043" s="37">
        <f>[1]consoCURRENT!W21018</f>
        <v>0</v>
      </c>
      <c r="U1043" s="37">
        <f>[1]consoCURRENT!X21018</f>
        <v>0</v>
      </c>
      <c r="V1043" s="37">
        <f>[1]consoCURRENT!Y21018</f>
        <v>0</v>
      </c>
      <c r="W1043" s="37">
        <f>[1]consoCURRENT!Z21018</f>
        <v>0</v>
      </c>
      <c r="X1043" s="37">
        <f>[1]consoCURRENT!AA21018</f>
        <v>0</v>
      </c>
      <c r="Y1043" s="37">
        <f>[1]consoCURRENT!AB21018</f>
        <v>0</v>
      </c>
      <c r="Z1043" s="37">
        <f t="shared" ref="Z1043" si="740">SUM(M1043:Y1043)</f>
        <v>0</v>
      </c>
      <c r="AA1043" s="37">
        <f t="shared" ref="AA1043" si="741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25581000</v>
      </c>
      <c r="C1044" s="44">
        <f t="shared" ref="C1044:AA1044" si="742">C1043+C1042</f>
        <v>0</v>
      </c>
      <c r="D1044" s="44">
        <f t="shared" si="742"/>
        <v>0</v>
      </c>
      <c r="E1044" s="44">
        <f t="shared" si="742"/>
        <v>581027.32000000007</v>
      </c>
      <c r="F1044" s="44">
        <f t="shared" si="742"/>
        <v>0</v>
      </c>
      <c r="G1044" s="44">
        <f t="shared" si="742"/>
        <v>0</v>
      </c>
      <c r="H1044" s="44">
        <f t="shared" si="742"/>
        <v>0</v>
      </c>
      <c r="I1044" s="44">
        <f t="shared" si="742"/>
        <v>0</v>
      </c>
      <c r="J1044" s="44">
        <f t="shared" si="742"/>
        <v>0</v>
      </c>
      <c r="K1044" s="44">
        <f t="shared" si="742"/>
        <v>0</v>
      </c>
      <c r="L1044" s="44">
        <f t="shared" si="742"/>
        <v>0</v>
      </c>
      <c r="M1044" s="44">
        <f t="shared" si="742"/>
        <v>0</v>
      </c>
      <c r="N1044" s="44">
        <f t="shared" si="742"/>
        <v>0</v>
      </c>
      <c r="O1044" s="44">
        <f t="shared" si="742"/>
        <v>343093.84</v>
      </c>
      <c r="P1044" s="44">
        <f t="shared" si="742"/>
        <v>237933.47999999998</v>
      </c>
      <c r="Q1044" s="44">
        <f t="shared" si="742"/>
        <v>0</v>
      </c>
      <c r="R1044" s="44">
        <f t="shared" si="742"/>
        <v>0</v>
      </c>
      <c r="S1044" s="44">
        <f t="shared" si="742"/>
        <v>0</v>
      </c>
      <c r="T1044" s="44">
        <f t="shared" si="742"/>
        <v>0</v>
      </c>
      <c r="U1044" s="44">
        <f t="shared" si="742"/>
        <v>0</v>
      </c>
      <c r="V1044" s="44">
        <f t="shared" si="742"/>
        <v>0</v>
      </c>
      <c r="W1044" s="44">
        <f t="shared" si="742"/>
        <v>0</v>
      </c>
      <c r="X1044" s="44">
        <f t="shared" si="742"/>
        <v>0</v>
      </c>
      <c r="Y1044" s="44">
        <f t="shared" si="742"/>
        <v>0</v>
      </c>
      <c r="Z1044" s="44">
        <f t="shared" si="742"/>
        <v>581027.32000000007</v>
      </c>
      <c r="AA1044" s="44">
        <f t="shared" si="742"/>
        <v>24999972.68</v>
      </c>
      <c r="AB1044" s="45">
        <f t="shared" si="738"/>
        <v>2.2713237168210783E-2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80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3">B1058+B1228</f>
        <v>455389000</v>
      </c>
      <c r="C1048" s="37">
        <f t="shared" si="743"/>
        <v>0</v>
      </c>
      <c r="D1048" s="37">
        <f t="shared" si="743"/>
        <v>0</v>
      </c>
      <c r="E1048" s="37">
        <f t="shared" si="743"/>
        <v>124343104.68000001</v>
      </c>
      <c r="F1048" s="37">
        <f t="shared" si="743"/>
        <v>0</v>
      </c>
      <c r="G1048" s="37">
        <f t="shared" si="743"/>
        <v>0</v>
      </c>
      <c r="H1048" s="37">
        <f t="shared" si="743"/>
        <v>0</v>
      </c>
      <c r="I1048" s="37">
        <f t="shared" si="743"/>
        <v>0</v>
      </c>
      <c r="J1048" s="37">
        <f t="shared" si="743"/>
        <v>0</v>
      </c>
      <c r="K1048" s="37">
        <f t="shared" si="743"/>
        <v>0</v>
      </c>
      <c r="L1048" s="37">
        <f t="shared" si="743"/>
        <v>0</v>
      </c>
      <c r="M1048" s="37">
        <f t="shared" si="743"/>
        <v>0</v>
      </c>
      <c r="N1048" s="37">
        <f t="shared" si="743"/>
        <v>23856536.77</v>
      </c>
      <c r="O1048" s="37">
        <f t="shared" si="743"/>
        <v>58785537.100000001</v>
      </c>
      <c r="P1048" s="37">
        <f t="shared" si="743"/>
        <v>41701030.81000001</v>
      </c>
      <c r="Q1048" s="37">
        <f t="shared" si="743"/>
        <v>0</v>
      </c>
      <c r="R1048" s="37">
        <f t="shared" si="743"/>
        <v>0</v>
      </c>
      <c r="S1048" s="37">
        <f t="shared" si="743"/>
        <v>0</v>
      </c>
      <c r="T1048" s="37">
        <f t="shared" si="743"/>
        <v>0</v>
      </c>
      <c r="U1048" s="37">
        <f t="shared" si="743"/>
        <v>0</v>
      </c>
      <c r="V1048" s="37">
        <f t="shared" si="743"/>
        <v>0</v>
      </c>
      <c r="W1048" s="37">
        <f t="shared" si="743"/>
        <v>0</v>
      </c>
      <c r="X1048" s="37">
        <f t="shared" si="743"/>
        <v>0</v>
      </c>
      <c r="Y1048" s="37">
        <f t="shared" si="743"/>
        <v>0</v>
      </c>
      <c r="Z1048" s="37">
        <f>SUM(M1048:Y1048)</f>
        <v>124343104.68000001</v>
      </c>
      <c r="AA1048" s="37">
        <f>B1048-Z1048</f>
        <v>331045895.31999999</v>
      </c>
      <c r="AB1048" s="42">
        <f>Z1048/B1048</f>
        <v>0.27304810761788273</v>
      </c>
      <c r="AC1048" s="38"/>
    </row>
    <row r="1049" spans="1:29" s="39" customFormat="1" ht="18" customHeight="1" x14ac:dyDescent="0.25">
      <c r="A1049" s="41" t="s">
        <v>37</v>
      </c>
      <c r="B1049" s="37">
        <f t="shared" si="743"/>
        <v>163005000</v>
      </c>
      <c r="C1049" s="37">
        <f t="shared" si="743"/>
        <v>0</v>
      </c>
      <c r="D1049" s="37">
        <f t="shared" si="743"/>
        <v>-2499204</v>
      </c>
      <c r="E1049" s="37">
        <f t="shared" si="743"/>
        <v>53642187.149999999</v>
      </c>
      <c r="F1049" s="37">
        <f t="shared" si="743"/>
        <v>0</v>
      </c>
      <c r="G1049" s="37">
        <f t="shared" si="743"/>
        <v>0</v>
      </c>
      <c r="H1049" s="37">
        <f t="shared" si="743"/>
        <v>0</v>
      </c>
      <c r="I1049" s="37">
        <f t="shared" si="743"/>
        <v>1116987.99</v>
      </c>
      <c r="J1049" s="37">
        <f t="shared" si="743"/>
        <v>0</v>
      </c>
      <c r="K1049" s="37">
        <f t="shared" si="743"/>
        <v>0</v>
      </c>
      <c r="L1049" s="37">
        <f t="shared" si="743"/>
        <v>0</v>
      </c>
      <c r="M1049" s="37">
        <f t="shared" si="743"/>
        <v>1116987.99</v>
      </c>
      <c r="N1049" s="37">
        <f t="shared" si="743"/>
        <v>16183849.82</v>
      </c>
      <c r="O1049" s="37">
        <f t="shared" si="743"/>
        <v>22270646.779999994</v>
      </c>
      <c r="P1049" s="37">
        <f t="shared" si="743"/>
        <v>14070702.560000001</v>
      </c>
      <c r="Q1049" s="37">
        <f t="shared" si="743"/>
        <v>0</v>
      </c>
      <c r="R1049" s="37">
        <f t="shared" si="743"/>
        <v>0</v>
      </c>
      <c r="S1049" s="37">
        <f t="shared" si="743"/>
        <v>0</v>
      </c>
      <c r="T1049" s="37">
        <f t="shared" si="743"/>
        <v>0</v>
      </c>
      <c r="U1049" s="37">
        <f t="shared" si="743"/>
        <v>0</v>
      </c>
      <c r="V1049" s="37">
        <f t="shared" si="743"/>
        <v>0</v>
      </c>
      <c r="W1049" s="37">
        <f t="shared" si="743"/>
        <v>0</v>
      </c>
      <c r="X1049" s="37">
        <f t="shared" si="743"/>
        <v>0</v>
      </c>
      <c r="Y1049" s="37">
        <f t="shared" si="743"/>
        <v>0</v>
      </c>
      <c r="Z1049" s="37">
        <f t="shared" ref="Z1049:Z1051" si="744">SUM(M1049:Y1049)</f>
        <v>53642187.149999991</v>
      </c>
      <c r="AA1049" s="37">
        <f t="shared" ref="AA1049:AA1051" si="745">B1049-Z1049</f>
        <v>109362812.85000001</v>
      </c>
      <c r="AB1049" s="42">
        <f t="shared" ref="AB1049:AB1054" si="746">Z1049/B1049</f>
        <v>0.32908307812643778</v>
      </c>
      <c r="AC1049" s="38"/>
    </row>
    <row r="1050" spans="1:29" s="39" customFormat="1" ht="18" customHeight="1" x14ac:dyDescent="0.25">
      <c r="A1050" s="41" t="s">
        <v>38</v>
      </c>
      <c r="B1050" s="37">
        <f t="shared" si="743"/>
        <v>0</v>
      </c>
      <c r="C1050" s="37">
        <f t="shared" si="743"/>
        <v>0</v>
      </c>
      <c r="D1050" s="37">
        <f t="shared" si="743"/>
        <v>0</v>
      </c>
      <c r="E1050" s="37">
        <f t="shared" si="743"/>
        <v>0</v>
      </c>
      <c r="F1050" s="37">
        <f t="shared" si="743"/>
        <v>0</v>
      </c>
      <c r="G1050" s="37">
        <f t="shared" si="743"/>
        <v>0</v>
      </c>
      <c r="H1050" s="37">
        <f t="shared" si="743"/>
        <v>0</v>
      </c>
      <c r="I1050" s="37">
        <f t="shared" si="743"/>
        <v>0</v>
      </c>
      <c r="J1050" s="37">
        <f t="shared" si="743"/>
        <v>0</v>
      </c>
      <c r="K1050" s="37">
        <f t="shared" si="743"/>
        <v>0</v>
      </c>
      <c r="L1050" s="37">
        <f t="shared" si="743"/>
        <v>0</v>
      </c>
      <c r="M1050" s="37">
        <f t="shared" si="743"/>
        <v>0</v>
      </c>
      <c r="N1050" s="37">
        <f t="shared" si="743"/>
        <v>0</v>
      </c>
      <c r="O1050" s="37">
        <f t="shared" si="743"/>
        <v>0</v>
      </c>
      <c r="P1050" s="37">
        <f t="shared" si="743"/>
        <v>0</v>
      </c>
      <c r="Q1050" s="37">
        <f t="shared" si="743"/>
        <v>0</v>
      </c>
      <c r="R1050" s="37">
        <f t="shared" si="743"/>
        <v>0</v>
      </c>
      <c r="S1050" s="37">
        <f t="shared" si="743"/>
        <v>0</v>
      </c>
      <c r="T1050" s="37">
        <f t="shared" si="743"/>
        <v>0</v>
      </c>
      <c r="U1050" s="37">
        <f t="shared" si="743"/>
        <v>0</v>
      </c>
      <c r="V1050" s="37">
        <f t="shared" si="743"/>
        <v>0</v>
      </c>
      <c r="W1050" s="37">
        <f t="shared" si="743"/>
        <v>0</v>
      </c>
      <c r="X1050" s="37">
        <f t="shared" si="743"/>
        <v>0</v>
      </c>
      <c r="Y1050" s="37">
        <f t="shared" si="743"/>
        <v>0</v>
      </c>
      <c r="Z1050" s="37">
        <f t="shared" si="744"/>
        <v>0</v>
      </c>
      <c r="AA1050" s="37">
        <f t="shared" si="745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3"/>
        <v>0</v>
      </c>
      <c r="C1051" s="37">
        <f t="shared" si="743"/>
        <v>0</v>
      </c>
      <c r="D1051" s="37">
        <f t="shared" si="743"/>
        <v>0</v>
      </c>
      <c r="E1051" s="37">
        <f t="shared" si="743"/>
        <v>0</v>
      </c>
      <c r="F1051" s="37">
        <f t="shared" si="743"/>
        <v>0</v>
      </c>
      <c r="G1051" s="37">
        <f t="shared" si="743"/>
        <v>0</v>
      </c>
      <c r="H1051" s="37">
        <f t="shared" si="743"/>
        <v>0</v>
      </c>
      <c r="I1051" s="37">
        <f t="shared" si="743"/>
        <v>0</v>
      </c>
      <c r="J1051" s="37">
        <f t="shared" si="743"/>
        <v>0</v>
      </c>
      <c r="K1051" s="37">
        <f t="shared" si="743"/>
        <v>0</v>
      </c>
      <c r="L1051" s="37">
        <f t="shared" si="743"/>
        <v>0</v>
      </c>
      <c r="M1051" s="37">
        <f t="shared" si="743"/>
        <v>0</v>
      </c>
      <c r="N1051" s="37">
        <f t="shared" si="743"/>
        <v>0</v>
      </c>
      <c r="O1051" s="37">
        <f t="shared" si="743"/>
        <v>0</v>
      </c>
      <c r="P1051" s="37">
        <f t="shared" si="743"/>
        <v>0</v>
      </c>
      <c r="Q1051" s="37">
        <f t="shared" si="743"/>
        <v>0</v>
      </c>
      <c r="R1051" s="37">
        <f t="shared" si="743"/>
        <v>0</v>
      </c>
      <c r="S1051" s="37">
        <f t="shared" si="743"/>
        <v>0</v>
      </c>
      <c r="T1051" s="37">
        <f t="shared" si="743"/>
        <v>0</v>
      </c>
      <c r="U1051" s="37">
        <f t="shared" si="743"/>
        <v>0</v>
      </c>
      <c r="V1051" s="37">
        <f t="shared" si="743"/>
        <v>0</v>
      </c>
      <c r="W1051" s="37">
        <f t="shared" si="743"/>
        <v>0</v>
      </c>
      <c r="X1051" s="37">
        <f t="shared" si="743"/>
        <v>0</v>
      </c>
      <c r="Y1051" s="37">
        <f t="shared" si="743"/>
        <v>0</v>
      </c>
      <c r="Z1051" s="37">
        <f t="shared" si="744"/>
        <v>0</v>
      </c>
      <c r="AA1051" s="37">
        <f t="shared" si="745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618394000</v>
      </c>
      <c r="C1052" s="44">
        <f t="shared" ref="C1052:AA1052" si="747">SUM(C1048:C1051)</f>
        <v>0</v>
      </c>
      <c r="D1052" s="44">
        <f t="shared" si="747"/>
        <v>-2499204</v>
      </c>
      <c r="E1052" s="44">
        <f t="shared" si="747"/>
        <v>177985291.83000001</v>
      </c>
      <c r="F1052" s="44">
        <f t="shared" si="747"/>
        <v>0</v>
      </c>
      <c r="G1052" s="44">
        <f t="shared" si="747"/>
        <v>0</v>
      </c>
      <c r="H1052" s="44">
        <f t="shared" si="747"/>
        <v>0</v>
      </c>
      <c r="I1052" s="44">
        <f t="shared" si="747"/>
        <v>1116987.99</v>
      </c>
      <c r="J1052" s="44">
        <f t="shared" si="747"/>
        <v>0</v>
      </c>
      <c r="K1052" s="44">
        <f t="shared" si="747"/>
        <v>0</v>
      </c>
      <c r="L1052" s="44">
        <f t="shared" si="747"/>
        <v>0</v>
      </c>
      <c r="M1052" s="44">
        <f t="shared" si="747"/>
        <v>1116987.99</v>
      </c>
      <c r="N1052" s="44">
        <f t="shared" si="747"/>
        <v>40040386.590000004</v>
      </c>
      <c r="O1052" s="44">
        <f t="shared" si="747"/>
        <v>81056183.879999995</v>
      </c>
      <c r="P1052" s="44">
        <f t="shared" si="747"/>
        <v>55771733.370000012</v>
      </c>
      <c r="Q1052" s="44">
        <f t="shared" si="747"/>
        <v>0</v>
      </c>
      <c r="R1052" s="44">
        <f t="shared" si="747"/>
        <v>0</v>
      </c>
      <c r="S1052" s="44">
        <f t="shared" si="747"/>
        <v>0</v>
      </c>
      <c r="T1052" s="44">
        <f t="shared" si="747"/>
        <v>0</v>
      </c>
      <c r="U1052" s="44">
        <f t="shared" si="747"/>
        <v>0</v>
      </c>
      <c r="V1052" s="44">
        <f t="shared" si="747"/>
        <v>0</v>
      </c>
      <c r="W1052" s="44">
        <f t="shared" si="747"/>
        <v>0</v>
      </c>
      <c r="X1052" s="44">
        <f t="shared" si="747"/>
        <v>0</v>
      </c>
      <c r="Y1052" s="44">
        <f t="shared" si="747"/>
        <v>0</v>
      </c>
      <c r="Z1052" s="44">
        <f t="shared" si="747"/>
        <v>177985291.82999998</v>
      </c>
      <c r="AA1052" s="44">
        <f t="shared" si="747"/>
        <v>440408708.17000002</v>
      </c>
      <c r="AB1052" s="45">
        <f t="shared" si="746"/>
        <v>0.28781859434276524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8">B1063+B1233</f>
        <v>42180000</v>
      </c>
      <c r="C1053" s="37">
        <f t="shared" si="748"/>
        <v>0</v>
      </c>
      <c r="D1053" s="37">
        <f t="shared" si="748"/>
        <v>0</v>
      </c>
      <c r="E1053" s="37">
        <f t="shared" si="748"/>
        <v>11751655.409999998</v>
      </c>
      <c r="F1053" s="37">
        <f t="shared" si="748"/>
        <v>0</v>
      </c>
      <c r="G1053" s="37">
        <f t="shared" si="748"/>
        <v>0</v>
      </c>
      <c r="H1053" s="37">
        <f t="shared" si="748"/>
        <v>0</v>
      </c>
      <c r="I1053" s="37">
        <f t="shared" si="748"/>
        <v>0</v>
      </c>
      <c r="J1053" s="37">
        <f t="shared" si="748"/>
        <v>0</v>
      </c>
      <c r="K1053" s="37">
        <f t="shared" si="748"/>
        <v>0</v>
      </c>
      <c r="L1053" s="37">
        <f t="shared" si="748"/>
        <v>0</v>
      </c>
      <c r="M1053" s="37">
        <f t="shared" si="748"/>
        <v>0</v>
      </c>
      <c r="N1053" s="37">
        <f t="shared" si="748"/>
        <v>2181981.91</v>
      </c>
      <c r="O1053" s="37">
        <f t="shared" si="748"/>
        <v>4372219.3100000005</v>
      </c>
      <c r="P1053" s="37">
        <f t="shared" si="748"/>
        <v>5197454.1900000013</v>
      </c>
      <c r="Q1053" s="37">
        <f t="shared" si="748"/>
        <v>0</v>
      </c>
      <c r="R1053" s="37">
        <f t="shared" si="748"/>
        <v>0</v>
      </c>
      <c r="S1053" s="37">
        <f t="shared" si="748"/>
        <v>0</v>
      </c>
      <c r="T1053" s="37">
        <f t="shared" si="748"/>
        <v>0</v>
      </c>
      <c r="U1053" s="37">
        <f t="shared" si="748"/>
        <v>0</v>
      </c>
      <c r="V1053" s="37">
        <f t="shared" si="748"/>
        <v>0</v>
      </c>
      <c r="W1053" s="37">
        <f t="shared" si="748"/>
        <v>0</v>
      </c>
      <c r="X1053" s="37">
        <f t="shared" si="748"/>
        <v>0</v>
      </c>
      <c r="Y1053" s="37">
        <f t="shared" si="748"/>
        <v>0</v>
      </c>
      <c r="Z1053" s="37">
        <f t="shared" ref="Z1053" si="749">SUM(M1053:Y1053)</f>
        <v>11751655.410000002</v>
      </c>
      <c r="AA1053" s="37">
        <f t="shared" ref="AA1053" si="750">B1053-Z1053</f>
        <v>30428344.589999996</v>
      </c>
      <c r="AB1053" s="42">
        <f t="shared" si="746"/>
        <v>0.27860728805120916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660574000</v>
      </c>
      <c r="C1054" s="44">
        <f t="shared" ref="C1054:AA1054" si="751">C1053+C1052</f>
        <v>0</v>
      </c>
      <c r="D1054" s="44">
        <f t="shared" si="751"/>
        <v>-2499204</v>
      </c>
      <c r="E1054" s="44">
        <f t="shared" si="751"/>
        <v>189736947.24000001</v>
      </c>
      <c r="F1054" s="44">
        <f t="shared" si="751"/>
        <v>0</v>
      </c>
      <c r="G1054" s="44">
        <f t="shared" si="751"/>
        <v>0</v>
      </c>
      <c r="H1054" s="44">
        <f t="shared" si="751"/>
        <v>0</v>
      </c>
      <c r="I1054" s="44">
        <f t="shared" si="751"/>
        <v>1116987.99</v>
      </c>
      <c r="J1054" s="44">
        <f t="shared" si="751"/>
        <v>0</v>
      </c>
      <c r="K1054" s="44">
        <f t="shared" si="751"/>
        <v>0</v>
      </c>
      <c r="L1054" s="44">
        <f t="shared" si="751"/>
        <v>0</v>
      </c>
      <c r="M1054" s="44">
        <f t="shared" si="751"/>
        <v>1116987.99</v>
      </c>
      <c r="N1054" s="44">
        <f t="shared" si="751"/>
        <v>42222368.5</v>
      </c>
      <c r="O1054" s="44">
        <f t="shared" si="751"/>
        <v>85428403.189999998</v>
      </c>
      <c r="P1054" s="44">
        <f t="shared" si="751"/>
        <v>60969187.560000017</v>
      </c>
      <c r="Q1054" s="44">
        <f t="shared" si="751"/>
        <v>0</v>
      </c>
      <c r="R1054" s="44">
        <f t="shared" si="751"/>
        <v>0</v>
      </c>
      <c r="S1054" s="44">
        <f t="shared" si="751"/>
        <v>0</v>
      </c>
      <c r="T1054" s="44">
        <f t="shared" si="751"/>
        <v>0</v>
      </c>
      <c r="U1054" s="44">
        <f t="shared" si="751"/>
        <v>0</v>
      </c>
      <c r="V1054" s="44">
        <f t="shared" si="751"/>
        <v>0</v>
      </c>
      <c r="W1054" s="44">
        <f t="shared" si="751"/>
        <v>0</v>
      </c>
      <c r="X1054" s="44">
        <f t="shared" si="751"/>
        <v>0</v>
      </c>
      <c r="Y1054" s="44">
        <f t="shared" si="751"/>
        <v>0</v>
      </c>
      <c r="Z1054" s="44">
        <f t="shared" si="751"/>
        <v>189736947.23999998</v>
      </c>
      <c r="AA1054" s="44">
        <f t="shared" si="751"/>
        <v>470837052.75999999</v>
      </c>
      <c r="AB1054" s="45">
        <f t="shared" si="746"/>
        <v>0.28723041966532137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81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446025000</v>
      </c>
      <c r="C1058" s="37">
        <f t="shared" ref="C1058:Y1058" si="752">C1068+C1078+C1088+C1098+C1108+C1118+C1128+C1138+C1148+C1158+C1168+C1178+C1188+C1198+C1208+C1218</f>
        <v>0</v>
      </c>
      <c r="D1058" s="37">
        <f t="shared" si="752"/>
        <v>0</v>
      </c>
      <c r="E1058" s="37">
        <f t="shared" si="752"/>
        <v>122328529.36000001</v>
      </c>
      <c r="F1058" s="37">
        <f t="shared" si="752"/>
        <v>0</v>
      </c>
      <c r="G1058" s="37">
        <f t="shared" si="752"/>
        <v>0</v>
      </c>
      <c r="H1058" s="37">
        <f t="shared" si="752"/>
        <v>0</v>
      </c>
      <c r="I1058" s="37">
        <f t="shared" si="752"/>
        <v>0</v>
      </c>
      <c r="J1058" s="37">
        <f t="shared" si="752"/>
        <v>0</v>
      </c>
      <c r="K1058" s="37">
        <f t="shared" si="752"/>
        <v>0</v>
      </c>
      <c r="L1058" s="37">
        <f t="shared" si="752"/>
        <v>0</v>
      </c>
      <c r="M1058" s="37">
        <f t="shared" si="752"/>
        <v>0</v>
      </c>
      <c r="N1058" s="37">
        <f t="shared" si="752"/>
        <v>23856536.77</v>
      </c>
      <c r="O1058" s="37">
        <f t="shared" si="752"/>
        <v>57536456.660000004</v>
      </c>
      <c r="P1058" s="37">
        <f t="shared" si="752"/>
        <v>40935535.930000007</v>
      </c>
      <c r="Q1058" s="37">
        <f t="shared" si="752"/>
        <v>0</v>
      </c>
      <c r="R1058" s="37">
        <f t="shared" si="752"/>
        <v>0</v>
      </c>
      <c r="S1058" s="37">
        <f t="shared" si="752"/>
        <v>0</v>
      </c>
      <c r="T1058" s="37">
        <f t="shared" si="752"/>
        <v>0</v>
      </c>
      <c r="U1058" s="37">
        <f t="shared" si="752"/>
        <v>0</v>
      </c>
      <c r="V1058" s="37">
        <f t="shared" si="752"/>
        <v>0</v>
      </c>
      <c r="W1058" s="37">
        <f t="shared" si="752"/>
        <v>0</v>
      </c>
      <c r="X1058" s="37">
        <f t="shared" si="752"/>
        <v>0</v>
      </c>
      <c r="Y1058" s="37">
        <f t="shared" si="752"/>
        <v>0</v>
      </c>
      <c r="Z1058" s="37">
        <f>SUM(M1058:Y1058)</f>
        <v>122328529.36000001</v>
      </c>
      <c r="AA1058" s="37">
        <f>B1058-Z1058</f>
        <v>323696470.63999999</v>
      </c>
      <c r="AB1058" s="42">
        <f>Z1058/B1058</f>
        <v>0.27426384027801137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3">B1069+B1079+B1089+B1099+B1109+B1119+B1129+B1139+B1149+B1159+B1169+B1179+B1189+B1199+B1209+B1219</f>
        <v>139491000</v>
      </c>
      <c r="C1059" s="37">
        <f t="shared" si="753"/>
        <v>0</v>
      </c>
      <c r="D1059" s="37">
        <f t="shared" si="753"/>
        <v>0</v>
      </c>
      <c r="E1059" s="37">
        <f t="shared" si="753"/>
        <v>48786457.979999997</v>
      </c>
      <c r="F1059" s="37">
        <f t="shared" si="753"/>
        <v>0</v>
      </c>
      <c r="G1059" s="37">
        <f t="shared" si="753"/>
        <v>0</v>
      </c>
      <c r="H1059" s="37">
        <f t="shared" si="753"/>
        <v>0</v>
      </c>
      <c r="I1059" s="37">
        <f t="shared" si="753"/>
        <v>0</v>
      </c>
      <c r="J1059" s="37">
        <f t="shared" si="753"/>
        <v>0</v>
      </c>
      <c r="K1059" s="37">
        <f t="shared" si="753"/>
        <v>0</v>
      </c>
      <c r="L1059" s="37">
        <f t="shared" si="753"/>
        <v>0</v>
      </c>
      <c r="M1059" s="37">
        <f t="shared" si="753"/>
        <v>0</v>
      </c>
      <c r="N1059" s="37">
        <f t="shared" si="753"/>
        <v>16183849.82</v>
      </c>
      <c r="O1059" s="37">
        <f t="shared" si="753"/>
        <v>18922805.129999995</v>
      </c>
      <c r="P1059" s="37">
        <f t="shared" si="753"/>
        <v>13679803.030000001</v>
      </c>
      <c r="Q1059" s="37">
        <f t="shared" si="753"/>
        <v>0</v>
      </c>
      <c r="R1059" s="37">
        <f t="shared" si="753"/>
        <v>0</v>
      </c>
      <c r="S1059" s="37">
        <f t="shared" si="753"/>
        <v>0</v>
      </c>
      <c r="T1059" s="37">
        <f t="shared" si="753"/>
        <v>0</v>
      </c>
      <c r="U1059" s="37">
        <f t="shared" si="753"/>
        <v>0</v>
      </c>
      <c r="V1059" s="37">
        <f t="shared" si="753"/>
        <v>0</v>
      </c>
      <c r="W1059" s="37">
        <f t="shared" si="753"/>
        <v>0</v>
      </c>
      <c r="X1059" s="37">
        <f t="shared" si="753"/>
        <v>0</v>
      </c>
      <c r="Y1059" s="37">
        <f t="shared" si="753"/>
        <v>0</v>
      </c>
      <c r="Z1059" s="37">
        <f t="shared" ref="Z1059:Z1061" si="754">SUM(M1059:Y1059)</f>
        <v>48786457.979999997</v>
      </c>
      <c r="AA1059" s="37">
        <f t="shared" ref="AA1059:AA1061" si="755">B1059-Z1059</f>
        <v>90704542.020000011</v>
      </c>
      <c r="AB1059" s="42">
        <f t="shared" ref="AB1059:AB1064" si="756">Z1059/B1059</f>
        <v>0.34974627739424047</v>
      </c>
      <c r="AC1059" s="38"/>
    </row>
    <row r="1060" spans="1:29" s="39" customFormat="1" ht="18" customHeight="1" x14ac:dyDescent="0.25">
      <c r="A1060" s="41" t="s">
        <v>38</v>
      </c>
      <c r="B1060" s="37">
        <f t="shared" si="753"/>
        <v>0</v>
      </c>
      <c r="C1060" s="37">
        <f t="shared" si="753"/>
        <v>0</v>
      </c>
      <c r="D1060" s="37">
        <f t="shared" si="753"/>
        <v>0</v>
      </c>
      <c r="E1060" s="37">
        <f t="shared" si="753"/>
        <v>0</v>
      </c>
      <c r="F1060" s="37">
        <f t="shared" si="753"/>
        <v>0</v>
      </c>
      <c r="G1060" s="37">
        <f t="shared" si="753"/>
        <v>0</v>
      </c>
      <c r="H1060" s="37">
        <f t="shared" si="753"/>
        <v>0</v>
      </c>
      <c r="I1060" s="37">
        <f t="shared" si="753"/>
        <v>0</v>
      </c>
      <c r="J1060" s="37">
        <f t="shared" si="753"/>
        <v>0</v>
      </c>
      <c r="K1060" s="37">
        <f t="shared" si="753"/>
        <v>0</v>
      </c>
      <c r="L1060" s="37">
        <f t="shared" si="753"/>
        <v>0</v>
      </c>
      <c r="M1060" s="37">
        <f t="shared" si="753"/>
        <v>0</v>
      </c>
      <c r="N1060" s="37">
        <f t="shared" si="753"/>
        <v>0</v>
      </c>
      <c r="O1060" s="37">
        <f t="shared" si="753"/>
        <v>0</v>
      </c>
      <c r="P1060" s="37">
        <f t="shared" si="753"/>
        <v>0</v>
      </c>
      <c r="Q1060" s="37">
        <f t="shared" si="753"/>
        <v>0</v>
      </c>
      <c r="R1060" s="37">
        <f t="shared" si="753"/>
        <v>0</v>
      </c>
      <c r="S1060" s="37">
        <f t="shared" si="753"/>
        <v>0</v>
      </c>
      <c r="T1060" s="37">
        <f t="shared" si="753"/>
        <v>0</v>
      </c>
      <c r="U1060" s="37">
        <f t="shared" si="753"/>
        <v>0</v>
      </c>
      <c r="V1060" s="37">
        <f t="shared" si="753"/>
        <v>0</v>
      </c>
      <c r="W1060" s="37">
        <f t="shared" si="753"/>
        <v>0</v>
      </c>
      <c r="X1060" s="37">
        <f t="shared" si="753"/>
        <v>0</v>
      </c>
      <c r="Y1060" s="37">
        <f t="shared" si="753"/>
        <v>0</v>
      </c>
      <c r="Z1060" s="37">
        <f t="shared" si="754"/>
        <v>0</v>
      </c>
      <c r="AA1060" s="37">
        <f t="shared" si="755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3"/>
        <v>0</v>
      </c>
      <c r="C1061" s="37">
        <f t="shared" si="753"/>
        <v>0</v>
      </c>
      <c r="D1061" s="37">
        <f t="shared" si="753"/>
        <v>0</v>
      </c>
      <c r="E1061" s="37">
        <f t="shared" si="753"/>
        <v>0</v>
      </c>
      <c r="F1061" s="37">
        <f t="shared" si="753"/>
        <v>0</v>
      </c>
      <c r="G1061" s="37">
        <f t="shared" si="753"/>
        <v>0</v>
      </c>
      <c r="H1061" s="37">
        <f t="shared" si="753"/>
        <v>0</v>
      </c>
      <c r="I1061" s="37">
        <f t="shared" si="753"/>
        <v>0</v>
      </c>
      <c r="J1061" s="37">
        <f t="shared" si="753"/>
        <v>0</v>
      </c>
      <c r="K1061" s="37">
        <f t="shared" si="753"/>
        <v>0</v>
      </c>
      <c r="L1061" s="37">
        <f t="shared" si="753"/>
        <v>0</v>
      </c>
      <c r="M1061" s="37">
        <f t="shared" si="753"/>
        <v>0</v>
      </c>
      <c r="N1061" s="37">
        <f t="shared" si="753"/>
        <v>0</v>
      </c>
      <c r="O1061" s="37">
        <f t="shared" si="753"/>
        <v>0</v>
      </c>
      <c r="P1061" s="37">
        <f t="shared" si="753"/>
        <v>0</v>
      </c>
      <c r="Q1061" s="37">
        <f t="shared" si="753"/>
        <v>0</v>
      </c>
      <c r="R1061" s="37">
        <f t="shared" si="753"/>
        <v>0</v>
      </c>
      <c r="S1061" s="37">
        <f t="shared" si="753"/>
        <v>0</v>
      </c>
      <c r="T1061" s="37">
        <f t="shared" si="753"/>
        <v>0</v>
      </c>
      <c r="U1061" s="37">
        <f t="shared" si="753"/>
        <v>0</v>
      </c>
      <c r="V1061" s="37">
        <f t="shared" si="753"/>
        <v>0</v>
      </c>
      <c r="W1061" s="37">
        <f t="shared" si="753"/>
        <v>0</v>
      </c>
      <c r="X1061" s="37">
        <f t="shared" si="753"/>
        <v>0</v>
      </c>
      <c r="Y1061" s="37">
        <f t="shared" si="753"/>
        <v>0</v>
      </c>
      <c r="Z1061" s="37">
        <f t="shared" si="754"/>
        <v>0</v>
      </c>
      <c r="AA1061" s="37">
        <f t="shared" si="755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585516000</v>
      </c>
      <c r="C1062" s="44">
        <f t="shared" ref="C1062:AA1062" si="757">SUM(C1058:C1061)</f>
        <v>0</v>
      </c>
      <c r="D1062" s="44">
        <f t="shared" si="757"/>
        <v>0</v>
      </c>
      <c r="E1062" s="44">
        <f t="shared" si="757"/>
        <v>171114987.34</v>
      </c>
      <c r="F1062" s="44">
        <f t="shared" si="757"/>
        <v>0</v>
      </c>
      <c r="G1062" s="44">
        <f t="shared" si="757"/>
        <v>0</v>
      </c>
      <c r="H1062" s="44">
        <f t="shared" si="757"/>
        <v>0</v>
      </c>
      <c r="I1062" s="44">
        <f t="shared" si="757"/>
        <v>0</v>
      </c>
      <c r="J1062" s="44">
        <f t="shared" si="757"/>
        <v>0</v>
      </c>
      <c r="K1062" s="44">
        <f t="shared" si="757"/>
        <v>0</v>
      </c>
      <c r="L1062" s="44">
        <f t="shared" si="757"/>
        <v>0</v>
      </c>
      <c r="M1062" s="44">
        <f t="shared" si="757"/>
        <v>0</v>
      </c>
      <c r="N1062" s="44">
        <f t="shared" si="757"/>
        <v>40040386.590000004</v>
      </c>
      <c r="O1062" s="44">
        <f t="shared" si="757"/>
        <v>76459261.789999992</v>
      </c>
      <c r="P1062" s="44">
        <f t="shared" si="757"/>
        <v>54615338.960000008</v>
      </c>
      <c r="Q1062" s="44">
        <f t="shared" si="757"/>
        <v>0</v>
      </c>
      <c r="R1062" s="44">
        <f t="shared" si="757"/>
        <v>0</v>
      </c>
      <c r="S1062" s="44">
        <f t="shared" si="757"/>
        <v>0</v>
      </c>
      <c r="T1062" s="44">
        <f t="shared" si="757"/>
        <v>0</v>
      </c>
      <c r="U1062" s="44">
        <f t="shared" si="757"/>
        <v>0</v>
      </c>
      <c r="V1062" s="44">
        <f t="shared" si="757"/>
        <v>0</v>
      </c>
      <c r="W1062" s="44">
        <f t="shared" si="757"/>
        <v>0</v>
      </c>
      <c r="X1062" s="44">
        <f t="shared" si="757"/>
        <v>0</v>
      </c>
      <c r="Y1062" s="44">
        <f t="shared" si="757"/>
        <v>0</v>
      </c>
      <c r="Z1062" s="44">
        <f t="shared" si="757"/>
        <v>171114987.34</v>
      </c>
      <c r="AA1062" s="44">
        <f t="shared" si="757"/>
        <v>414401012.65999997</v>
      </c>
      <c r="AB1062" s="45">
        <f t="shared" si="756"/>
        <v>0.29224647548487148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8">B1073+B1083+B1093+B1103+B1113+B1123+B1133+B1143+B1153+B1163+B1173+B1183+B1193+B1203+B1213+B1223</f>
        <v>41340000</v>
      </c>
      <c r="C1063" s="37">
        <f t="shared" si="758"/>
        <v>0</v>
      </c>
      <c r="D1063" s="37">
        <f t="shared" si="758"/>
        <v>0</v>
      </c>
      <c r="E1063" s="37">
        <f t="shared" si="758"/>
        <v>11566143.809999999</v>
      </c>
      <c r="F1063" s="37">
        <f t="shared" si="758"/>
        <v>0</v>
      </c>
      <c r="G1063" s="37">
        <f t="shared" si="758"/>
        <v>0</v>
      </c>
      <c r="H1063" s="37">
        <f t="shared" si="758"/>
        <v>0</v>
      </c>
      <c r="I1063" s="37">
        <f t="shared" si="758"/>
        <v>0</v>
      </c>
      <c r="J1063" s="37">
        <f t="shared" si="758"/>
        <v>0</v>
      </c>
      <c r="K1063" s="37">
        <f t="shared" si="758"/>
        <v>0</v>
      </c>
      <c r="L1063" s="37">
        <f t="shared" si="758"/>
        <v>0</v>
      </c>
      <c r="M1063" s="37">
        <f t="shared" si="758"/>
        <v>0</v>
      </c>
      <c r="N1063" s="37">
        <f t="shared" si="758"/>
        <v>2181981.91</v>
      </c>
      <c r="O1063" s="37">
        <f t="shared" si="758"/>
        <v>4310382.1100000003</v>
      </c>
      <c r="P1063" s="37">
        <f t="shared" si="758"/>
        <v>5073779.790000001</v>
      </c>
      <c r="Q1063" s="37">
        <f t="shared" si="758"/>
        <v>0</v>
      </c>
      <c r="R1063" s="37">
        <f t="shared" si="758"/>
        <v>0</v>
      </c>
      <c r="S1063" s="37">
        <f t="shared" si="758"/>
        <v>0</v>
      </c>
      <c r="T1063" s="37">
        <f t="shared" si="758"/>
        <v>0</v>
      </c>
      <c r="U1063" s="37">
        <f t="shared" si="758"/>
        <v>0</v>
      </c>
      <c r="V1063" s="37">
        <f t="shared" si="758"/>
        <v>0</v>
      </c>
      <c r="W1063" s="37">
        <f t="shared" si="758"/>
        <v>0</v>
      </c>
      <c r="X1063" s="37">
        <f t="shared" si="758"/>
        <v>0</v>
      </c>
      <c r="Y1063" s="37">
        <f t="shared" si="758"/>
        <v>0</v>
      </c>
      <c r="Z1063" s="37">
        <f t="shared" ref="Z1063" si="759">SUM(M1063:Y1063)</f>
        <v>11566143.810000002</v>
      </c>
      <c r="AA1063" s="37">
        <f t="shared" ref="AA1063" si="760">B1063-Z1063</f>
        <v>29773856.189999998</v>
      </c>
      <c r="AB1063" s="42">
        <f t="shared" si="756"/>
        <v>0.27978093396226422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626856000</v>
      </c>
      <c r="C1064" s="44">
        <f t="shared" ref="C1064:AA1064" si="761">C1063+C1062</f>
        <v>0</v>
      </c>
      <c r="D1064" s="44">
        <f t="shared" si="761"/>
        <v>0</v>
      </c>
      <c r="E1064" s="44">
        <f t="shared" si="761"/>
        <v>182681131.15000001</v>
      </c>
      <c r="F1064" s="44">
        <f t="shared" si="761"/>
        <v>0</v>
      </c>
      <c r="G1064" s="44">
        <f t="shared" si="761"/>
        <v>0</v>
      </c>
      <c r="H1064" s="44">
        <f t="shared" si="761"/>
        <v>0</v>
      </c>
      <c r="I1064" s="44">
        <f t="shared" si="761"/>
        <v>0</v>
      </c>
      <c r="J1064" s="44">
        <f t="shared" si="761"/>
        <v>0</v>
      </c>
      <c r="K1064" s="44">
        <f t="shared" si="761"/>
        <v>0</v>
      </c>
      <c r="L1064" s="44">
        <f t="shared" si="761"/>
        <v>0</v>
      </c>
      <c r="M1064" s="44">
        <f t="shared" si="761"/>
        <v>0</v>
      </c>
      <c r="N1064" s="44">
        <f t="shared" si="761"/>
        <v>42222368.5</v>
      </c>
      <c r="O1064" s="44">
        <f t="shared" si="761"/>
        <v>80769643.899999991</v>
      </c>
      <c r="P1064" s="44">
        <f t="shared" si="761"/>
        <v>59689118.750000007</v>
      </c>
      <c r="Q1064" s="44">
        <f t="shared" si="761"/>
        <v>0</v>
      </c>
      <c r="R1064" s="44">
        <f t="shared" si="761"/>
        <v>0</v>
      </c>
      <c r="S1064" s="44">
        <f t="shared" si="761"/>
        <v>0</v>
      </c>
      <c r="T1064" s="44">
        <f t="shared" si="761"/>
        <v>0</v>
      </c>
      <c r="U1064" s="44">
        <f t="shared" si="761"/>
        <v>0</v>
      </c>
      <c r="V1064" s="44">
        <f t="shared" si="761"/>
        <v>0</v>
      </c>
      <c r="W1064" s="44">
        <f t="shared" si="761"/>
        <v>0</v>
      </c>
      <c r="X1064" s="44">
        <f t="shared" si="761"/>
        <v>0</v>
      </c>
      <c r="Y1064" s="44">
        <f t="shared" si="761"/>
        <v>0</v>
      </c>
      <c r="Z1064" s="44">
        <f t="shared" si="761"/>
        <v>182681131.15000001</v>
      </c>
      <c r="AA1064" s="44">
        <f t="shared" si="761"/>
        <v>444174868.84999996</v>
      </c>
      <c r="AB1064" s="45">
        <f t="shared" si="756"/>
        <v>0.29142439595377567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54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[1]consoCURRENT!E21428</f>
        <v>53694000</v>
      </c>
      <c r="C1068" s="37">
        <f>[1]consoCURRENT!F21428</f>
        <v>0</v>
      </c>
      <c r="D1068" s="37">
        <f>[1]consoCURRENT!G21428</f>
        <v>0</v>
      </c>
      <c r="E1068" s="37">
        <f>[1]consoCURRENT!H21428</f>
        <v>24843016.399999999</v>
      </c>
      <c r="F1068" s="37">
        <f>[1]consoCURRENT!I21428</f>
        <v>0</v>
      </c>
      <c r="G1068" s="37">
        <f>[1]consoCURRENT!J21428</f>
        <v>0</v>
      </c>
      <c r="H1068" s="37">
        <f>[1]consoCURRENT!K21428</f>
        <v>0</v>
      </c>
      <c r="I1068" s="37">
        <f>[1]consoCURRENT!L21428</f>
        <v>0</v>
      </c>
      <c r="J1068" s="37">
        <f>[1]consoCURRENT!M21428</f>
        <v>0</v>
      </c>
      <c r="K1068" s="37">
        <f>[1]consoCURRENT!N21428</f>
        <v>0</v>
      </c>
      <c r="L1068" s="37">
        <f>[1]consoCURRENT!O21428</f>
        <v>0</v>
      </c>
      <c r="M1068" s="37">
        <f>[1]consoCURRENT!P21428</f>
        <v>0</v>
      </c>
      <c r="N1068" s="37">
        <f>[1]consoCURRENT!Q21428</f>
        <v>7597114.1199999992</v>
      </c>
      <c r="O1068" s="37">
        <f>[1]consoCURRENT!R21428</f>
        <v>8810922.9400000013</v>
      </c>
      <c r="P1068" s="37">
        <f>[1]consoCURRENT!S21428</f>
        <v>8434979.3399999999</v>
      </c>
      <c r="Q1068" s="37">
        <f>[1]consoCURRENT!T21428</f>
        <v>0</v>
      </c>
      <c r="R1068" s="37">
        <f>[1]consoCURRENT!U21428</f>
        <v>0</v>
      </c>
      <c r="S1068" s="37">
        <f>[1]consoCURRENT!V21428</f>
        <v>0</v>
      </c>
      <c r="T1068" s="37">
        <f>[1]consoCURRENT!W21428</f>
        <v>0</v>
      </c>
      <c r="U1068" s="37">
        <f>[1]consoCURRENT!X21428</f>
        <v>0</v>
      </c>
      <c r="V1068" s="37">
        <f>[1]consoCURRENT!Y21428</f>
        <v>0</v>
      </c>
      <c r="W1068" s="37">
        <f>[1]consoCURRENT!Z21428</f>
        <v>0</v>
      </c>
      <c r="X1068" s="37">
        <f>[1]consoCURRENT!AA21428</f>
        <v>0</v>
      </c>
      <c r="Y1068" s="37">
        <f>[1]consoCURRENT!AB21428</f>
        <v>0</v>
      </c>
      <c r="Z1068" s="37">
        <f>SUM(M1068:Y1068)</f>
        <v>24843016.399999999</v>
      </c>
      <c r="AA1068" s="37">
        <f>B1068-Z1068</f>
        <v>28850983.600000001</v>
      </c>
      <c r="AB1068" s="42">
        <f>Z1068/B1068</f>
        <v>0.46267769955674748</v>
      </c>
      <c r="AC1068" s="38"/>
    </row>
    <row r="1069" spans="1:29" s="39" customFormat="1" ht="18" customHeight="1" x14ac:dyDescent="0.25">
      <c r="A1069" s="41" t="s">
        <v>37</v>
      </c>
      <c r="B1069" s="37">
        <f>[1]consoCURRENT!E21504</f>
        <v>13460000</v>
      </c>
      <c r="C1069" s="37">
        <f>[1]consoCURRENT!F21504</f>
        <v>0</v>
      </c>
      <c r="D1069" s="37">
        <f>[1]consoCURRENT!G21504</f>
        <v>0</v>
      </c>
      <c r="E1069" s="37">
        <f>[1]consoCURRENT!H21504</f>
        <v>10091462.810000001</v>
      </c>
      <c r="F1069" s="37">
        <f>[1]consoCURRENT!I21504</f>
        <v>0</v>
      </c>
      <c r="G1069" s="37">
        <f>[1]consoCURRENT!J21504</f>
        <v>0</v>
      </c>
      <c r="H1069" s="37">
        <f>[1]consoCURRENT!K21504</f>
        <v>0</v>
      </c>
      <c r="I1069" s="37">
        <f>[1]consoCURRENT!L21504</f>
        <v>0</v>
      </c>
      <c r="J1069" s="37">
        <f>[1]consoCURRENT!M21504</f>
        <v>0</v>
      </c>
      <c r="K1069" s="37">
        <f>[1]consoCURRENT!N21504</f>
        <v>0</v>
      </c>
      <c r="L1069" s="37">
        <f>[1]consoCURRENT!O21504</f>
        <v>0</v>
      </c>
      <c r="M1069" s="37">
        <f>[1]consoCURRENT!P21504</f>
        <v>0</v>
      </c>
      <c r="N1069" s="37">
        <f>[1]consoCURRENT!Q21504</f>
        <v>8708733.7200000007</v>
      </c>
      <c r="O1069" s="37">
        <f>[1]consoCURRENT!R21504</f>
        <v>1413132.85</v>
      </c>
      <c r="P1069" s="37">
        <f>[1]consoCURRENT!S21504</f>
        <v>-30403.760000000009</v>
      </c>
      <c r="Q1069" s="37">
        <f>[1]consoCURRENT!T21504</f>
        <v>0</v>
      </c>
      <c r="R1069" s="37">
        <f>[1]consoCURRENT!U21504</f>
        <v>0</v>
      </c>
      <c r="S1069" s="37">
        <f>[1]consoCURRENT!V21504</f>
        <v>0</v>
      </c>
      <c r="T1069" s="37">
        <f>[1]consoCURRENT!W21504</f>
        <v>0</v>
      </c>
      <c r="U1069" s="37">
        <f>[1]consoCURRENT!X21504</f>
        <v>0</v>
      </c>
      <c r="V1069" s="37">
        <f>[1]consoCURRENT!Y21504</f>
        <v>0</v>
      </c>
      <c r="W1069" s="37">
        <f>[1]consoCURRENT!Z21504</f>
        <v>0</v>
      </c>
      <c r="X1069" s="37">
        <f>[1]consoCURRENT!AA21504</f>
        <v>0</v>
      </c>
      <c r="Y1069" s="37">
        <f>[1]consoCURRENT!AB21504</f>
        <v>0</v>
      </c>
      <c r="Z1069" s="37">
        <f t="shared" ref="Z1069:Z1071" si="762">SUM(M1069:Y1069)</f>
        <v>10091462.810000001</v>
      </c>
      <c r="AA1069" s="37">
        <f t="shared" ref="AA1069:AA1071" si="763">B1069-Z1069</f>
        <v>3368537.1899999995</v>
      </c>
      <c r="AB1069" s="42">
        <f t="shared" ref="AB1069:AB1074" si="764">Z1069/B1069</f>
        <v>0.74973720728083215</v>
      </c>
      <c r="AC1069" s="38"/>
    </row>
    <row r="1070" spans="1:29" s="39" customFormat="1" ht="18" customHeight="1" x14ac:dyDescent="0.25">
      <c r="A1070" s="41" t="s">
        <v>38</v>
      </c>
      <c r="B1070" s="37">
        <f>[1]consoCURRENT!E21510</f>
        <v>0</v>
      </c>
      <c r="C1070" s="37">
        <f>[1]consoCURRENT!F21510</f>
        <v>0</v>
      </c>
      <c r="D1070" s="37">
        <f>[1]consoCURRENT!G21510</f>
        <v>0</v>
      </c>
      <c r="E1070" s="37">
        <f>[1]consoCURRENT!H21510</f>
        <v>0</v>
      </c>
      <c r="F1070" s="37">
        <f>[1]consoCURRENT!I21510</f>
        <v>0</v>
      </c>
      <c r="G1070" s="37">
        <f>[1]consoCURRENT!J21510</f>
        <v>0</v>
      </c>
      <c r="H1070" s="37">
        <f>[1]consoCURRENT!K21510</f>
        <v>0</v>
      </c>
      <c r="I1070" s="37">
        <f>[1]consoCURRENT!L21510</f>
        <v>0</v>
      </c>
      <c r="J1070" s="37">
        <f>[1]consoCURRENT!M21510</f>
        <v>0</v>
      </c>
      <c r="K1070" s="37">
        <f>[1]consoCURRENT!N21510</f>
        <v>0</v>
      </c>
      <c r="L1070" s="37">
        <f>[1]consoCURRENT!O21510</f>
        <v>0</v>
      </c>
      <c r="M1070" s="37">
        <f>[1]consoCURRENT!P21510</f>
        <v>0</v>
      </c>
      <c r="N1070" s="37">
        <f>[1]consoCURRENT!Q21510</f>
        <v>0</v>
      </c>
      <c r="O1070" s="37">
        <f>[1]consoCURRENT!R21510</f>
        <v>0</v>
      </c>
      <c r="P1070" s="37">
        <f>[1]consoCURRENT!S21510</f>
        <v>0</v>
      </c>
      <c r="Q1070" s="37">
        <f>[1]consoCURRENT!T21510</f>
        <v>0</v>
      </c>
      <c r="R1070" s="37">
        <f>[1]consoCURRENT!U21510</f>
        <v>0</v>
      </c>
      <c r="S1070" s="37">
        <f>[1]consoCURRENT!V21510</f>
        <v>0</v>
      </c>
      <c r="T1070" s="37">
        <f>[1]consoCURRENT!W21510</f>
        <v>0</v>
      </c>
      <c r="U1070" s="37">
        <f>[1]consoCURRENT!X21510</f>
        <v>0</v>
      </c>
      <c r="V1070" s="37">
        <f>[1]consoCURRENT!Y21510</f>
        <v>0</v>
      </c>
      <c r="W1070" s="37">
        <f>[1]consoCURRENT!Z21510</f>
        <v>0</v>
      </c>
      <c r="X1070" s="37">
        <f>[1]consoCURRENT!AA21510</f>
        <v>0</v>
      </c>
      <c r="Y1070" s="37">
        <f>[1]consoCURRENT!AB21510</f>
        <v>0</v>
      </c>
      <c r="Z1070" s="37">
        <f t="shared" si="762"/>
        <v>0</v>
      </c>
      <c r="AA1070" s="37">
        <f t="shared" si="763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[1]consoCURRENT!E21539</f>
        <v>0</v>
      </c>
      <c r="C1071" s="37">
        <f>[1]consoCURRENT!F21539</f>
        <v>0</v>
      </c>
      <c r="D1071" s="37">
        <f>[1]consoCURRENT!G21539</f>
        <v>0</v>
      </c>
      <c r="E1071" s="37">
        <f>[1]consoCURRENT!H21539</f>
        <v>0</v>
      </c>
      <c r="F1071" s="37">
        <f>[1]consoCURRENT!I21539</f>
        <v>0</v>
      </c>
      <c r="G1071" s="37">
        <f>[1]consoCURRENT!J21539</f>
        <v>0</v>
      </c>
      <c r="H1071" s="37">
        <f>[1]consoCURRENT!K21539</f>
        <v>0</v>
      </c>
      <c r="I1071" s="37">
        <f>[1]consoCURRENT!L21539</f>
        <v>0</v>
      </c>
      <c r="J1071" s="37">
        <f>[1]consoCURRENT!M21539</f>
        <v>0</v>
      </c>
      <c r="K1071" s="37">
        <f>[1]consoCURRENT!N21539</f>
        <v>0</v>
      </c>
      <c r="L1071" s="37">
        <f>[1]consoCURRENT!O21539</f>
        <v>0</v>
      </c>
      <c r="M1071" s="37">
        <f>[1]consoCURRENT!P21539</f>
        <v>0</v>
      </c>
      <c r="N1071" s="37">
        <f>[1]consoCURRENT!Q21539</f>
        <v>0</v>
      </c>
      <c r="O1071" s="37">
        <f>[1]consoCURRENT!R21539</f>
        <v>0</v>
      </c>
      <c r="P1071" s="37">
        <f>[1]consoCURRENT!S21539</f>
        <v>0</v>
      </c>
      <c r="Q1071" s="37">
        <f>[1]consoCURRENT!T21539</f>
        <v>0</v>
      </c>
      <c r="R1071" s="37">
        <f>[1]consoCURRENT!U21539</f>
        <v>0</v>
      </c>
      <c r="S1071" s="37">
        <f>[1]consoCURRENT!V21539</f>
        <v>0</v>
      </c>
      <c r="T1071" s="37">
        <f>[1]consoCURRENT!W21539</f>
        <v>0</v>
      </c>
      <c r="U1071" s="37">
        <f>[1]consoCURRENT!X21539</f>
        <v>0</v>
      </c>
      <c r="V1071" s="37">
        <f>[1]consoCURRENT!Y21539</f>
        <v>0</v>
      </c>
      <c r="W1071" s="37">
        <f>[1]consoCURRENT!Z21539</f>
        <v>0</v>
      </c>
      <c r="X1071" s="37">
        <f>[1]consoCURRENT!AA21539</f>
        <v>0</v>
      </c>
      <c r="Y1071" s="37">
        <f>[1]consoCURRENT!AB21539</f>
        <v>0</v>
      </c>
      <c r="Z1071" s="37">
        <f t="shared" si="762"/>
        <v>0</v>
      </c>
      <c r="AA1071" s="37">
        <f t="shared" si="763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67154000</v>
      </c>
      <c r="C1072" s="44">
        <f t="shared" ref="C1072:AA1072" si="765">SUM(C1068:C1071)</f>
        <v>0</v>
      </c>
      <c r="D1072" s="44">
        <f t="shared" si="765"/>
        <v>0</v>
      </c>
      <c r="E1072" s="44">
        <f t="shared" si="765"/>
        <v>34934479.210000001</v>
      </c>
      <c r="F1072" s="44">
        <f t="shared" si="765"/>
        <v>0</v>
      </c>
      <c r="G1072" s="44">
        <f t="shared" si="765"/>
        <v>0</v>
      </c>
      <c r="H1072" s="44">
        <f t="shared" si="765"/>
        <v>0</v>
      </c>
      <c r="I1072" s="44">
        <f t="shared" si="765"/>
        <v>0</v>
      </c>
      <c r="J1072" s="44">
        <f t="shared" si="765"/>
        <v>0</v>
      </c>
      <c r="K1072" s="44">
        <f t="shared" si="765"/>
        <v>0</v>
      </c>
      <c r="L1072" s="44">
        <f t="shared" si="765"/>
        <v>0</v>
      </c>
      <c r="M1072" s="44">
        <f t="shared" si="765"/>
        <v>0</v>
      </c>
      <c r="N1072" s="44">
        <f t="shared" si="765"/>
        <v>16305847.84</v>
      </c>
      <c r="O1072" s="44">
        <f t="shared" si="765"/>
        <v>10224055.790000001</v>
      </c>
      <c r="P1072" s="44">
        <f t="shared" si="765"/>
        <v>8404575.5800000001</v>
      </c>
      <c r="Q1072" s="44">
        <f t="shared" si="765"/>
        <v>0</v>
      </c>
      <c r="R1072" s="44">
        <f t="shared" si="765"/>
        <v>0</v>
      </c>
      <c r="S1072" s="44">
        <f t="shared" si="765"/>
        <v>0</v>
      </c>
      <c r="T1072" s="44">
        <f t="shared" si="765"/>
        <v>0</v>
      </c>
      <c r="U1072" s="44">
        <f t="shared" si="765"/>
        <v>0</v>
      </c>
      <c r="V1072" s="44">
        <f t="shared" si="765"/>
        <v>0</v>
      </c>
      <c r="W1072" s="44">
        <f t="shared" si="765"/>
        <v>0</v>
      </c>
      <c r="X1072" s="44">
        <f t="shared" si="765"/>
        <v>0</v>
      </c>
      <c r="Y1072" s="44">
        <f t="shared" si="765"/>
        <v>0</v>
      </c>
      <c r="Z1072" s="44">
        <f t="shared" si="765"/>
        <v>34934479.210000001</v>
      </c>
      <c r="AA1072" s="44">
        <f t="shared" si="765"/>
        <v>32219520.789999999</v>
      </c>
      <c r="AB1072" s="45">
        <f t="shared" si="764"/>
        <v>0.52021442073443136</v>
      </c>
      <c r="AC1072" s="38"/>
    </row>
    <row r="1073" spans="1:29" s="39" customFormat="1" ht="18" customHeight="1" x14ac:dyDescent="0.25">
      <c r="A1073" s="46" t="s">
        <v>41</v>
      </c>
      <c r="B1073" s="37">
        <f>[1]consoCURRENT!E21543</f>
        <v>5123000</v>
      </c>
      <c r="C1073" s="37">
        <f>[1]consoCURRENT!F21543</f>
        <v>0</v>
      </c>
      <c r="D1073" s="37">
        <f>[1]consoCURRENT!G21543</f>
        <v>0</v>
      </c>
      <c r="E1073" s="37">
        <f>[1]consoCURRENT!H21543</f>
        <v>2517663.6100000003</v>
      </c>
      <c r="F1073" s="37">
        <f>[1]consoCURRENT!I21543</f>
        <v>0</v>
      </c>
      <c r="G1073" s="37">
        <f>[1]consoCURRENT!J21543</f>
        <v>0</v>
      </c>
      <c r="H1073" s="37">
        <f>[1]consoCURRENT!K21543</f>
        <v>0</v>
      </c>
      <c r="I1073" s="37">
        <f>[1]consoCURRENT!L21543</f>
        <v>0</v>
      </c>
      <c r="J1073" s="37">
        <f>[1]consoCURRENT!M21543</f>
        <v>0</v>
      </c>
      <c r="K1073" s="37">
        <f>[1]consoCURRENT!N21543</f>
        <v>0</v>
      </c>
      <c r="L1073" s="37">
        <f>[1]consoCURRENT!O21543</f>
        <v>0</v>
      </c>
      <c r="M1073" s="37">
        <f>[1]consoCURRENT!P21543</f>
        <v>0</v>
      </c>
      <c r="N1073" s="37">
        <f>[1]consoCURRENT!Q21543</f>
        <v>835644</v>
      </c>
      <c r="O1073" s="37">
        <f>[1]consoCURRENT!R21543</f>
        <v>0</v>
      </c>
      <c r="P1073" s="37">
        <f>[1]consoCURRENT!S21543</f>
        <v>1682019.61</v>
      </c>
      <c r="Q1073" s="37">
        <f>[1]consoCURRENT!T21543</f>
        <v>0</v>
      </c>
      <c r="R1073" s="37">
        <f>[1]consoCURRENT!U21543</f>
        <v>0</v>
      </c>
      <c r="S1073" s="37">
        <f>[1]consoCURRENT!V21543</f>
        <v>0</v>
      </c>
      <c r="T1073" s="37">
        <f>[1]consoCURRENT!W21543</f>
        <v>0</v>
      </c>
      <c r="U1073" s="37">
        <f>[1]consoCURRENT!X21543</f>
        <v>0</v>
      </c>
      <c r="V1073" s="37">
        <f>[1]consoCURRENT!Y21543</f>
        <v>0</v>
      </c>
      <c r="W1073" s="37">
        <f>[1]consoCURRENT!Z21543</f>
        <v>0</v>
      </c>
      <c r="X1073" s="37">
        <f>[1]consoCURRENT!AA21543</f>
        <v>0</v>
      </c>
      <c r="Y1073" s="37">
        <f>[1]consoCURRENT!AB21543</f>
        <v>0</v>
      </c>
      <c r="Z1073" s="37">
        <f t="shared" ref="Z1073" si="766">SUM(M1073:Y1073)</f>
        <v>2517663.6100000003</v>
      </c>
      <c r="AA1073" s="37">
        <f t="shared" ref="AA1073" si="767">B1073-Z1073</f>
        <v>2605336.3899999997</v>
      </c>
      <c r="AB1073" s="42">
        <f t="shared" si="764"/>
        <v>0.4914432188170994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72277000</v>
      </c>
      <c r="C1074" s="44">
        <f t="shared" ref="C1074:AA1074" si="768">C1073+C1072</f>
        <v>0</v>
      </c>
      <c r="D1074" s="44">
        <f t="shared" si="768"/>
        <v>0</v>
      </c>
      <c r="E1074" s="44">
        <f t="shared" si="768"/>
        <v>37452142.82</v>
      </c>
      <c r="F1074" s="44">
        <f t="shared" si="768"/>
        <v>0</v>
      </c>
      <c r="G1074" s="44">
        <f t="shared" si="768"/>
        <v>0</v>
      </c>
      <c r="H1074" s="44">
        <f t="shared" si="768"/>
        <v>0</v>
      </c>
      <c r="I1074" s="44">
        <f t="shared" si="768"/>
        <v>0</v>
      </c>
      <c r="J1074" s="44">
        <f t="shared" si="768"/>
        <v>0</v>
      </c>
      <c r="K1074" s="44">
        <f t="shared" si="768"/>
        <v>0</v>
      </c>
      <c r="L1074" s="44">
        <f t="shared" si="768"/>
        <v>0</v>
      </c>
      <c r="M1074" s="44">
        <f t="shared" si="768"/>
        <v>0</v>
      </c>
      <c r="N1074" s="44">
        <f t="shared" si="768"/>
        <v>17141491.84</v>
      </c>
      <c r="O1074" s="44">
        <f t="shared" si="768"/>
        <v>10224055.790000001</v>
      </c>
      <c r="P1074" s="44">
        <f t="shared" si="768"/>
        <v>10086595.189999999</v>
      </c>
      <c r="Q1074" s="44">
        <f t="shared" si="768"/>
        <v>0</v>
      </c>
      <c r="R1074" s="44">
        <f t="shared" si="768"/>
        <v>0</v>
      </c>
      <c r="S1074" s="44">
        <f t="shared" si="768"/>
        <v>0</v>
      </c>
      <c r="T1074" s="44">
        <f t="shared" si="768"/>
        <v>0</v>
      </c>
      <c r="U1074" s="44">
        <f t="shared" si="768"/>
        <v>0</v>
      </c>
      <c r="V1074" s="44">
        <f t="shared" si="768"/>
        <v>0</v>
      </c>
      <c r="W1074" s="44">
        <f t="shared" si="768"/>
        <v>0</v>
      </c>
      <c r="X1074" s="44">
        <f t="shared" si="768"/>
        <v>0</v>
      </c>
      <c r="Y1074" s="44">
        <f t="shared" si="768"/>
        <v>0</v>
      </c>
      <c r="Z1074" s="44">
        <f t="shared" si="768"/>
        <v>37452142.82</v>
      </c>
      <c r="AA1074" s="44">
        <f t="shared" si="768"/>
        <v>34824857.18</v>
      </c>
      <c r="AB1074" s="45">
        <f t="shared" si="764"/>
        <v>0.51817511545858297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55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[1]consoCURRENT!E21603</f>
        <v>23168000</v>
      </c>
      <c r="C1078" s="37">
        <f>[1]consoCURRENT!F21603</f>
        <v>0</v>
      </c>
      <c r="D1078" s="37">
        <f>[1]consoCURRENT!G21603</f>
        <v>0</v>
      </c>
      <c r="E1078" s="37">
        <f>[1]consoCURRENT!H21603</f>
        <v>6268068.2400000002</v>
      </c>
      <c r="F1078" s="37">
        <f>[1]consoCURRENT!I21603</f>
        <v>0</v>
      </c>
      <c r="G1078" s="37">
        <f>[1]consoCURRENT!J21603</f>
        <v>0</v>
      </c>
      <c r="H1078" s="37">
        <f>[1]consoCURRENT!K21603</f>
        <v>0</v>
      </c>
      <c r="I1078" s="37">
        <f>[1]consoCURRENT!L21603</f>
        <v>0</v>
      </c>
      <c r="J1078" s="37">
        <f>[1]consoCURRENT!M21603</f>
        <v>0</v>
      </c>
      <c r="K1078" s="37">
        <f>[1]consoCURRENT!N21603</f>
        <v>0</v>
      </c>
      <c r="L1078" s="37">
        <f>[1]consoCURRENT!O21603</f>
        <v>0</v>
      </c>
      <c r="M1078" s="37">
        <f>[1]consoCURRENT!P21603</f>
        <v>0</v>
      </c>
      <c r="N1078" s="37">
        <f>[1]consoCURRENT!Q21603</f>
        <v>0</v>
      </c>
      <c r="O1078" s="37">
        <f>[1]consoCURRENT!R21603</f>
        <v>4367755.42</v>
      </c>
      <c r="P1078" s="37">
        <f>[1]consoCURRENT!S21603</f>
        <v>1900312.82</v>
      </c>
      <c r="Q1078" s="37">
        <f>[1]consoCURRENT!T21603</f>
        <v>0</v>
      </c>
      <c r="R1078" s="37">
        <f>[1]consoCURRENT!U21603</f>
        <v>0</v>
      </c>
      <c r="S1078" s="37">
        <f>[1]consoCURRENT!V21603</f>
        <v>0</v>
      </c>
      <c r="T1078" s="37">
        <f>[1]consoCURRENT!W21603</f>
        <v>0</v>
      </c>
      <c r="U1078" s="37">
        <f>[1]consoCURRENT!X21603</f>
        <v>0</v>
      </c>
      <c r="V1078" s="37">
        <f>[1]consoCURRENT!Y21603</f>
        <v>0</v>
      </c>
      <c r="W1078" s="37">
        <f>[1]consoCURRENT!Z21603</f>
        <v>0</v>
      </c>
      <c r="X1078" s="37">
        <f>[1]consoCURRENT!AA21603</f>
        <v>0</v>
      </c>
      <c r="Y1078" s="37">
        <f>[1]consoCURRENT!AB21603</f>
        <v>0</v>
      </c>
      <c r="Z1078" s="37">
        <f>SUM(M1078:Y1078)</f>
        <v>6268068.2400000002</v>
      </c>
      <c r="AA1078" s="37">
        <f>B1078-Z1078</f>
        <v>16899931.759999998</v>
      </c>
      <c r="AB1078" s="42">
        <f>Z1078/B1078</f>
        <v>0.27054852555248621</v>
      </c>
      <c r="AC1078" s="38"/>
    </row>
    <row r="1079" spans="1:29" s="39" customFormat="1" ht="18" customHeight="1" x14ac:dyDescent="0.25">
      <c r="A1079" s="41" t="s">
        <v>37</v>
      </c>
      <c r="B1079" s="37">
        <f>[1]consoCURRENT!E21679</f>
        <v>8204000</v>
      </c>
      <c r="C1079" s="37">
        <f>[1]consoCURRENT!F21679</f>
        <v>0</v>
      </c>
      <c r="D1079" s="37">
        <f>[1]consoCURRENT!G21679</f>
        <v>0</v>
      </c>
      <c r="E1079" s="37">
        <f>[1]consoCURRENT!H21679</f>
        <v>2320204.8200000003</v>
      </c>
      <c r="F1079" s="37">
        <f>[1]consoCURRENT!I21679</f>
        <v>0</v>
      </c>
      <c r="G1079" s="37">
        <f>[1]consoCURRENT!J21679</f>
        <v>0</v>
      </c>
      <c r="H1079" s="37">
        <f>[1]consoCURRENT!K21679</f>
        <v>0</v>
      </c>
      <c r="I1079" s="37">
        <f>[1]consoCURRENT!L21679</f>
        <v>0</v>
      </c>
      <c r="J1079" s="37">
        <f>[1]consoCURRENT!M21679</f>
        <v>0</v>
      </c>
      <c r="K1079" s="37">
        <f>[1]consoCURRENT!N21679</f>
        <v>0</v>
      </c>
      <c r="L1079" s="37">
        <f>[1]consoCURRENT!O21679</f>
        <v>0</v>
      </c>
      <c r="M1079" s="37">
        <f>[1]consoCURRENT!P21679</f>
        <v>0</v>
      </c>
      <c r="N1079" s="37">
        <f>[1]consoCURRENT!Q21679</f>
        <v>0</v>
      </c>
      <c r="O1079" s="37">
        <f>[1]consoCURRENT!R21679</f>
        <v>1221883.48</v>
      </c>
      <c r="P1079" s="37">
        <f>[1]consoCURRENT!S21679</f>
        <v>1098321.3399999999</v>
      </c>
      <c r="Q1079" s="37">
        <f>[1]consoCURRENT!T21679</f>
        <v>0</v>
      </c>
      <c r="R1079" s="37">
        <f>[1]consoCURRENT!U21679</f>
        <v>0</v>
      </c>
      <c r="S1079" s="37">
        <f>[1]consoCURRENT!V21679</f>
        <v>0</v>
      </c>
      <c r="T1079" s="37">
        <f>[1]consoCURRENT!W21679</f>
        <v>0</v>
      </c>
      <c r="U1079" s="37">
        <f>[1]consoCURRENT!X21679</f>
        <v>0</v>
      </c>
      <c r="V1079" s="37">
        <f>[1]consoCURRENT!Y21679</f>
        <v>0</v>
      </c>
      <c r="W1079" s="37">
        <f>[1]consoCURRENT!Z21679</f>
        <v>0</v>
      </c>
      <c r="X1079" s="37">
        <f>[1]consoCURRENT!AA21679</f>
        <v>0</v>
      </c>
      <c r="Y1079" s="37">
        <f>[1]consoCURRENT!AB21679</f>
        <v>0</v>
      </c>
      <c r="Z1079" s="37">
        <f t="shared" ref="Z1079:Z1081" si="769">SUM(M1079:Y1079)</f>
        <v>2320204.8199999998</v>
      </c>
      <c r="AA1079" s="37">
        <f t="shared" ref="AA1079:AA1081" si="770">B1079-Z1079</f>
        <v>5883795.1799999997</v>
      </c>
      <c r="AB1079" s="42">
        <f t="shared" ref="AB1079:AB1084" si="771">Z1079/B1079</f>
        <v>0.2828138493417845</v>
      </c>
      <c r="AC1079" s="38"/>
    </row>
    <row r="1080" spans="1:29" s="39" customFormat="1" ht="18" customHeight="1" x14ac:dyDescent="0.25">
      <c r="A1080" s="41" t="s">
        <v>38</v>
      </c>
      <c r="B1080" s="37">
        <f>[1]consoCURRENT!E21685</f>
        <v>0</v>
      </c>
      <c r="C1080" s="37">
        <f>[1]consoCURRENT!F21685</f>
        <v>0</v>
      </c>
      <c r="D1080" s="37">
        <f>[1]consoCURRENT!G21685</f>
        <v>0</v>
      </c>
      <c r="E1080" s="37">
        <f>[1]consoCURRENT!H21685</f>
        <v>0</v>
      </c>
      <c r="F1080" s="37">
        <f>[1]consoCURRENT!I21685</f>
        <v>0</v>
      </c>
      <c r="G1080" s="37">
        <f>[1]consoCURRENT!J21685</f>
        <v>0</v>
      </c>
      <c r="H1080" s="37">
        <f>[1]consoCURRENT!K21685</f>
        <v>0</v>
      </c>
      <c r="I1080" s="37">
        <f>[1]consoCURRENT!L21685</f>
        <v>0</v>
      </c>
      <c r="J1080" s="37">
        <f>[1]consoCURRENT!M21685</f>
        <v>0</v>
      </c>
      <c r="K1080" s="37">
        <f>[1]consoCURRENT!N21685</f>
        <v>0</v>
      </c>
      <c r="L1080" s="37">
        <f>[1]consoCURRENT!O21685</f>
        <v>0</v>
      </c>
      <c r="M1080" s="37">
        <f>[1]consoCURRENT!P21685</f>
        <v>0</v>
      </c>
      <c r="N1080" s="37">
        <f>[1]consoCURRENT!Q21685</f>
        <v>0</v>
      </c>
      <c r="O1080" s="37">
        <f>[1]consoCURRENT!R21685</f>
        <v>0</v>
      </c>
      <c r="P1080" s="37">
        <f>[1]consoCURRENT!S21685</f>
        <v>0</v>
      </c>
      <c r="Q1080" s="37">
        <f>[1]consoCURRENT!T21685</f>
        <v>0</v>
      </c>
      <c r="R1080" s="37">
        <f>[1]consoCURRENT!U21685</f>
        <v>0</v>
      </c>
      <c r="S1080" s="37">
        <f>[1]consoCURRENT!V21685</f>
        <v>0</v>
      </c>
      <c r="T1080" s="37">
        <f>[1]consoCURRENT!W21685</f>
        <v>0</v>
      </c>
      <c r="U1080" s="37">
        <f>[1]consoCURRENT!X21685</f>
        <v>0</v>
      </c>
      <c r="V1080" s="37">
        <f>[1]consoCURRENT!Y21685</f>
        <v>0</v>
      </c>
      <c r="W1080" s="37">
        <f>[1]consoCURRENT!Z21685</f>
        <v>0</v>
      </c>
      <c r="X1080" s="37">
        <f>[1]consoCURRENT!AA21685</f>
        <v>0</v>
      </c>
      <c r="Y1080" s="37">
        <f>[1]consoCURRENT!AB21685</f>
        <v>0</v>
      </c>
      <c r="Z1080" s="37">
        <f t="shared" si="769"/>
        <v>0</v>
      </c>
      <c r="AA1080" s="37">
        <f t="shared" si="770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[1]consoCURRENT!E21714</f>
        <v>0</v>
      </c>
      <c r="C1081" s="37">
        <f>[1]consoCURRENT!F21714</f>
        <v>0</v>
      </c>
      <c r="D1081" s="37">
        <f>[1]consoCURRENT!G21714</f>
        <v>0</v>
      </c>
      <c r="E1081" s="37">
        <f>[1]consoCURRENT!H21714</f>
        <v>0</v>
      </c>
      <c r="F1081" s="37">
        <f>[1]consoCURRENT!I21714</f>
        <v>0</v>
      </c>
      <c r="G1081" s="37">
        <f>[1]consoCURRENT!J21714</f>
        <v>0</v>
      </c>
      <c r="H1081" s="37">
        <f>[1]consoCURRENT!K21714</f>
        <v>0</v>
      </c>
      <c r="I1081" s="37">
        <f>[1]consoCURRENT!L21714</f>
        <v>0</v>
      </c>
      <c r="J1081" s="37">
        <f>[1]consoCURRENT!M21714</f>
        <v>0</v>
      </c>
      <c r="K1081" s="37">
        <f>[1]consoCURRENT!N21714</f>
        <v>0</v>
      </c>
      <c r="L1081" s="37">
        <f>[1]consoCURRENT!O21714</f>
        <v>0</v>
      </c>
      <c r="M1081" s="37">
        <f>[1]consoCURRENT!P21714</f>
        <v>0</v>
      </c>
      <c r="N1081" s="37">
        <f>[1]consoCURRENT!Q21714</f>
        <v>0</v>
      </c>
      <c r="O1081" s="37">
        <f>[1]consoCURRENT!R21714</f>
        <v>0</v>
      </c>
      <c r="P1081" s="37">
        <f>[1]consoCURRENT!S21714</f>
        <v>0</v>
      </c>
      <c r="Q1081" s="37">
        <f>[1]consoCURRENT!T21714</f>
        <v>0</v>
      </c>
      <c r="R1081" s="37">
        <f>[1]consoCURRENT!U21714</f>
        <v>0</v>
      </c>
      <c r="S1081" s="37">
        <f>[1]consoCURRENT!V21714</f>
        <v>0</v>
      </c>
      <c r="T1081" s="37">
        <f>[1]consoCURRENT!W21714</f>
        <v>0</v>
      </c>
      <c r="U1081" s="37">
        <f>[1]consoCURRENT!X21714</f>
        <v>0</v>
      </c>
      <c r="V1081" s="37">
        <f>[1]consoCURRENT!Y21714</f>
        <v>0</v>
      </c>
      <c r="W1081" s="37">
        <f>[1]consoCURRENT!Z21714</f>
        <v>0</v>
      </c>
      <c r="X1081" s="37">
        <f>[1]consoCURRENT!AA21714</f>
        <v>0</v>
      </c>
      <c r="Y1081" s="37">
        <f>[1]consoCURRENT!AB21714</f>
        <v>0</v>
      </c>
      <c r="Z1081" s="37">
        <f t="shared" si="769"/>
        <v>0</v>
      </c>
      <c r="AA1081" s="37">
        <f t="shared" si="770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31372000</v>
      </c>
      <c r="C1082" s="44">
        <f t="shared" ref="C1082:AA1082" si="772">SUM(C1078:C1081)</f>
        <v>0</v>
      </c>
      <c r="D1082" s="44">
        <f t="shared" si="772"/>
        <v>0</v>
      </c>
      <c r="E1082" s="44">
        <f t="shared" si="772"/>
        <v>8588273.0600000005</v>
      </c>
      <c r="F1082" s="44">
        <f t="shared" si="772"/>
        <v>0</v>
      </c>
      <c r="G1082" s="44">
        <f t="shared" si="772"/>
        <v>0</v>
      </c>
      <c r="H1082" s="44">
        <f t="shared" si="772"/>
        <v>0</v>
      </c>
      <c r="I1082" s="44">
        <f t="shared" si="772"/>
        <v>0</v>
      </c>
      <c r="J1082" s="44">
        <f t="shared" si="772"/>
        <v>0</v>
      </c>
      <c r="K1082" s="44">
        <f t="shared" si="772"/>
        <v>0</v>
      </c>
      <c r="L1082" s="44">
        <f t="shared" si="772"/>
        <v>0</v>
      </c>
      <c r="M1082" s="44">
        <f t="shared" si="772"/>
        <v>0</v>
      </c>
      <c r="N1082" s="44">
        <f t="shared" si="772"/>
        <v>0</v>
      </c>
      <c r="O1082" s="44">
        <f t="shared" si="772"/>
        <v>5589638.9000000004</v>
      </c>
      <c r="P1082" s="44">
        <f t="shared" si="772"/>
        <v>2998634.16</v>
      </c>
      <c r="Q1082" s="44">
        <f t="shared" si="772"/>
        <v>0</v>
      </c>
      <c r="R1082" s="44">
        <f t="shared" si="772"/>
        <v>0</v>
      </c>
      <c r="S1082" s="44">
        <f t="shared" si="772"/>
        <v>0</v>
      </c>
      <c r="T1082" s="44">
        <f t="shared" si="772"/>
        <v>0</v>
      </c>
      <c r="U1082" s="44">
        <f t="shared" si="772"/>
        <v>0</v>
      </c>
      <c r="V1082" s="44">
        <f t="shared" si="772"/>
        <v>0</v>
      </c>
      <c r="W1082" s="44">
        <f t="shared" si="772"/>
        <v>0</v>
      </c>
      <c r="X1082" s="44">
        <f t="shared" si="772"/>
        <v>0</v>
      </c>
      <c r="Y1082" s="44">
        <f t="shared" si="772"/>
        <v>0</v>
      </c>
      <c r="Z1082" s="44">
        <f t="shared" si="772"/>
        <v>8588273.0600000005</v>
      </c>
      <c r="AA1082" s="44">
        <f t="shared" si="772"/>
        <v>22783726.939999998</v>
      </c>
      <c r="AB1082" s="45">
        <f t="shared" si="771"/>
        <v>0.27375599451740407</v>
      </c>
      <c r="AC1082" s="38"/>
    </row>
    <row r="1083" spans="1:29" s="39" customFormat="1" ht="18" customHeight="1" x14ac:dyDescent="0.25">
      <c r="A1083" s="46" t="s">
        <v>41</v>
      </c>
      <c r="B1083" s="37">
        <f>[1]consoCURRENT!E21718</f>
        <v>2140000</v>
      </c>
      <c r="C1083" s="37">
        <f>[1]consoCURRENT!F21718</f>
        <v>0</v>
      </c>
      <c r="D1083" s="37">
        <f>[1]consoCURRENT!G21718</f>
        <v>0</v>
      </c>
      <c r="E1083" s="37">
        <f>[1]consoCURRENT!H21718</f>
        <v>566805.78</v>
      </c>
      <c r="F1083" s="37">
        <f>[1]consoCURRENT!I21718</f>
        <v>0</v>
      </c>
      <c r="G1083" s="37">
        <f>[1]consoCURRENT!J21718</f>
        <v>0</v>
      </c>
      <c r="H1083" s="37">
        <f>[1]consoCURRENT!K21718</f>
        <v>0</v>
      </c>
      <c r="I1083" s="37">
        <f>[1]consoCURRENT!L21718</f>
        <v>0</v>
      </c>
      <c r="J1083" s="37">
        <f>[1]consoCURRENT!M21718</f>
        <v>0</v>
      </c>
      <c r="K1083" s="37">
        <f>[1]consoCURRENT!N21718</f>
        <v>0</v>
      </c>
      <c r="L1083" s="37">
        <f>[1]consoCURRENT!O21718</f>
        <v>0</v>
      </c>
      <c r="M1083" s="37">
        <f>[1]consoCURRENT!P21718</f>
        <v>0</v>
      </c>
      <c r="N1083" s="37">
        <f>[1]consoCURRENT!Q21718</f>
        <v>0</v>
      </c>
      <c r="O1083" s="37">
        <f>[1]consoCURRENT!R21718</f>
        <v>377870.52</v>
      </c>
      <c r="P1083" s="37">
        <f>[1]consoCURRENT!S21718</f>
        <v>188935.26</v>
      </c>
      <c r="Q1083" s="37">
        <f>[1]consoCURRENT!T21718</f>
        <v>0</v>
      </c>
      <c r="R1083" s="37">
        <f>[1]consoCURRENT!U21718</f>
        <v>0</v>
      </c>
      <c r="S1083" s="37">
        <f>[1]consoCURRENT!V21718</f>
        <v>0</v>
      </c>
      <c r="T1083" s="37">
        <f>[1]consoCURRENT!W21718</f>
        <v>0</v>
      </c>
      <c r="U1083" s="37">
        <f>[1]consoCURRENT!X21718</f>
        <v>0</v>
      </c>
      <c r="V1083" s="37">
        <f>[1]consoCURRENT!Y21718</f>
        <v>0</v>
      </c>
      <c r="W1083" s="37">
        <f>[1]consoCURRENT!Z21718</f>
        <v>0</v>
      </c>
      <c r="X1083" s="37">
        <f>[1]consoCURRENT!AA21718</f>
        <v>0</v>
      </c>
      <c r="Y1083" s="37">
        <f>[1]consoCURRENT!AB21718</f>
        <v>0</v>
      </c>
      <c r="Z1083" s="37">
        <f t="shared" ref="Z1083" si="773">SUM(M1083:Y1083)</f>
        <v>566805.78</v>
      </c>
      <c r="AA1083" s="37">
        <f t="shared" ref="AA1083" si="774">B1083-Z1083</f>
        <v>1573194.22</v>
      </c>
      <c r="AB1083" s="42">
        <f t="shared" si="771"/>
        <v>0.2648625140186916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33512000</v>
      </c>
      <c r="C1084" s="44">
        <f t="shared" ref="C1084:AA1084" si="775">C1083+C1082</f>
        <v>0</v>
      </c>
      <c r="D1084" s="44">
        <f t="shared" si="775"/>
        <v>0</v>
      </c>
      <c r="E1084" s="44">
        <f t="shared" si="775"/>
        <v>9155078.8399999999</v>
      </c>
      <c r="F1084" s="44">
        <f t="shared" si="775"/>
        <v>0</v>
      </c>
      <c r="G1084" s="44">
        <f t="shared" si="775"/>
        <v>0</v>
      </c>
      <c r="H1084" s="44">
        <f t="shared" si="775"/>
        <v>0</v>
      </c>
      <c r="I1084" s="44">
        <f t="shared" si="775"/>
        <v>0</v>
      </c>
      <c r="J1084" s="44">
        <f t="shared" si="775"/>
        <v>0</v>
      </c>
      <c r="K1084" s="44">
        <f t="shared" si="775"/>
        <v>0</v>
      </c>
      <c r="L1084" s="44">
        <f t="shared" si="775"/>
        <v>0</v>
      </c>
      <c r="M1084" s="44">
        <f t="shared" si="775"/>
        <v>0</v>
      </c>
      <c r="N1084" s="44">
        <f t="shared" si="775"/>
        <v>0</v>
      </c>
      <c r="O1084" s="44">
        <f t="shared" si="775"/>
        <v>5967509.4199999999</v>
      </c>
      <c r="P1084" s="44">
        <f t="shared" si="775"/>
        <v>3187569.42</v>
      </c>
      <c r="Q1084" s="44">
        <f t="shared" si="775"/>
        <v>0</v>
      </c>
      <c r="R1084" s="44">
        <f t="shared" si="775"/>
        <v>0</v>
      </c>
      <c r="S1084" s="44">
        <f t="shared" si="775"/>
        <v>0</v>
      </c>
      <c r="T1084" s="44">
        <f t="shared" si="775"/>
        <v>0</v>
      </c>
      <c r="U1084" s="44">
        <f t="shared" si="775"/>
        <v>0</v>
      </c>
      <c r="V1084" s="44">
        <f t="shared" si="775"/>
        <v>0</v>
      </c>
      <c r="W1084" s="44">
        <f t="shared" si="775"/>
        <v>0</v>
      </c>
      <c r="X1084" s="44">
        <f t="shared" si="775"/>
        <v>0</v>
      </c>
      <c r="Y1084" s="44">
        <f t="shared" si="775"/>
        <v>0</v>
      </c>
      <c r="Z1084" s="44">
        <f t="shared" si="775"/>
        <v>9155078.8399999999</v>
      </c>
      <c r="AA1084" s="44">
        <f t="shared" si="775"/>
        <v>24356921.159999996</v>
      </c>
      <c r="AB1084" s="45">
        <f t="shared" si="771"/>
        <v>0.27318807710670806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56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[1]consoCURRENT!E21778</f>
        <v>25628000</v>
      </c>
      <c r="C1088" s="37">
        <f>[1]consoCURRENT!F21778</f>
        <v>0</v>
      </c>
      <c r="D1088" s="37">
        <f>[1]consoCURRENT!G21778</f>
        <v>0</v>
      </c>
      <c r="E1088" s="37">
        <f>[1]consoCURRENT!H21778</f>
        <v>5931575.4300000006</v>
      </c>
      <c r="F1088" s="37">
        <f>[1]consoCURRENT!I21778</f>
        <v>0</v>
      </c>
      <c r="G1088" s="37">
        <f>[1]consoCURRENT!J21778</f>
        <v>0</v>
      </c>
      <c r="H1088" s="37">
        <f>[1]consoCURRENT!K21778</f>
        <v>0</v>
      </c>
      <c r="I1088" s="37">
        <f>[1]consoCURRENT!L21778</f>
        <v>0</v>
      </c>
      <c r="J1088" s="37">
        <f>[1]consoCURRENT!M21778</f>
        <v>0</v>
      </c>
      <c r="K1088" s="37">
        <f>[1]consoCURRENT!N21778</f>
        <v>0</v>
      </c>
      <c r="L1088" s="37">
        <f>[1]consoCURRENT!O21778</f>
        <v>0</v>
      </c>
      <c r="M1088" s="37">
        <f>[1]consoCURRENT!P21778</f>
        <v>0</v>
      </c>
      <c r="N1088" s="37">
        <f>[1]consoCURRENT!Q21778</f>
        <v>0</v>
      </c>
      <c r="O1088" s="37">
        <f>[1]consoCURRENT!R21778</f>
        <v>3915308.8000000003</v>
      </c>
      <c r="P1088" s="37">
        <f>[1]consoCURRENT!S21778</f>
        <v>2016266.6300000004</v>
      </c>
      <c r="Q1088" s="37">
        <f>[1]consoCURRENT!T21778</f>
        <v>0</v>
      </c>
      <c r="R1088" s="37">
        <f>[1]consoCURRENT!U21778</f>
        <v>0</v>
      </c>
      <c r="S1088" s="37">
        <f>[1]consoCURRENT!V21778</f>
        <v>0</v>
      </c>
      <c r="T1088" s="37">
        <f>[1]consoCURRENT!W21778</f>
        <v>0</v>
      </c>
      <c r="U1088" s="37">
        <f>[1]consoCURRENT!X21778</f>
        <v>0</v>
      </c>
      <c r="V1088" s="37">
        <f>[1]consoCURRENT!Y21778</f>
        <v>0</v>
      </c>
      <c r="W1088" s="37">
        <f>[1]consoCURRENT!Z21778</f>
        <v>0</v>
      </c>
      <c r="X1088" s="37">
        <f>[1]consoCURRENT!AA21778</f>
        <v>0</v>
      </c>
      <c r="Y1088" s="37">
        <f>[1]consoCURRENT!AB21778</f>
        <v>0</v>
      </c>
      <c r="Z1088" s="37">
        <f>SUM(M1088:Y1088)</f>
        <v>5931575.4300000006</v>
      </c>
      <c r="AA1088" s="37">
        <f>B1088-Z1088</f>
        <v>19696424.57</v>
      </c>
      <c r="AB1088" s="42">
        <f>Z1088/B1088</f>
        <v>0.23144901787107852</v>
      </c>
      <c r="AC1088" s="38"/>
    </row>
    <row r="1089" spans="1:29" s="39" customFormat="1" ht="18" customHeight="1" x14ac:dyDescent="0.25">
      <c r="A1089" s="41" t="s">
        <v>37</v>
      </c>
      <c r="B1089" s="37">
        <f>[1]consoCURRENT!E21854</f>
        <v>10654000</v>
      </c>
      <c r="C1089" s="37">
        <f>[1]consoCURRENT!F21854</f>
        <v>0</v>
      </c>
      <c r="D1089" s="37">
        <f>[1]consoCURRENT!G21854</f>
        <v>0</v>
      </c>
      <c r="E1089" s="37">
        <f>[1]consoCURRENT!H21854</f>
        <v>2557494.6199999996</v>
      </c>
      <c r="F1089" s="37">
        <f>[1]consoCURRENT!I21854</f>
        <v>0</v>
      </c>
      <c r="G1089" s="37">
        <f>[1]consoCURRENT!J21854</f>
        <v>0</v>
      </c>
      <c r="H1089" s="37">
        <f>[1]consoCURRENT!K21854</f>
        <v>0</v>
      </c>
      <c r="I1089" s="37">
        <f>[1]consoCURRENT!L21854</f>
        <v>0</v>
      </c>
      <c r="J1089" s="37">
        <f>[1]consoCURRENT!M21854</f>
        <v>0</v>
      </c>
      <c r="K1089" s="37">
        <f>[1]consoCURRENT!N21854</f>
        <v>0</v>
      </c>
      <c r="L1089" s="37">
        <f>[1]consoCURRENT!O21854</f>
        <v>0</v>
      </c>
      <c r="M1089" s="37">
        <f>[1]consoCURRENT!P21854</f>
        <v>0</v>
      </c>
      <c r="N1089" s="37">
        <f>[1]consoCURRENT!Q21854</f>
        <v>0</v>
      </c>
      <c r="O1089" s="37">
        <f>[1]consoCURRENT!R21854</f>
        <v>1049244.8500000001</v>
      </c>
      <c r="P1089" s="37">
        <f>[1]consoCURRENT!S21854</f>
        <v>1508249.77</v>
      </c>
      <c r="Q1089" s="37">
        <f>[1]consoCURRENT!T21854</f>
        <v>0</v>
      </c>
      <c r="R1089" s="37">
        <f>[1]consoCURRENT!U21854</f>
        <v>0</v>
      </c>
      <c r="S1089" s="37">
        <f>[1]consoCURRENT!V21854</f>
        <v>0</v>
      </c>
      <c r="T1089" s="37">
        <f>[1]consoCURRENT!W21854</f>
        <v>0</v>
      </c>
      <c r="U1089" s="37">
        <f>[1]consoCURRENT!X21854</f>
        <v>0</v>
      </c>
      <c r="V1089" s="37">
        <f>[1]consoCURRENT!Y21854</f>
        <v>0</v>
      </c>
      <c r="W1089" s="37">
        <f>[1]consoCURRENT!Z21854</f>
        <v>0</v>
      </c>
      <c r="X1089" s="37">
        <f>[1]consoCURRENT!AA21854</f>
        <v>0</v>
      </c>
      <c r="Y1089" s="37">
        <f>[1]consoCURRENT!AB21854</f>
        <v>0</v>
      </c>
      <c r="Z1089" s="37">
        <f t="shared" ref="Z1089:Z1091" si="776">SUM(M1089:Y1089)</f>
        <v>2557494.62</v>
      </c>
      <c r="AA1089" s="37">
        <f t="shared" ref="AA1089:AA1091" si="777">B1089-Z1089</f>
        <v>8096505.3799999999</v>
      </c>
      <c r="AB1089" s="42">
        <f t="shared" ref="AB1089:AB1094" si="778">Z1089/B1089</f>
        <v>0.24005018021400415</v>
      </c>
      <c r="AC1089" s="38"/>
    </row>
    <row r="1090" spans="1:29" s="39" customFormat="1" ht="18" customHeight="1" x14ac:dyDescent="0.25">
      <c r="A1090" s="41" t="s">
        <v>38</v>
      </c>
      <c r="B1090" s="37">
        <f>[1]consoCURRENT!E21860</f>
        <v>0</v>
      </c>
      <c r="C1090" s="37">
        <f>[1]consoCURRENT!F21860</f>
        <v>0</v>
      </c>
      <c r="D1090" s="37">
        <f>[1]consoCURRENT!G21860</f>
        <v>0</v>
      </c>
      <c r="E1090" s="37">
        <f>[1]consoCURRENT!H21860</f>
        <v>0</v>
      </c>
      <c r="F1090" s="37">
        <f>[1]consoCURRENT!I21860</f>
        <v>0</v>
      </c>
      <c r="G1090" s="37">
        <f>[1]consoCURRENT!J21860</f>
        <v>0</v>
      </c>
      <c r="H1090" s="37">
        <f>[1]consoCURRENT!K21860</f>
        <v>0</v>
      </c>
      <c r="I1090" s="37">
        <f>[1]consoCURRENT!L21860</f>
        <v>0</v>
      </c>
      <c r="J1090" s="37">
        <f>[1]consoCURRENT!M21860</f>
        <v>0</v>
      </c>
      <c r="K1090" s="37">
        <f>[1]consoCURRENT!N21860</f>
        <v>0</v>
      </c>
      <c r="L1090" s="37">
        <f>[1]consoCURRENT!O21860</f>
        <v>0</v>
      </c>
      <c r="M1090" s="37">
        <f>[1]consoCURRENT!P21860</f>
        <v>0</v>
      </c>
      <c r="N1090" s="37">
        <f>[1]consoCURRENT!Q21860</f>
        <v>0</v>
      </c>
      <c r="O1090" s="37">
        <f>[1]consoCURRENT!R21860</f>
        <v>0</v>
      </c>
      <c r="P1090" s="37">
        <f>[1]consoCURRENT!S21860</f>
        <v>0</v>
      </c>
      <c r="Q1090" s="37">
        <f>[1]consoCURRENT!T21860</f>
        <v>0</v>
      </c>
      <c r="R1090" s="37">
        <f>[1]consoCURRENT!U21860</f>
        <v>0</v>
      </c>
      <c r="S1090" s="37">
        <f>[1]consoCURRENT!V21860</f>
        <v>0</v>
      </c>
      <c r="T1090" s="37">
        <f>[1]consoCURRENT!W21860</f>
        <v>0</v>
      </c>
      <c r="U1090" s="37">
        <f>[1]consoCURRENT!X21860</f>
        <v>0</v>
      </c>
      <c r="V1090" s="37">
        <f>[1]consoCURRENT!Y21860</f>
        <v>0</v>
      </c>
      <c r="W1090" s="37">
        <f>[1]consoCURRENT!Z21860</f>
        <v>0</v>
      </c>
      <c r="X1090" s="37">
        <f>[1]consoCURRENT!AA21860</f>
        <v>0</v>
      </c>
      <c r="Y1090" s="37">
        <f>[1]consoCURRENT!AB21860</f>
        <v>0</v>
      </c>
      <c r="Z1090" s="37">
        <f t="shared" si="776"/>
        <v>0</v>
      </c>
      <c r="AA1090" s="37">
        <f t="shared" si="777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[1]consoCURRENT!E21889</f>
        <v>0</v>
      </c>
      <c r="C1091" s="37">
        <f>[1]consoCURRENT!F21889</f>
        <v>0</v>
      </c>
      <c r="D1091" s="37">
        <f>[1]consoCURRENT!G21889</f>
        <v>0</v>
      </c>
      <c r="E1091" s="37">
        <f>[1]consoCURRENT!H21889</f>
        <v>0</v>
      </c>
      <c r="F1091" s="37">
        <f>[1]consoCURRENT!I21889</f>
        <v>0</v>
      </c>
      <c r="G1091" s="37">
        <f>[1]consoCURRENT!J21889</f>
        <v>0</v>
      </c>
      <c r="H1091" s="37">
        <f>[1]consoCURRENT!K21889</f>
        <v>0</v>
      </c>
      <c r="I1091" s="37">
        <f>[1]consoCURRENT!L21889</f>
        <v>0</v>
      </c>
      <c r="J1091" s="37">
        <f>[1]consoCURRENT!M21889</f>
        <v>0</v>
      </c>
      <c r="K1091" s="37">
        <f>[1]consoCURRENT!N21889</f>
        <v>0</v>
      </c>
      <c r="L1091" s="37">
        <f>[1]consoCURRENT!O21889</f>
        <v>0</v>
      </c>
      <c r="M1091" s="37">
        <f>[1]consoCURRENT!P21889</f>
        <v>0</v>
      </c>
      <c r="N1091" s="37">
        <f>[1]consoCURRENT!Q21889</f>
        <v>0</v>
      </c>
      <c r="O1091" s="37">
        <f>[1]consoCURRENT!R21889</f>
        <v>0</v>
      </c>
      <c r="P1091" s="37">
        <f>[1]consoCURRENT!S21889</f>
        <v>0</v>
      </c>
      <c r="Q1091" s="37">
        <f>[1]consoCURRENT!T21889</f>
        <v>0</v>
      </c>
      <c r="R1091" s="37">
        <f>[1]consoCURRENT!U21889</f>
        <v>0</v>
      </c>
      <c r="S1091" s="37">
        <f>[1]consoCURRENT!V21889</f>
        <v>0</v>
      </c>
      <c r="T1091" s="37">
        <f>[1]consoCURRENT!W21889</f>
        <v>0</v>
      </c>
      <c r="U1091" s="37">
        <f>[1]consoCURRENT!X21889</f>
        <v>0</v>
      </c>
      <c r="V1091" s="37">
        <f>[1]consoCURRENT!Y21889</f>
        <v>0</v>
      </c>
      <c r="W1091" s="37">
        <f>[1]consoCURRENT!Z21889</f>
        <v>0</v>
      </c>
      <c r="X1091" s="37">
        <f>[1]consoCURRENT!AA21889</f>
        <v>0</v>
      </c>
      <c r="Y1091" s="37">
        <f>[1]consoCURRENT!AB21889</f>
        <v>0</v>
      </c>
      <c r="Z1091" s="37">
        <f t="shared" si="776"/>
        <v>0</v>
      </c>
      <c r="AA1091" s="37">
        <f t="shared" si="777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36282000</v>
      </c>
      <c r="C1092" s="44">
        <f t="shared" ref="C1092:AA1092" si="779">SUM(C1088:C1091)</f>
        <v>0</v>
      </c>
      <c r="D1092" s="44">
        <f t="shared" si="779"/>
        <v>0</v>
      </c>
      <c r="E1092" s="44">
        <f t="shared" si="779"/>
        <v>8489070.0500000007</v>
      </c>
      <c r="F1092" s="44">
        <f t="shared" si="779"/>
        <v>0</v>
      </c>
      <c r="G1092" s="44">
        <f t="shared" si="779"/>
        <v>0</v>
      </c>
      <c r="H1092" s="44">
        <f t="shared" si="779"/>
        <v>0</v>
      </c>
      <c r="I1092" s="44">
        <f t="shared" si="779"/>
        <v>0</v>
      </c>
      <c r="J1092" s="44">
        <f t="shared" si="779"/>
        <v>0</v>
      </c>
      <c r="K1092" s="44">
        <f t="shared" si="779"/>
        <v>0</v>
      </c>
      <c r="L1092" s="44">
        <f t="shared" si="779"/>
        <v>0</v>
      </c>
      <c r="M1092" s="44">
        <f t="shared" si="779"/>
        <v>0</v>
      </c>
      <c r="N1092" s="44">
        <f t="shared" si="779"/>
        <v>0</v>
      </c>
      <c r="O1092" s="44">
        <f t="shared" si="779"/>
        <v>4964553.6500000004</v>
      </c>
      <c r="P1092" s="44">
        <f t="shared" si="779"/>
        <v>3524516.4000000004</v>
      </c>
      <c r="Q1092" s="44">
        <f t="shared" si="779"/>
        <v>0</v>
      </c>
      <c r="R1092" s="44">
        <f t="shared" si="779"/>
        <v>0</v>
      </c>
      <c r="S1092" s="44">
        <f t="shared" si="779"/>
        <v>0</v>
      </c>
      <c r="T1092" s="44">
        <f t="shared" si="779"/>
        <v>0</v>
      </c>
      <c r="U1092" s="44">
        <f t="shared" si="779"/>
        <v>0</v>
      </c>
      <c r="V1092" s="44">
        <f t="shared" si="779"/>
        <v>0</v>
      </c>
      <c r="W1092" s="44">
        <f t="shared" si="779"/>
        <v>0</v>
      </c>
      <c r="X1092" s="44">
        <f t="shared" si="779"/>
        <v>0</v>
      </c>
      <c r="Y1092" s="44">
        <f t="shared" si="779"/>
        <v>0</v>
      </c>
      <c r="Z1092" s="44">
        <f t="shared" si="779"/>
        <v>8489070.0500000007</v>
      </c>
      <c r="AA1092" s="44">
        <f t="shared" si="779"/>
        <v>27792929.949999999</v>
      </c>
      <c r="AB1092" s="45">
        <f t="shared" si="778"/>
        <v>0.23397469957554712</v>
      </c>
      <c r="AC1092" s="38"/>
    </row>
    <row r="1093" spans="1:29" s="39" customFormat="1" ht="18" customHeight="1" x14ac:dyDescent="0.25">
      <c r="A1093" s="46" t="s">
        <v>41</v>
      </c>
      <c r="B1093" s="37">
        <f>[1]consoCURRENT!E21893</f>
        <v>2355000</v>
      </c>
      <c r="C1093" s="37">
        <f>[1]consoCURRENT!F21893</f>
        <v>0</v>
      </c>
      <c r="D1093" s="37">
        <f>[1]consoCURRENT!G21893</f>
        <v>0</v>
      </c>
      <c r="E1093" s="37">
        <f>[1]consoCURRENT!H21893</f>
        <v>661672.98</v>
      </c>
      <c r="F1093" s="37">
        <f>[1]consoCURRENT!I21893</f>
        <v>0</v>
      </c>
      <c r="G1093" s="37">
        <f>[1]consoCURRENT!J21893</f>
        <v>0</v>
      </c>
      <c r="H1093" s="37">
        <f>[1]consoCURRENT!K21893</f>
        <v>0</v>
      </c>
      <c r="I1093" s="37">
        <f>[1]consoCURRENT!L21893</f>
        <v>0</v>
      </c>
      <c r="J1093" s="37">
        <f>[1]consoCURRENT!M21893</f>
        <v>0</v>
      </c>
      <c r="K1093" s="37">
        <f>[1]consoCURRENT!N21893</f>
        <v>0</v>
      </c>
      <c r="L1093" s="37">
        <f>[1]consoCURRENT!O21893</f>
        <v>0</v>
      </c>
      <c r="M1093" s="37">
        <f>[1]consoCURRENT!P21893</f>
        <v>0</v>
      </c>
      <c r="N1093" s="37">
        <f>[1]consoCURRENT!Q21893</f>
        <v>0</v>
      </c>
      <c r="O1093" s="37">
        <f>[1]consoCURRENT!R21893</f>
        <v>446908.08</v>
      </c>
      <c r="P1093" s="37">
        <f>[1]consoCURRENT!S21893</f>
        <v>214764.9</v>
      </c>
      <c r="Q1093" s="37">
        <f>[1]consoCURRENT!T21893</f>
        <v>0</v>
      </c>
      <c r="R1093" s="37">
        <f>[1]consoCURRENT!U21893</f>
        <v>0</v>
      </c>
      <c r="S1093" s="37">
        <f>[1]consoCURRENT!V21893</f>
        <v>0</v>
      </c>
      <c r="T1093" s="37">
        <f>[1]consoCURRENT!W21893</f>
        <v>0</v>
      </c>
      <c r="U1093" s="37">
        <f>[1]consoCURRENT!X21893</f>
        <v>0</v>
      </c>
      <c r="V1093" s="37">
        <f>[1]consoCURRENT!Y21893</f>
        <v>0</v>
      </c>
      <c r="W1093" s="37">
        <f>[1]consoCURRENT!Z21893</f>
        <v>0</v>
      </c>
      <c r="X1093" s="37">
        <f>[1]consoCURRENT!AA21893</f>
        <v>0</v>
      </c>
      <c r="Y1093" s="37">
        <f>[1]consoCURRENT!AB21893</f>
        <v>0</v>
      </c>
      <c r="Z1093" s="37">
        <f t="shared" ref="Z1093" si="780">SUM(M1093:Y1093)</f>
        <v>661672.98</v>
      </c>
      <c r="AA1093" s="37">
        <f t="shared" ref="AA1093" si="781">B1093-Z1093</f>
        <v>1693327.02</v>
      </c>
      <c r="AB1093" s="42">
        <f t="shared" si="778"/>
        <v>0.28096517197452231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38637000</v>
      </c>
      <c r="C1094" s="44">
        <f t="shared" ref="C1094:AA1094" si="782">C1093+C1092</f>
        <v>0</v>
      </c>
      <c r="D1094" s="44">
        <f t="shared" si="782"/>
        <v>0</v>
      </c>
      <c r="E1094" s="44">
        <f t="shared" si="782"/>
        <v>9150743.0300000012</v>
      </c>
      <c r="F1094" s="44">
        <f t="shared" si="782"/>
        <v>0</v>
      </c>
      <c r="G1094" s="44">
        <f t="shared" si="782"/>
        <v>0</v>
      </c>
      <c r="H1094" s="44">
        <f t="shared" si="782"/>
        <v>0</v>
      </c>
      <c r="I1094" s="44">
        <f t="shared" si="782"/>
        <v>0</v>
      </c>
      <c r="J1094" s="44">
        <f t="shared" si="782"/>
        <v>0</v>
      </c>
      <c r="K1094" s="44">
        <f t="shared" si="782"/>
        <v>0</v>
      </c>
      <c r="L1094" s="44">
        <f t="shared" si="782"/>
        <v>0</v>
      </c>
      <c r="M1094" s="44">
        <f t="shared" si="782"/>
        <v>0</v>
      </c>
      <c r="N1094" s="44">
        <f t="shared" si="782"/>
        <v>0</v>
      </c>
      <c r="O1094" s="44">
        <f t="shared" si="782"/>
        <v>5411461.7300000004</v>
      </c>
      <c r="P1094" s="44">
        <f t="shared" si="782"/>
        <v>3739281.3000000003</v>
      </c>
      <c r="Q1094" s="44">
        <f t="shared" si="782"/>
        <v>0</v>
      </c>
      <c r="R1094" s="44">
        <f t="shared" si="782"/>
        <v>0</v>
      </c>
      <c r="S1094" s="44">
        <f t="shared" si="782"/>
        <v>0</v>
      </c>
      <c r="T1094" s="44">
        <f t="shared" si="782"/>
        <v>0</v>
      </c>
      <c r="U1094" s="44">
        <f t="shared" si="782"/>
        <v>0</v>
      </c>
      <c r="V1094" s="44">
        <f t="shared" si="782"/>
        <v>0</v>
      </c>
      <c r="W1094" s="44">
        <f t="shared" si="782"/>
        <v>0</v>
      </c>
      <c r="X1094" s="44">
        <f t="shared" si="782"/>
        <v>0</v>
      </c>
      <c r="Y1094" s="44">
        <f t="shared" si="782"/>
        <v>0</v>
      </c>
      <c r="Z1094" s="44">
        <f t="shared" si="782"/>
        <v>9150743.0300000012</v>
      </c>
      <c r="AA1094" s="44">
        <f t="shared" si="782"/>
        <v>29486256.969999999</v>
      </c>
      <c r="AB1094" s="45">
        <f t="shared" si="778"/>
        <v>0.23683885990113107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57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[1]consoCURRENT!E21953</f>
        <v>21969000</v>
      </c>
      <c r="C1098" s="37">
        <f>[1]consoCURRENT!F21953</f>
        <v>0</v>
      </c>
      <c r="D1098" s="37">
        <f>[1]consoCURRENT!G21953</f>
        <v>0</v>
      </c>
      <c r="E1098" s="37">
        <f>[1]consoCURRENT!H21953</f>
        <v>5085989.68</v>
      </c>
      <c r="F1098" s="37">
        <f>[1]consoCURRENT!I21953</f>
        <v>0</v>
      </c>
      <c r="G1098" s="37">
        <f>[1]consoCURRENT!J21953</f>
        <v>0</v>
      </c>
      <c r="H1098" s="37">
        <f>[1]consoCURRENT!K21953</f>
        <v>0</v>
      </c>
      <c r="I1098" s="37">
        <f>[1]consoCURRENT!L21953</f>
        <v>0</v>
      </c>
      <c r="J1098" s="37">
        <f>[1]consoCURRENT!M21953</f>
        <v>0</v>
      </c>
      <c r="K1098" s="37">
        <f>[1]consoCURRENT!N21953</f>
        <v>0</v>
      </c>
      <c r="L1098" s="37">
        <f>[1]consoCURRENT!O21953</f>
        <v>0</v>
      </c>
      <c r="M1098" s="37">
        <f>[1]consoCURRENT!P21953</f>
        <v>0</v>
      </c>
      <c r="N1098" s="37">
        <f>[1]consoCURRENT!Q21953</f>
        <v>0</v>
      </c>
      <c r="O1098" s="37">
        <f>[1]consoCURRENT!R21953</f>
        <v>3378668.6</v>
      </c>
      <c r="P1098" s="37">
        <f>[1]consoCURRENT!S21953</f>
        <v>1707321.08</v>
      </c>
      <c r="Q1098" s="37">
        <f>[1]consoCURRENT!T21953</f>
        <v>0</v>
      </c>
      <c r="R1098" s="37">
        <f>[1]consoCURRENT!U21953</f>
        <v>0</v>
      </c>
      <c r="S1098" s="37">
        <f>[1]consoCURRENT!V21953</f>
        <v>0</v>
      </c>
      <c r="T1098" s="37">
        <f>[1]consoCURRENT!W21953</f>
        <v>0</v>
      </c>
      <c r="U1098" s="37">
        <f>[1]consoCURRENT!X21953</f>
        <v>0</v>
      </c>
      <c r="V1098" s="37">
        <f>[1]consoCURRENT!Y21953</f>
        <v>0</v>
      </c>
      <c r="W1098" s="37">
        <f>[1]consoCURRENT!Z21953</f>
        <v>0</v>
      </c>
      <c r="X1098" s="37">
        <f>[1]consoCURRENT!AA21953</f>
        <v>0</v>
      </c>
      <c r="Y1098" s="37">
        <f>[1]consoCURRENT!AB21953</f>
        <v>0</v>
      </c>
      <c r="Z1098" s="37">
        <f>SUM(M1098:Y1098)</f>
        <v>5085989.68</v>
      </c>
      <c r="AA1098" s="37">
        <f>B1098-Z1098</f>
        <v>16883010.32</v>
      </c>
      <c r="AB1098" s="42">
        <f>Z1098/B1098</f>
        <v>0.23150756429514313</v>
      </c>
      <c r="AC1098" s="38"/>
    </row>
    <row r="1099" spans="1:29" s="39" customFormat="1" ht="18" customHeight="1" x14ac:dyDescent="0.25">
      <c r="A1099" s="41" t="s">
        <v>37</v>
      </c>
      <c r="B1099" s="37">
        <f>[1]consoCURRENT!E22029</f>
        <v>7061000</v>
      </c>
      <c r="C1099" s="37">
        <f>[1]consoCURRENT!F22029</f>
        <v>0</v>
      </c>
      <c r="D1099" s="37">
        <f>[1]consoCURRENT!G22029</f>
        <v>0</v>
      </c>
      <c r="E1099" s="37">
        <f>[1]consoCURRENT!H22029</f>
        <v>1725870.27</v>
      </c>
      <c r="F1099" s="37">
        <f>[1]consoCURRENT!I22029</f>
        <v>0</v>
      </c>
      <c r="G1099" s="37">
        <f>[1]consoCURRENT!J22029</f>
        <v>0</v>
      </c>
      <c r="H1099" s="37">
        <f>[1]consoCURRENT!K22029</f>
        <v>0</v>
      </c>
      <c r="I1099" s="37">
        <f>[1]consoCURRENT!L22029</f>
        <v>0</v>
      </c>
      <c r="J1099" s="37">
        <f>[1]consoCURRENT!M22029</f>
        <v>0</v>
      </c>
      <c r="K1099" s="37">
        <f>[1]consoCURRENT!N22029</f>
        <v>0</v>
      </c>
      <c r="L1099" s="37">
        <f>[1]consoCURRENT!O22029</f>
        <v>0</v>
      </c>
      <c r="M1099" s="37">
        <f>[1]consoCURRENT!P22029</f>
        <v>0</v>
      </c>
      <c r="N1099" s="37">
        <f>[1]consoCURRENT!Q22029</f>
        <v>0</v>
      </c>
      <c r="O1099" s="37">
        <f>[1]consoCURRENT!R22029</f>
        <v>1419553.44</v>
      </c>
      <c r="P1099" s="37">
        <f>[1]consoCURRENT!S22029</f>
        <v>306316.83</v>
      </c>
      <c r="Q1099" s="37">
        <f>[1]consoCURRENT!T22029</f>
        <v>0</v>
      </c>
      <c r="R1099" s="37">
        <f>[1]consoCURRENT!U22029</f>
        <v>0</v>
      </c>
      <c r="S1099" s="37">
        <f>[1]consoCURRENT!V22029</f>
        <v>0</v>
      </c>
      <c r="T1099" s="37">
        <f>[1]consoCURRENT!W22029</f>
        <v>0</v>
      </c>
      <c r="U1099" s="37">
        <f>[1]consoCURRENT!X22029</f>
        <v>0</v>
      </c>
      <c r="V1099" s="37">
        <f>[1]consoCURRENT!Y22029</f>
        <v>0</v>
      </c>
      <c r="W1099" s="37">
        <f>[1]consoCURRENT!Z22029</f>
        <v>0</v>
      </c>
      <c r="X1099" s="37">
        <f>[1]consoCURRENT!AA22029</f>
        <v>0</v>
      </c>
      <c r="Y1099" s="37">
        <f>[1]consoCURRENT!AB22029</f>
        <v>0</v>
      </c>
      <c r="Z1099" s="37">
        <f t="shared" ref="Z1099:Z1101" si="783">SUM(M1099:Y1099)</f>
        <v>1725870.27</v>
      </c>
      <c r="AA1099" s="37">
        <f t="shared" ref="AA1099:AA1101" si="784">B1099-Z1099</f>
        <v>5335129.7300000004</v>
      </c>
      <c r="AB1099" s="42">
        <f t="shared" ref="AB1099:AB1104" si="785">Z1099/B1099</f>
        <v>0.24442292451494124</v>
      </c>
      <c r="AC1099" s="38"/>
    </row>
    <row r="1100" spans="1:29" s="39" customFormat="1" ht="18" customHeight="1" x14ac:dyDescent="0.25">
      <c r="A1100" s="41" t="s">
        <v>38</v>
      </c>
      <c r="B1100" s="37">
        <f>[1]consoCURRENT!E22035</f>
        <v>0</v>
      </c>
      <c r="C1100" s="37">
        <f>[1]consoCURRENT!F22035</f>
        <v>0</v>
      </c>
      <c r="D1100" s="37">
        <f>[1]consoCURRENT!G22035</f>
        <v>0</v>
      </c>
      <c r="E1100" s="37">
        <f>[1]consoCURRENT!H22035</f>
        <v>0</v>
      </c>
      <c r="F1100" s="37">
        <f>[1]consoCURRENT!I22035</f>
        <v>0</v>
      </c>
      <c r="G1100" s="37">
        <f>[1]consoCURRENT!J22035</f>
        <v>0</v>
      </c>
      <c r="H1100" s="37">
        <f>[1]consoCURRENT!K22035</f>
        <v>0</v>
      </c>
      <c r="I1100" s="37">
        <f>[1]consoCURRENT!L22035</f>
        <v>0</v>
      </c>
      <c r="J1100" s="37">
        <f>[1]consoCURRENT!M22035</f>
        <v>0</v>
      </c>
      <c r="K1100" s="37">
        <f>[1]consoCURRENT!N22035</f>
        <v>0</v>
      </c>
      <c r="L1100" s="37">
        <f>[1]consoCURRENT!O22035</f>
        <v>0</v>
      </c>
      <c r="M1100" s="37">
        <f>[1]consoCURRENT!P22035</f>
        <v>0</v>
      </c>
      <c r="N1100" s="37">
        <f>[1]consoCURRENT!Q22035</f>
        <v>0</v>
      </c>
      <c r="O1100" s="37">
        <f>[1]consoCURRENT!R22035</f>
        <v>0</v>
      </c>
      <c r="P1100" s="37">
        <f>[1]consoCURRENT!S22035</f>
        <v>0</v>
      </c>
      <c r="Q1100" s="37">
        <f>[1]consoCURRENT!T22035</f>
        <v>0</v>
      </c>
      <c r="R1100" s="37">
        <f>[1]consoCURRENT!U22035</f>
        <v>0</v>
      </c>
      <c r="S1100" s="37">
        <f>[1]consoCURRENT!V22035</f>
        <v>0</v>
      </c>
      <c r="T1100" s="37">
        <f>[1]consoCURRENT!W22035</f>
        <v>0</v>
      </c>
      <c r="U1100" s="37">
        <f>[1]consoCURRENT!X22035</f>
        <v>0</v>
      </c>
      <c r="V1100" s="37">
        <f>[1]consoCURRENT!Y22035</f>
        <v>0</v>
      </c>
      <c r="W1100" s="37">
        <f>[1]consoCURRENT!Z22035</f>
        <v>0</v>
      </c>
      <c r="X1100" s="37">
        <f>[1]consoCURRENT!AA22035</f>
        <v>0</v>
      </c>
      <c r="Y1100" s="37">
        <f>[1]consoCURRENT!AB22035</f>
        <v>0</v>
      </c>
      <c r="Z1100" s="37">
        <f t="shared" si="783"/>
        <v>0</v>
      </c>
      <c r="AA1100" s="37">
        <f t="shared" si="784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[1]consoCURRENT!E22064</f>
        <v>0</v>
      </c>
      <c r="C1101" s="37">
        <f>[1]consoCURRENT!F22064</f>
        <v>0</v>
      </c>
      <c r="D1101" s="37">
        <f>[1]consoCURRENT!G22064</f>
        <v>0</v>
      </c>
      <c r="E1101" s="37">
        <f>[1]consoCURRENT!H22064</f>
        <v>0</v>
      </c>
      <c r="F1101" s="37">
        <f>[1]consoCURRENT!I22064</f>
        <v>0</v>
      </c>
      <c r="G1101" s="37">
        <f>[1]consoCURRENT!J22064</f>
        <v>0</v>
      </c>
      <c r="H1101" s="37">
        <f>[1]consoCURRENT!K22064</f>
        <v>0</v>
      </c>
      <c r="I1101" s="37">
        <f>[1]consoCURRENT!L22064</f>
        <v>0</v>
      </c>
      <c r="J1101" s="37">
        <f>[1]consoCURRENT!M22064</f>
        <v>0</v>
      </c>
      <c r="K1101" s="37">
        <f>[1]consoCURRENT!N22064</f>
        <v>0</v>
      </c>
      <c r="L1101" s="37">
        <f>[1]consoCURRENT!O22064</f>
        <v>0</v>
      </c>
      <c r="M1101" s="37">
        <f>[1]consoCURRENT!P22064</f>
        <v>0</v>
      </c>
      <c r="N1101" s="37">
        <f>[1]consoCURRENT!Q22064</f>
        <v>0</v>
      </c>
      <c r="O1101" s="37">
        <f>[1]consoCURRENT!R22064</f>
        <v>0</v>
      </c>
      <c r="P1101" s="37">
        <f>[1]consoCURRENT!S22064</f>
        <v>0</v>
      </c>
      <c r="Q1101" s="37">
        <f>[1]consoCURRENT!T22064</f>
        <v>0</v>
      </c>
      <c r="R1101" s="37">
        <f>[1]consoCURRENT!U22064</f>
        <v>0</v>
      </c>
      <c r="S1101" s="37">
        <f>[1]consoCURRENT!V22064</f>
        <v>0</v>
      </c>
      <c r="T1101" s="37">
        <f>[1]consoCURRENT!W22064</f>
        <v>0</v>
      </c>
      <c r="U1101" s="37">
        <f>[1]consoCURRENT!X22064</f>
        <v>0</v>
      </c>
      <c r="V1101" s="37">
        <f>[1]consoCURRENT!Y22064</f>
        <v>0</v>
      </c>
      <c r="W1101" s="37">
        <f>[1]consoCURRENT!Z22064</f>
        <v>0</v>
      </c>
      <c r="X1101" s="37">
        <f>[1]consoCURRENT!AA22064</f>
        <v>0</v>
      </c>
      <c r="Y1101" s="37">
        <f>[1]consoCURRENT!AB22064</f>
        <v>0</v>
      </c>
      <c r="Z1101" s="37">
        <f t="shared" si="783"/>
        <v>0</v>
      </c>
      <c r="AA1101" s="37">
        <f t="shared" si="784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29030000</v>
      </c>
      <c r="C1102" s="44">
        <f t="shared" ref="C1102:AA1102" si="786">SUM(C1098:C1101)</f>
        <v>0</v>
      </c>
      <c r="D1102" s="44">
        <f t="shared" si="786"/>
        <v>0</v>
      </c>
      <c r="E1102" s="44">
        <f t="shared" si="786"/>
        <v>6811859.9499999993</v>
      </c>
      <c r="F1102" s="44">
        <f t="shared" si="786"/>
        <v>0</v>
      </c>
      <c r="G1102" s="44">
        <f t="shared" si="786"/>
        <v>0</v>
      </c>
      <c r="H1102" s="44">
        <f t="shared" si="786"/>
        <v>0</v>
      </c>
      <c r="I1102" s="44">
        <f t="shared" si="786"/>
        <v>0</v>
      </c>
      <c r="J1102" s="44">
        <f t="shared" si="786"/>
        <v>0</v>
      </c>
      <c r="K1102" s="44">
        <f t="shared" si="786"/>
        <v>0</v>
      </c>
      <c r="L1102" s="44">
        <f t="shared" si="786"/>
        <v>0</v>
      </c>
      <c r="M1102" s="44">
        <f t="shared" si="786"/>
        <v>0</v>
      </c>
      <c r="N1102" s="44">
        <f t="shared" si="786"/>
        <v>0</v>
      </c>
      <c r="O1102" s="44">
        <f t="shared" si="786"/>
        <v>4798222.04</v>
      </c>
      <c r="P1102" s="44">
        <f t="shared" si="786"/>
        <v>2013637.9100000001</v>
      </c>
      <c r="Q1102" s="44">
        <f t="shared" si="786"/>
        <v>0</v>
      </c>
      <c r="R1102" s="44">
        <f t="shared" si="786"/>
        <v>0</v>
      </c>
      <c r="S1102" s="44">
        <f t="shared" si="786"/>
        <v>0</v>
      </c>
      <c r="T1102" s="44">
        <f t="shared" si="786"/>
        <v>0</v>
      </c>
      <c r="U1102" s="44">
        <f t="shared" si="786"/>
        <v>0</v>
      </c>
      <c r="V1102" s="44">
        <f t="shared" si="786"/>
        <v>0</v>
      </c>
      <c r="W1102" s="44">
        <f t="shared" si="786"/>
        <v>0</v>
      </c>
      <c r="X1102" s="44">
        <f t="shared" si="786"/>
        <v>0</v>
      </c>
      <c r="Y1102" s="44">
        <f t="shared" si="786"/>
        <v>0</v>
      </c>
      <c r="Z1102" s="44">
        <f t="shared" si="786"/>
        <v>6811859.9499999993</v>
      </c>
      <c r="AA1102" s="44">
        <f t="shared" si="786"/>
        <v>22218140.050000001</v>
      </c>
      <c r="AB1102" s="45">
        <f t="shared" si="785"/>
        <v>0.23464898208749566</v>
      </c>
      <c r="AC1102" s="38"/>
    </row>
    <row r="1103" spans="1:29" s="39" customFormat="1" ht="18" customHeight="1" x14ac:dyDescent="0.25">
      <c r="A1103" s="46" t="s">
        <v>41</v>
      </c>
      <c r="B1103" s="37">
        <f>[1]consoCURRENT!E22068</f>
        <v>2065000</v>
      </c>
      <c r="C1103" s="37">
        <f>[1]consoCURRENT!F22068</f>
        <v>0</v>
      </c>
      <c r="D1103" s="37">
        <f>[1]consoCURRENT!G22068</f>
        <v>0</v>
      </c>
      <c r="E1103" s="37">
        <f>[1]consoCURRENT!H22068</f>
        <v>503599.85</v>
      </c>
      <c r="F1103" s="37">
        <f>[1]consoCURRENT!I22068</f>
        <v>0</v>
      </c>
      <c r="G1103" s="37">
        <f>[1]consoCURRENT!J22068</f>
        <v>0</v>
      </c>
      <c r="H1103" s="37">
        <f>[1]consoCURRENT!K22068</f>
        <v>0</v>
      </c>
      <c r="I1103" s="37">
        <f>[1]consoCURRENT!L22068</f>
        <v>0</v>
      </c>
      <c r="J1103" s="37">
        <f>[1]consoCURRENT!M22068</f>
        <v>0</v>
      </c>
      <c r="K1103" s="37">
        <f>[1]consoCURRENT!N22068</f>
        <v>0</v>
      </c>
      <c r="L1103" s="37">
        <f>[1]consoCURRENT!O22068</f>
        <v>0</v>
      </c>
      <c r="M1103" s="37">
        <f>[1]consoCURRENT!P22068</f>
        <v>0</v>
      </c>
      <c r="N1103" s="37">
        <f>[1]consoCURRENT!Q22068</f>
        <v>0</v>
      </c>
      <c r="O1103" s="37">
        <f>[1]consoCURRENT!R22068</f>
        <v>332218.25</v>
      </c>
      <c r="P1103" s="37">
        <f>[1]consoCURRENT!S22068</f>
        <v>171381.6</v>
      </c>
      <c r="Q1103" s="37">
        <f>[1]consoCURRENT!T22068</f>
        <v>0</v>
      </c>
      <c r="R1103" s="37">
        <f>[1]consoCURRENT!U22068</f>
        <v>0</v>
      </c>
      <c r="S1103" s="37">
        <f>[1]consoCURRENT!V22068</f>
        <v>0</v>
      </c>
      <c r="T1103" s="37">
        <f>[1]consoCURRENT!W22068</f>
        <v>0</v>
      </c>
      <c r="U1103" s="37">
        <f>[1]consoCURRENT!X22068</f>
        <v>0</v>
      </c>
      <c r="V1103" s="37">
        <f>[1]consoCURRENT!Y22068</f>
        <v>0</v>
      </c>
      <c r="W1103" s="37">
        <f>[1]consoCURRENT!Z22068</f>
        <v>0</v>
      </c>
      <c r="X1103" s="37">
        <f>[1]consoCURRENT!AA22068</f>
        <v>0</v>
      </c>
      <c r="Y1103" s="37">
        <f>[1]consoCURRENT!AB22068</f>
        <v>0</v>
      </c>
      <c r="Z1103" s="37">
        <f t="shared" ref="Z1103" si="787">SUM(M1103:Y1103)</f>
        <v>503599.85</v>
      </c>
      <c r="AA1103" s="37">
        <f t="shared" ref="AA1103" si="788">B1103-Z1103</f>
        <v>1561400.15</v>
      </c>
      <c r="AB1103" s="42">
        <f t="shared" si="785"/>
        <v>0.24387401937046005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31095000</v>
      </c>
      <c r="C1104" s="44">
        <f t="shared" ref="C1104:AA1104" si="789">C1103+C1102</f>
        <v>0</v>
      </c>
      <c r="D1104" s="44">
        <f t="shared" si="789"/>
        <v>0</v>
      </c>
      <c r="E1104" s="44">
        <f t="shared" si="789"/>
        <v>7315459.7999999989</v>
      </c>
      <c r="F1104" s="44">
        <f t="shared" si="789"/>
        <v>0</v>
      </c>
      <c r="G1104" s="44">
        <f t="shared" si="789"/>
        <v>0</v>
      </c>
      <c r="H1104" s="44">
        <f t="shared" si="789"/>
        <v>0</v>
      </c>
      <c r="I1104" s="44">
        <f t="shared" si="789"/>
        <v>0</v>
      </c>
      <c r="J1104" s="44">
        <f t="shared" si="789"/>
        <v>0</v>
      </c>
      <c r="K1104" s="44">
        <f t="shared" si="789"/>
        <v>0</v>
      </c>
      <c r="L1104" s="44">
        <f t="shared" si="789"/>
        <v>0</v>
      </c>
      <c r="M1104" s="44">
        <f t="shared" si="789"/>
        <v>0</v>
      </c>
      <c r="N1104" s="44">
        <f t="shared" si="789"/>
        <v>0</v>
      </c>
      <c r="O1104" s="44">
        <f t="shared" si="789"/>
        <v>5130440.29</v>
      </c>
      <c r="P1104" s="44">
        <f t="shared" si="789"/>
        <v>2185019.5100000002</v>
      </c>
      <c r="Q1104" s="44">
        <f t="shared" si="789"/>
        <v>0</v>
      </c>
      <c r="R1104" s="44">
        <f t="shared" si="789"/>
        <v>0</v>
      </c>
      <c r="S1104" s="44">
        <f t="shared" si="789"/>
        <v>0</v>
      </c>
      <c r="T1104" s="44">
        <f t="shared" si="789"/>
        <v>0</v>
      </c>
      <c r="U1104" s="44">
        <f t="shared" si="789"/>
        <v>0</v>
      </c>
      <c r="V1104" s="44">
        <f t="shared" si="789"/>
        <v>0</v>
      </c>
      <c r="W1104" s="44">
        <f t="shared" si="789"/>
        <v>0</v>
      </c>
      <c r="X1104" s="44">
        <f t="shared" si="789"/>
        <v>0</v>
      </c>
      <c r="Y1104" s="44">
        <f t="shared" si="789"/>
        <v>0</v>
      </c>
      <c r="Z1104" s="44">
        <f t="shared" si="789"/>
        <v>7315459.7999999989</v>
      </c>
      <c r="AA1104" s="44">
        <f t="shared" si="789"/>
        <v>23779540.199999999</v>
      </c>
      <c r="AB1104" s="45">
        <f t="shared" si="785"/>
        <v>0.23526161119150985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58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[1]consoCURRENT!E22128</f>
        <v>35153000</v>
      </c>
      <c r="C1108" s="37">
        <f>[1]consoCURRENT!F22128</f>
        <v>0</v>
      </c>
      <c r="D1108" s="37">
        <f>[1]consoCURRENT!G22128</f>
        <v>0</v>
      </c>
      <c r="E1108" s="37">
        <f>[1]consoCURRENT!H22128</f>
        <v>8735486.9399999976</v>
      </c>
      <c r="F1108" s="37">
        <f>[1]consoCURRENT!I22128</f>
        <v>0</v>
      </c>
      <c r="G1108" s="37">
        <f>[1]consoCURRENT!J22128</f>
        <v>0</v>
      </c>
      <c r="H1108" s="37">
        <f>[1]consoCURRENT!K22128</f>
        <v>0</v>
      </c>
      <c r="I1108" s="37">
        <f>[1]consoCURRENT!L22128</f>
        <v>0</v>
      </c>
      <c r="J1108" s="37">
        <f>[1]consoCURRENT!M22128</f>
        <v>0</v>
      </c>
      <c r="K1108" s="37">
        <f>[1]consoCURRENT!N22128</f>
        <v>0</v>
      </c>
      <c r="L1108" s="37">
        <f>[1]consoCURRENT!O22128</f>
        <v>0</v>
      </c>
      <c r="M1108" s="37">
        <f>[1]consoCURRENT!P22128</f>
        <v>0</v>
      </c>
      <c r="N1108" s="37">
        <f>[1]consoCURRENT!Q22128</f>
        <v>0</v>
      </c>
      <c r="O1108" s="37">
        <f>[1]consoCURRENT!R22128</f>
        <v>5365640.3199999994</v>
      </c>
      <c r="P1108" s="37">
        <f>[1]consoCURRENT!S22128</f>
        <v>3369846.62</v>
      </c>
      <c r="Q1108" s="37">
        <f>[1]consoCURRENT!T22128</f>
        <v>0</v>
      </c>
      <c r="R1108" s="37">
        <f>[1]consoCURRENT!U22128</f>
        <v>0</v>
      </c>
      <c r="S1108" s="37">
        <f>[1]consoCURRENT!V22128</f>
        <v>0</v>
      </c>
      <c r="T1108" s="37">
        <f>[1]consoCURRENT!W22128</f>
        <v>0</v>
      </c>
      <c r="U1108" s="37">
        <f>[1]consoCURRENT!X22128</f>
        <v>0</v>
      </c>
      <c r="V1108" s="37">
        <f>[1]consoCURRENT!Y22128</f>
        <v>0</v>
      </c>
      <c r="W1108" s="37">
        <f>[1]consoCURRENT!Z22128</f>
        <v>0</v>
      </c>
      <c r="X1108" s="37">
        <f>[1]consoCURRENT!AA22128</f>
        <v>0</v>
      </c>
      <c r="Y1108" s="37">
        <f>[1]consoCURRENT!AB22128</f>
        <v>0</v>
      </c>
      <c r="Z1108" s="37">
        <f>SUM(M1108:Y1108)</f>
        <v>8735486.9399999995</v>
      </c>
      <c r="AA1108" s="37">
        <f>B1108-Z1108</f>
        <v>26417513.060000002</v>
      </c>
      <c r="AB1108" s="42">
        <f>Z1108/B1108</f>
        <v>0.24849904531618922</v>
      </c>
      <c r="AC1108" s="38"/>
    </row>
    <row r="1109" spans="1:29" s="39" customFormat="1" ht="18" customHeight="1" x14ac:dyDescent="0.25">
      <c r="A1109" s="41" t="s">
        <v>37</v>
      </c>
      <c r="B1109" s="37">
        <f>[1]consoCURRENT!E22204</f>
        <v>12058000</v>
      </c>
      <c r="C1109" s="37">
        <f>[1]consoCURRENT!F22204</f>
        <v>0</v>
      </c>
      <c r="D1109" s="37">
        <f>[1]consoCURRENT!G22204</f>
        <v>0</v>
      </c>
      <c r="E1109" s="37">
        <f>[1]consoCURRENT!H22204</f>
        <v>3775626.0000000005</v>
      </c>
      <c r="F1109" s="37">
        <f>[1]consoCURRENT!I22204</f>
        <v>0</v>
      </c>
      <c r="G1109" s="37">
        <f>[1]consoCURRENT!J22204</f>
        <v>0</v>
      </c>
      <c r="H1109" s="37">
        <f>[1]consoCURRENT!K22204</f>
        <v>0</v>
      </c>
      <c r="I1109" s="37">
        <f>[1]consoCURRENT!L22204</f>
        <v>0</v>
      </c>
      <c r="J1109" s="37">
        <f>[1]consoCURRENT!M22204</f>
        <v>0</v>
      </c>
      <c r="K1109" s="37">
        <f>[1]consoCURRENT!N22204</f>
        <v>0</v>
      </c>
      <c r="L1109" s="37">
        <f>[1]consoCURRENT!O22204</f>
        <v>0</v>
      </c>
      <c r="M1109" s="37">
        <f>[1]consoCURRENT!P22204</f>
        <v>0</v>
      </c>
      <c r="N1109" s="37">
        <f>[1]consoCURRENT!Q22204</f>
        <v>0</v>
      </c>
      <c r="O1109" s="37">
        <f>[1]consoCURRENT!R22204</f>
        <v>2244604.1599999997</v>
      </c>
      <c r="P1109" s="37">
        <f>[1]consoCURRENT!S22204</f>
        <v>1531021.84</v>
      </c>
      <c r="Q1109" s="37">
        <f>[1]consoCURRENT!T22204</f>
        <v>0</v>
      </c>
      <c r="R1109" s="37">
        <f>[1]consoCURRENT!U22204</f>
        <v>0</v>
      </c>
      <c r="S1109" s="37">
        <f>[1]consoCURRENT!V22204</f>
        <v>0</v>
      </c>
      <c r="T1109" s="37">
        <f>[1]consoCURRENT!W22204</f>
        <v>0</v>
      </c>
      <c r="U1109" s="37">
        <f>[1]consoCURRENT!X22204</f>
        <v>0</v>
      </c>
      <c r="V1109" s="37">
        <f>[1]consoCURRENT!Y22204</f>
        <v>0</v>
      </c>
      <c r="W1109" s="37">
        <f>[1]consoCURRENT!Z22204</f>
        <v>0</v>
      </c>
      <c r="X1109" s="37">
        <f>[1]consoCURRENT!AA22204</f>
        <v>0</v>
      </c>
      <c r="Y1109" s="37">
        <f>[1]consoCURRENT!AB22204</f>
        <v>0</v>
      </c>
      <c r="Z1109" s="37">
        <f t="shared" ref="Z1109:Z1111" si="790">SUM(M1109:Y1109)</f>
        <v>3775626</v>
      </c>
      <c r="AA1109" s="37">
        <f t="shared" ref="AA1109:AA1111" si="791">B1109-Z1109</f>
        <v>8282374</v>
      </c>
      <c r="AB1109" s="42">
        <f t="shared" ref="AB1109:AB1114" si="792">Z1109/B1109</f>
        <v>0.31312207662962349</v>
      </c>
      <c r="AC1109" s="38"/>
    </row>
    <row r="1110" spans="1:29" s="39" customFormat="1" ht="18" customHeight="1" x14ac:dyDescent="0.25">
      <c r="A1110" s="41" t="s">
        <v>38</v>
      </c>
      <c r="B1110" s="37">
        <f>[1]consoCURRENT!E22210</f>
        <v>0</v>
      </c>
      <c r="C1110" s="37">
        <f>[1]consoCURRENT!F22210</f>
        <v>0</v>
      </c>
      <c r="D1110" s="37">
        <f>[1]consoCURRENT!G22210</f>
        <v>0</v>
      </c>
      <c r="E1110" s="37">
        <f>[1]consoCURRENT!H22210</f>
        <v>0</v>
      </c>
      <c r="F1110" s="37">
        <f>[1]consoCURRENT!I22210</f>
        <v>0</v>
      </c>
      <c r="G1110" s="37">
        <f>[1]consoCURRENT!J22210</f>
        <v>0</v>
      </c>
      <c r="H1110" s="37">
        <f>[1]consoCURRENT!K22210</f>
        <v>0</v>
      </c>
      <c r="I1110" s="37">
        <f>[1]consoCURRENT!L22210</f>
        <v>0</v>
      </c>
      <c r="J1110" s="37">
        <f>[1]consoCURRENT!M22210</f>
        <v>0</v>
      </c>
      <c r="K1110" s="37">
        <f>[1]consoCURRENT!N22210</f>
        <v>0</v>
      </c>
      <c r="L1110" s="37">
        <f>[1]consoCURRENT!O22210</f>
        <v>0</v>
      </c>
      <c r="M1110" s="37">
        <f>[1]consoCURRENT!P22210</f>
        <v>0</v>
      </c>
      <c r="N1110" s="37">
        <f>[1]consoCURRENT!Q22210</f>
        <v>0</v>
      </c>
      <c r="O1110" s="37">
        <f>[1]consoCURRENT!R22210</f>
        <v>0</v>
      </c>
      <c r="P1110" s="37">
        <f>[1]consoCURRENT!S22210</f>
        <v>0</v>
      </c>
      <c r="Q1110" s="37">
        <f>[1]consoCURRENT!T22210</f>
        <v>0</v>
      </c>
      <c r="R1110" s="37">
        <f>[1]consoCURRENT!U22210</f>
        <v>0</v>
      </c>
      <c r="S1110" s="37">
        <f>[1]consoCURRENT!V22210</f>
        <v>0</v>
      </c>
      <c r="T1110" s="37">
        <f>[1]consoCURRENT!W22210</f>
        <v>0</v>
      </c>
      <c r="U1110" s="37">
        <f>[1]consoCURRENT!X22210</f>
        <v>0</v>
      </c>
      <c r="V1110" s="37">
        <f>[1]consoCURRENT!Y22210</f>
        <v>0</v>
      </c>
      <c r="W1110" s="37">
        <f>[1]consoCURRENT!Z22210</f>
        <v>0</v>
      </c>
      <c r="X1110" s="37">
        <f>[1]consoCURRENT!AA22210</f>
        <v>0</v>
      </c>
      <c r="Y1110" s="37">
        <f>[1]consoCURRENT!AB22210</f>
        <v>0</v>
      </c>
      <c r="Z1110" s="37">
        <f t="shared" si="790"/>
        <v>0</v>
      </c>
      <c r="AA1110" s="37">
        <f t="shared" si="791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[1]consoCURRENT!E22239</f>
        <v>0</v>
      </c>
      <c r="C1111" s="37">
        <f>[1]consoCURRENT!F22239</f>
        <v>0</v>
      </c>
      <c r="D1111" s="37">
        <f>[1]consoCURRENT!G22239</f>
        <v>0</v>
      </c>
      <c r="E1111" s="37">
        <f>[1]consoCURRENT!H22239</f>
        <v>0</v>
      </c>
      <c r="F1111" s="37">
        <f>[1]consoCURRENT!I22239</f>
        <v>0</v>
      </c>
      <c r="G1111" s="37">
        <f>[1]consoCURRENT!J22239</f>
        <v>0</v>
      </c>
      <c r="H1111" s="37">
        <f>[1]consoCURRENT!K22239</f>
        <v>0</v>
      </c>
      <c r="I1111" s="37">
        <f>[1]consoCURRENT!L22239</f>
        <v>0</v>
      </c>
      <c r="J1111" s="37">
        <f>[1]consoCURRENT!M22239</f>
        <v>0</v>
      </c>
      <c r="K1111" s="37">
        <f>[1]consoCURRENT!N22239</f>
        <v>0</v>
      </c>
      <c r="L1111" s="37">
        <f>[1]consoCURRENT!O22239</f>
        <v>0</v>
      </c>
      <c r="M1111" s="37">
        <f>[1]consoCURRENT!P22239</f>
        <v>0</v>
      </c>
      <c r="N1111" s="37">
        <f>[1]consoCURRENT!Q22239</f>
        <v>0</v>
      </c>
      <c r="O1111" s="37">
        <f>[1]consoCURRENT!R22239</f>
        <v>0</v>
      </c>
      <c r="P1111" s="37">
        <f>[1]consoCURRENT!S22239</f>
        <v>0</v>
      </c>
      <c r="Q1111" s="37">
        <f>[1]consoCURRENT!T22239</f>
        <v>0</v>
      </c>
      <c r="R1111" s="37">
        <f>[1]consoCURRENT!U22239</f>
        <v>0</v>
      </c>
      <c r="S1111" s="37">
        <f>[1]consoCURRENT!V22239</f>
        <v>0</v>
      </c>
      <c r="T1111" s="37">
        <f>[1]consoCURRENT!W22239</f>
        <v>0</v>
      </c>
      <c r="U1111" s="37">
        <f>[1]consoCURRENT!X22239</f>
        <v>0</v>
      </c>
      <c r="V1111" s="37">
        <f>[1]consoCURRENT!Y22239</f>
        <v>0</v>
      </c>
      <c r="W1111" s="37">
        <f>[1]consoCURRENT!Z22239</f>
        <v>0</v>
      </c>
      <c r="X1111" s="37">
        <f>[1]consoCURRENT!AA22239</f>
        <v>0</v>
      </c>
      <c r="Y1111" s="37">
        <f>[1]consoCURRENT!AB22239</f>
        <v>0</v>
      </c>
      <c r="Z1111" s="37">
        <f t="shared" si="790"/>
        <v>0</v>
      </c>
      <c r="AA1111" s="37">
        <f t="shared" si="791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47211000</v>
      </c>
      <c r="C1112" s="44">
        <f t="shared" ref="C1112:AA1112" si="793">SUM(C1108:C1111)</f>
        <v>0</v>
      </c>
      <c r="D1112" s="44">
        <f t="shared" si="793"/>
        <v>0</v>
      </c>
      <c r="E1112" s="44">
        <f t="shared" si="793"/>
        <v>12511112.939999998</v>
      </c>
      <c r="F1112" s="44">
        <f t="shared" si="793"/>
        <v>0</v>
      </c>
      <c r="G1112" s="44">
        <f t="shared" si="793"/>
        <v>0</v>
      </c>
      <c r="H1112" s="44">
        <f t="shared" si="793"/>
        <v>0</v>
      </c>
      <c r="I1112" s="44">
        <f t="shared" si="793"/>
        <v>0</v>
      </c>
      <c r="J1112" s="44">
        <f t="shared" si="793"/>
        <v>0</v>
      </c>
      <c r="K1112" s="44">
        <f t="shared" si="793"/>
        <v>0</v>
      </c>
      <c r="L1112" s="44">
        <f t="shared" si="793"/>
        <v>0</v>
      </c>
      <c r="M1112" s="44">
        <f t="shared" si="793"/>
        <v>0</v>
      </c>
      <c r="N1112" s="44">
        <f t="shared" si="793"/>
        <v>0</v>
      </c>
      <c r="O1112" s="44">
        <f t="shared" si="793"/>
        <v>7610244.4799999986</v>
      </c>
      <c r="P1112" s="44">
        <f t="shared" si="793"/>
        <v>4900868.46</v>
      </c>
      <c r="Q1112" s="44">
        <f t="shared" si="793"/>
        <v>0</v>
      </c>
      <c r="R1112" s="44">
        <f t="shared" si="793"/>
        <v>0</v>
      </c>
      <c r="S1112" s="44">
        <f t="shared" si="793"/>
        <v>0</v>
      </c>
      <c r="T1112" s="44">
        <f t="shared" si="793"/>
        <v>0</v>
      </c>
      <c r="U1112" s="44">
        <f t="shared" si="793"/>
        <v>0</v>
      </c>
      <c r="V1112" s="44">
        <f t="shared" si="793"/>
        <v>0</v>
      </c>
      <c r="W1112" s="44">
        <f t="shared" si="793"/>
        <v>0</v>
      </c>
      <c r="X1112" s="44">
        <f t="shared" si="793"/>
        <v>0</v>
      </c>
      <c r="Y1112" s="44">
        <f t="shared" si="793"/>
        <v>0</v>
      </c>
      <c r="Z1112" s="44">
        <f t="shared" si="793"/>
        <v>12511112.939999999</v>
      </c>
      <c r="AA1112" s="44">
        <f t="shared" si="793"/>
        <v>34699887.060000002</v>
      </c>
      <c r="AB1112" s="45">
        <f t="shared" si="792"/>
        <v>0.26500419266696318</v>
      </c>
      <c r="AC1112" s="38"/>
    </row>
    <row r="1113" spans="1:29" s="39" customFormat="1" ht="18" customHeight="1" x14ac:dyDescent="0.25">
      <c r="A1113" s="46" t="s">
        <v>41</v>
      </c>
      <c r="B1113" s="37">
        <f>[1]consoCURRENT!E22243</f>
        <v>3282000</v>
      </c>
      <c r="C1113" s="37">
        <f>[1]consoCURRENT!F22243</f>
        <v>0</v>
      </c>
      <c r="D1113" s="37">
        <f>[1]consoCURRENT!G22243</f>
        <v>0</v>
      </c>
      <c r="E1113" s="37">
        <f>[1]consoCURRENT!H22243</f>
        <v>732673.8</v>
      </c>
      <c r="F1113" s="37">
        <f>[1]consoCURRENT!I22243</f>
        <v>0</v>
      </c>
      <c r="G1113" s="37">
        <f>[1]consoCURRENT!J22243</f>
        <v>0</v>
      </c>
      <c r="H1113" s="37">
        <f>[1]consoCURRENT!K22243</f>
        <v>0</v>
      </c>
      <c r="I1113" s="37">
        <f>[1]consoCURRENT!L22243</f>
        <v>0</v>
      </c>
      <c r="J1113" s="37">
        <f>[1]consoCURRENT!M22243</f>
        <v>0</v>
      </c>
      <c r="K1113" s="37">
        <f>[1]consoCURRENT!N22243</f>
        <v>0</v>
      </c>
      <c r="L1113" s="37">
        <f>[1]consoCURRENT!O22243</f>
        <v>0</v>
      </c>
      <c r="M1113" s="37">
        <f>[1]consoCURRENT!P22243</f>
        <v>0</v>
      </c>
      <c r="N1113" s="37">
        <f>[1]consoCURRENT!Q22243</f>
        <v>0</v>
      </c>
      <c r="O1113" s="37">
        <f>[1]consoCURRENT!R22243</f>
        <v>489165.82</v>
      </c>
      <c r="P1113" s="37">
        <f>[1]consoCURRENT!S22243</f>
        <v>243507.98</v>
      </c>
      <c r="Q1113" s="37">
        <f>[1]consoCURRENT!T22243</f>
        <v>0</v>
      </c>
      <c r="R1113" s="37">
        <f>[1]consoCURRENT!U22243</f>
        <v>0</v>
      </c>
      <c r="S1113" s="37">
        <f>[1]consoCURRENT!V22243</f>
        <v>0</v>
      </c>
      <c r="T1113" s="37">
        <f>[1]consoCURRENT!W22243</f>
        <v>0</v>
      </c>
      <c r="U1113" s="37">
        <f>[1]consoCURRENT!X22243</f>
        <v>0</v>
      </c>
      <c r="V1113" s="37">
        <f>[1]consoCURRENT!Y22243</f>
        <v>0</v>
      </c>
      <c r="W1113" s="37">
        <f>[1]consoCURRENT!Z22243</f>
        <v>0</v>
      </c>
      <c r="X1113" s="37">
        <f>[1]consoCURRENT!AA22243</f>
        <v>0</v>
      </c>
      <c r="Y1113" s="37">
        <f>[1]consoCURRENT!AB22243</f>
        <v>0</v>
      </c>
      <c r="Z1113" s="37">
        <f t="shared" ref="Z1113" si="794">SUM(M1113:Y1113)</f>
        <v>732673.8</v>
      </c>
      <c r="AA1113" s="37">
        <f t="shared" ref="AA1113" si="795">B1113-Z1113</f>
        <v>2549326.2000000002</v>
      </c>
      <c r="AB1113" s="42">
        <f t="shared" si="792"/>
        <v>0.22324003656307131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50493000</v>
      </c>
      <c r="C1114" s="44">
        <f t="shared" ref="C1114:AA1114" si="796">C1113+C1112</f>
        <v>0</v>
      </c>
      <c r="D1114" s="44">
        <f t="shared" si="796"/>
        <v>0</v>
      </c>
      <c r="E1114" s="44">
        <f t="shared" si="796"/>
        <v>13243786.739999998</v>
      </c>
      <c r="F1114" s="44">
        <f t="shared" si="796"/>
        <v>0</v>
      </c>
      <c r="G1114" s="44">
        <f t="shared" si="796"/>
        <v>0</v>
      </c>
      <c r="H1114" s="44">
        <f t="shared" si="796"/>
        <v>0</v>
      </c>
      <c r="I1114" s="44">
        <f t="shared" si="796"/>
        <v>0</v>
      </c>
      <c r="J1114" s="44">
        <f t="shared" si="796"/>
        <v>0</v>
      </c>
      <c r="K1114" s="44">
        <f t="shared" si="796"/>
        <v>0</v>
      </c>
      <c r="L1114" s="44">
        <f t="shared" si="796"/>
        <v>0</v>
      </c>
      <c r="M1114" s="44">
        <f t="shared" si="796"/>
        <v>0</v>
      </c>
      <c r="N1114" s="44">
        <f t="shared" si="796"/>
        <v>0</v>
      </c>
      <c r="O1114" s="44">
        <f t="shared" si="796"/>
        <v>8099410.2999999989</v>
      </c>
      <c r="P1114" s="44">
        <f t="shared" si="796"/>
        <v>5144376.4400000004</v>
      </c>
      <c r="Q1114" s="44">
        <f t="shared" si="796"/>
        <v>0</v>
      </c>
      <c r="R1114" s="44">
        <f t="shared" si="796"/>
        <v>0</v>
      </c>
      <c r="S1114" s="44">
        <f t="shared" si="796"/>
        <v>0</v>
      </c>
      <c r="T1114" s="44">
        <f t="shared" si="796"/>
        <v>0</v>
      </c>
      <c r="U1114" s="44">
        <f t="shared" si="796"/>
        <v>0</v>
      </c>
      <c r="V1114" s="44">
        <f t="shared" si="796"/>
        <v>0</v>
      </c>
      <c r="W1114" s="44">
        <f t="shared" si="796"/>
        <v>0</v>
      </c>
      <c r="X1114" s="44">
        <f t="shared" si="796"/>
        <v>0</v>
      </c>
      <c r="Y1114" s="44">
        <f t="shared" si="796"/>
        <v>0</v>
      </c>
      <c r="Z1114" s="44">
        <f t="shared" si="796"/>
        <v>13243786.74</v>
      </c>
      <c r="AA1114" s="44">
        <f t="shared" si="796"/>
        <v>37249213.260000005</v>
      </c>
      <c r="AB1114" s="45">
        <f t="shared" si="792"/>
        <v>0.26228955974095419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59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[1]consoCURRENT!E22303</f>
        <v>28877000</v>
      </c>
      <c r="C1118" s="37">
        <f>[1]consoCURRENT!F22303</f>
        <v>0</v>
      </c>
      <c r="D1118" s="37">
        <f>[1]consoCURRENT!G22303</f>
        <v>0</v>
      </c>
      <c r="E1118" s="37">
        <f>[1]consoCURRENT!H22303</f>
        <v>9387487.9600000009</v>
      </c>
      <c r="F1118" s="37">
        <f>[1]consoCURRENT!I22303</f>
        <v>0</v>
      </c>
      <c r="G1118" s="37">
        <f>[1]consoCURRENT!J22303</f>
        <v>0</v>
      </c>
      <c r="H1118" s="37">
        <f>[1]consoCURRENT!K22303</f>
        <v>0</v>
      </c>
      <c r="I1118" s="37">
        <f>[1]consoCURRENT!L22303</f>
        <v>0</v>
      </c>
      <c r="J1118" s="37">
        <f>[1]consoCURRENT!M22303</f>
        <v>0</v>
      </c>
      <c r="K1118" s="37">
        <f>[1]consoCURRENT!N22303</f>
        <v>0</v>
      </c>
      <c r="L1118" s="37">
        <f>[1]consoCURRENT!O22303</f>
        <v>0</v>
      </c>
      <c r="M1118" s="37">
        <f>[1]consoCURRENT!P22303</f>
        <v>0</v>
      </c>
      <c r="N1118" s="37">
        <f>[1]consoCURRENT!Q22303</f>
        <v>2949945.72</v>
      </c>
      <c r="O1118" s="37">
        <f>[1]consoCURRENT!R22303</f>
        <v>3292854.57</v>
      </c>
      <c r="P1118" s="37">
        <f>[1]consoCURRENT!S22303</f>
        <v>3144687.67</v>
      </c>
      <c r="Q1118" s="37">
        <f>[1]consoCURRENT!T22303</f>
        <v>0</v>
      </c>
      <c r="R1118" s="37">
        <f>[1]consoCURRENT!U22303</f>
        <v>0</v>
      </c>
      <c r="S1118" s="37">
        <f>[1]consoCURRENT!V22303</f>
        <v>0</v>
      </c>
      <c r="T1118" s="37">
        <f>[1]consoCURRENT!W22303</f>
        <v>0</v>
      </c>
      <c r="U1118" s="37">
        <f>[1]consoCURRENT!X22303</f>
        <v>0</v>
      </c>
      <c r="V1118" s="37">
        <f>[1]consoCURRENT!Y22303</f>
        <v>0</v>
      </c>
      <c r="W1118" s="37">
        <f>[1]consoCURRENT!Z22303</f>
        <v>0</v>
      </c>
      <c r="X1118" s="37">
        <f>[1]consoCURRENT!AA22303</f>
        <v>0</v>
      </c>
      <c r="Y1118" s="37">
        <f>[1]consoCURRENT!AB22303</f>
        <v>0</v>
      </c>
      <c r="Z1118" s="37">
        <f>SUM(M1118:Y1118)</f>
        <v>9387487.9600000009</v>
      </c>
      <c r="AA1118" s="37">
        <f>B1118-Z1118</f>
        <v>19489512.039999999</v>
      </c>
      <c r="AB1118" s="42">
        <f>Z1118/B1118</f>
        <v>0.32508529140838732</v>
      </c>
      <c r="AC1118" s="38"/>
    </row>
    <row r="1119" spans="1:29" s="39" customFormat="1" ht="18" customHeight="1" x14ac:dyDescent="0.25">
      <c r="A1119" s="41" t="s">
        <v>37</v>
      </c>
      <c r="B1119" s="37">
        <f>[1]consoCURRENT!E22379</f>
        <v>8485000</v>
      </c>
      <c r="C1119" s="37">
        <f>[1]consoCURRENT!F22379</f>
        <v>0</v>
      </c>
      <c r="D1119" s="37">
        <f>[1]consoCURRENT!G22379</f>
        <v>0</v>
      </c>
      <c r="E1119" s="37">
        <f>[1]consoCURRENT!H22379</f>
        <v>3549428.0599999996</v>
      </c>
      <c r="F1119" s="37">
        <f>[1]consoCURRENT!I22379</f>
        <v>0</v>
      </c>
      <c r="G1119" s="37">
        <f>[1]consoCURRENT!J22379</f>
        <v>0</v>
      </c>
      <c r="H1119" s="37">
        <f>[1]consoCURRENT!K22379</f>
        <v>0</v>
      </c>
      <c r="I1119" s="37">
        <f>[1]consoCURRENT!L22379</f>
        <v>0</v>
      </c>
      <c r="J1119" s="37">
        <f>[1]consoCURRENT!M22379</f>
        <v>0</v>
      </c>
      <c r="K1119" s="37">
        <f>[1]consoCURRENT!N22379</f>
        <v>0</v>
      </c>
      <c r="L1119" s="37">
        <f>[1]consoCURRENT!O22379</f>
        <v>0</v>
      </c>
      <c r="M1119" s="37">
        <f>[1]consoCURRENT!P22379</f>
        <v>0</v>
      </c>
      <c r="N1119" s="37">
        <f>[1]consoCURRENT!Q22379</f>
        <v>1363662.8900000001</v>
      </c>
      <c r="O1119" s="37">
        <f>[1]consoCURRENT!R22379</f>
        <v>1107472.4899999998</v>
      </c>
      <c r="P1119" s="37">
        <f>[1]consoCURRENT!S22379</f>
        <v>1078292.68</v>
      </c>
      <c r="Q1119" s="37">
        <f>[1]consoCURRENT!T22379</f>
        <v>0</v>
      </c>
      <c r="R1119" s="37">
        <f>[1]consoCURRENT!U22379</f>
        <v>0</v>
      </c>
      <c r="S1119" s="37">
        <f>[1]consoCURRENT!V22379</f>
        <v>0</v>
      </c>
      <c r="T1119" s="37">
        <f>[1]consoCURRENT!W22379</f>
        <v>0</v>
      </c>
      <c r="U1119" s="37">
        <f>[1]consoCURRENT!X22379</f>
        <v>0</v>
      </c>
      <c r="V1119" s="37">
        <f>[1]consoCURRENT!Y22379</f>
        <v>0</v>
      </c>
      <c r="W1119" s="37">
        <f>[1]consoCURRENT!Z22379</f>
        <v>0</v>
      </c>
      <c r="X1119" s="37">
        <f>[1]consoCURRENT!AA22379</f>
        <v>0</v>
      </c>
      <c r="Y1119" s="37">
        <f>[1]consoCURRENT!AB22379</f>
        <v>0</v>
      </c>
      <c r="Z1119" s="37">
        <f t="shared" ref="Z1119:Z1121" si="797">SUM(M1119:Y1119)</f>
        <v>3549428.0599999996</v>
      </c>
      <c r="AA1119" s="37">
        <f t="shared" ref="AA1119:AA1121" si="798">B1119-Z1119</f>
        <v>4935571.9400000004</v>
      </c>
      <c r="AB1119" s="42">
        <f t="shared" ref="AB1119:AB1124" si="799">Z1119/B1119</f>
        <v>0.41831797996464343</v>
      </c>
      <c r="AC1119" s="38"/>
    </row>
    <row r="1120" spans="1:29" s="39" customFormat="1" ht="18" customHeight="1" x14ac:dyDescent="0.25">
      <c r="A1120" s="41" t="s">
        <v>38</v>
      </c>
      <c r="B1120" s="37">
        <f>[1]consoCURRENT!E22385</f>
        <v>0</v>
      </c>
      <c r="C1120" s="37">
        <f>[1]consoCURRENT!F22385</f>
        <v>0</v>
      </c>
      <c r="D1120" s="37">
        <f>[1]consoCURRENT!G22385</f>
        <v>0</v>
      </c>
      <c r="E1120" s="37">
        <f>[1]consoCURRENT!H22385</f>
        <v>0</v>
      </c>
      <c r="F1120" s="37">
        <f>[1]consoCURRENT!I22385</f>
        <v>0</v>
      </c>
      <c r="G1120" s="37">
        <f>[1]consoCURRENT!J22385</f>
        <v>0</v>
      </c>
      <c r="H1120" s="37">
        <f>[1]consoCURRENT!K22385</f>
        <v>0</v>
      </c>
      <c r="I1120" s="37">
        <f>[1]consoCURRENT!L22385</f>
        <v>0</v>
      </c>
      <c r="J1120" s="37">
        <f>[1]consoCURRENT!M22385</f>
        <v>0</v>
      </c>
      <c r="K1120" s="37">
        <f>[1]consoCURRENT!N22385</f>
        <v>0</v>
      </c>
      <c r="L1120" s="37">
        <f>[1]consoCURRENT!O22385</f>
        <v>0</v>
      </c>
      <c r="M1120" s="37">
        <f>[1]consoCURRENT!P22385</f>
        <v>0</v>
      </c>
      <c r="N1120" s="37">
        <f>[1]consoCURRENT!Q22385</f>
        <v>0</v>
      </c>
      <c r="O1120" s="37">
        <f>[1]consoCURRENT!R22385</f>
        <v>0</v>
      </c>
      <c r="P1120" s="37">
        <f>[1]consoCURRENT!S22385</f>
        <v>0</v>
      </c>
      <c r="Q1120" s="37">
        <f>[1]consoCURRENT!T22385</f>
        <v>0</v>
      </c>
      <c r="R1120" s="37">
        <f>[1]consoCURRENT!U22385</f>
        <v>0</v>
      </c>
      <c r="S1120" s="37">
        <f>[1]consoCURRENT!V22385</f>
        <v>0</v>
      </c>
      <c r="T1120" s="37">
        <f>[1]consoCURRENT!W22385</f>
        <v>0</v>
      </c>
      <c r="U1120" s="37">
        <f>[1]consoCURRENT!X22385</f>
        <v>0</v>
      </c>
      <c r="V1120" s="37">
        <f>[1]consoCURRENT!Y22385</f>
        <v>0</v>
      </c>
      <c r="W1120" s="37">
        <f>[1]consoCURRENT!Z22385</f>
        <v>0</v>
      </c>
      <c r="X1120" s="37">
        <f>[1]consoCURRENT!AA22385</f>
        <v>0</v>
      </c>
      <c r="Y1120" s="37">
        <f>[1]consoCURRENT!AB22385</f>
        <v>0</v>
      </c>
      <c r="Z1120" s="37">
        <f t="shared" si="797"/>
        <v>0</v>
      </c>
      <c r="AA1120" s="37">
        <f t="shared" si="798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[1]consoCURRENT!E22414</f>
        <v>0</v>
      </c>
      <c r="C1121" s="37">
        <f>[1]consoCURRENT!F22414</f>
        <v>0</v>
      </c>
      <c r="D1121" s="37">
        <f>[1]consoCURRENT!G22414</f>
        <v>0</v>
      </c>
      <c r="E1121" s="37">
        <f>[1]consoCURRENT!H22414</f>
        <v>0</v>
      </c>
      <c r="F1121" s="37">
        <f>[1]consoCURRENT!I22414</f>
        <v>0</v>
      </c>
      <c r="G1121" s="37">
        <f>[1]consoCURRENT!J22414</f>
        <v>0</v>
      </c>
      <c r="H1121" s="37">
        <f>[1]consoCURRENT!K22414</f>
        <v>0</v>
      </c>
      <c r="I1121" s="37">
        <f>[1]consoCURRENT!L22414</f>
        <v>0</v>
      </c>
      <c r="J1121" s="37">
        <f>[1]consoCURRENT!M22414</f>
        <v>0</v>
      </c>
      <c r="K1121" s="37">
        <f>[1]consoCURRENT!N22414</f>
        <v>0</v>
      </c>
      <c r="L1121" s="37">
        <f>[1]consoCURRENT!O22414</f>
        <v>0</v>
      </c>
      <c r="M1121" s="37">
        <f>[1]consoCURRENT!P22414</f>
        <v>0</v>
      </c>
      <c r="N1121" s="37">
        <f>[1]consoCURRENT!Q22414</f>
        <v>0</v>
      </c>
      <c r="O1121" s="37">
        <f>[1]consoCURRENT!R22414</f>
        <v>0</v>
      </c>
      <c r="P1121" s="37">
        <f>[1]consoCURRENT!S22414</f>
        <v>0</v>
      </c>
      <c r="Q1121" s="37">
        <f>[1]consoCURRENT!T22414</f>
        <v>0</v>
      </c>
      <c r="R1121" s="37">
        <f>[1]consoCURRENT!U22414</f>
        <v>0</v>
      </c>
      <c r="S1121" s="37">
        <f>[1]consoCURRENT!V22414</f>
        <v>0</v>
      </c>
      <c r="T1121" s="37">
        <f>[1]consoCURRENT!W22414</f>
        <v>0</v>
      </c>
      <c r="U1121" s="37">
        <f>[1]consoCURRENT!X22414</f>
        <v>0</v>
      </c>
      <c r="V1121" s="37">
        <f>[1]consoCURRENT!Y22414</f>
        <v>0</v>
      </c>
      <c r="W1121" s="37">
        <f>[1]consoCURRENT!Z22414</f>
        <v>0</v>
      </c>
      <c r="X1121" s="37">
        <f>[1]consoCURRENT!AA22414</f>
        <v>0</v>
      </c>
      <c r="Y1121" s="37">
        <f>[1]consoCURRENT!AB22414</f>
        <v>0</v>
      </c>
      <c r="Z1121" s="37">
        <f t="shared" si="797"/>
        <v>0</v>
      </c>
      <c r="AA1121" s="37">
        <f t="shared" si="798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37362000</v>
      </c>
      <c r="C1122" s="44">
        <f t="shared" ref="C1122:AA1122" si="800">SUM(C1118:C1121)</f>
        <v>0</v>
      </c>
      <c r="D1122" s="44">
        <f t="shared" si="800"/>
        <v>0</v>
      </c>
      <c r="E1122" s="44">
        <f t="shared" si="800"/>
        <v>12936916.02</v>
      </c>
      <c r="F1122" s="44">
        <f t="shared" si="800"/>
        <v>0</v>
      </c>
      <c r="G1122" s="44">
        <f t="shared" si="800"/>
        <v>0</v>
      </c>
      <c r="H1122" s="44">
        <f t="shared" si="800"/>
        <v>0</v>
      </c>
      <c r="I1122" s="44">
        <f t="shared" si="800"/>
        <v>0</v>
      </c>
      <c r="J1122" s="44">
        <f t="shared" si="800"/>
        <v>0</v>
      </c>
      <c r="K1122" s="44">
        <f t="shared" si="800"/>
        <v>0</v>
      </c>
      <c r="L1122" s="44">
        <f t="shared" si="800"/>
        <v>0</v>
      </c>
      <c r="M1122" s="44">
        <f t="shared" si="800"/>
        <v>0</v>
      </c>
      <c r="N1122" s="44">
        <f t="shared" si="800"/>
        <v>4313608.6100000003</v>
      </c>
      <c r="O1122" s="44">
        <f t="shared" si="800"/>
        <v>4400327.0599999996</v>
      </c>
      <c r="P1122" s="44">
        <f t="shared" si="800"/>
        <v>4222980.3499999996</v>
      </c>
      <c r="Q1122" s="44">
        <f t="shared" si="800"/>
        <v>0</v>
      </c>
      <c r="R1122" s="44">
        <f t="shared" si="800"/>
        <v>0</v>
      </c>
      <c r="S1122" s="44">
        <f t="shared" si="800"/>
        <v>0</v>
      </c>
      <c r="T1122" s="44">
        <f t="shared" si="800"/>
        <v>0</v>
      </c>
      <c r="U1122" s="44">
        <f t="shared" si="800"/>
        <v>0</v>
      </c>
      <c r="V1122" s="44">
        <f t="shared" si="800"/>
        <v>0</v>
      </c>
      <c r="W1122" s="44">
        <f t="shared" si="800"/>
        <v>0</v>
      </c>
      <c r="X1122" s="44">
        <f t="shared" si="800"/>
        <v>0</v>
      </c>
      <c r="Y1122" s="44">
        <f t="shared" si="800"/>
        <v>0</v>
      </c>
      <c r="Z1122" s="44">
        <f t="shared" si="800"/>
        <v>12936916.02</v>
      </c>
      <c r="AA1122" s="44">
        <f t="shared" si="800"/>
        <v>24425083.98</v>
      </c>
      <c r="AB1122" s="45">
        <f t="shared" si="799"/>
        <v>0.34625865906536052</v>
      </c>
      <c r="AC1122" s="38"/>
    </row>
    <row r="1123" spans="1:29" s="39" customFormat="1" ht="18" customHeight="1" x14ac:dyDescent="0.25">
      <c r="A1123" s="46" t="s">
        <v>41</v>
      </c>
      <c r="B1123" s="37">
        <f>[1]consoCURRENT!E22418</f>
        <v>2713000</v>
      </c>
      <c r="C1123" s="37">
        <f>[1]consoCURRENT!F22418</f>
        <v>0</v>
      </c>
      <c r="D1123" s="37">
        <f>[1]consoCURRENT!G22418</f>
        <v>0</v>
      </c>
      <c r="E1123" s="37">
        <f>[1]consoCURRENT!H22418</f>
        <v>854873.46</v>
      </c>
      <c r="F1123" s="37">
        <f>[1]consoCURRENT!I22418</f>
        <v>0</v>
      </c>
      <c r="G1123" s="37">
        <f>[1]consoCURRENT!J22418</f>
        <v>0</v>
      </c>
      <c r="H1123" s="37">
        <f>[1]consoCURRENT!K22418</f>
        <v>0</v>
      </c>
      <c r="I1123" s="37">
        <f>[1]consoCURRENT!L22418</f>
        <v>0</v>
      </c>
      <c r="J1123" s="37">
        <f>[1]consoCURRENT!M22418</f>
        <v>0</v>
      </c>
      <c r="K1123" s="37">
        <f>[1]consoCURRENT!N22418</f>
        <v>0</v>
      </c>
      <c r="L1123" s="37">
        <f>[1]consoCURRENT!O22418</f>
        <v>0</v>
      </c>
      <c r="M1123" s="37">
        <f>[1]consoCURRENT!P22418</f>
        <v>0</v>
      </c>
      <c r="N1123" s="37">
        <f>[1]consoCURRENT!Q22418</f>
        <v>314595.96000000002</v>
      </c>
      <c r="O1123" s="37">
        <f>[1]consoCURRENT!R22418</f>
        <v>304175.32</v>
      </c>
      <c r="P1123" s="37">
        <f>[1]consoCURRENT!S22418</f>
        <v>236102.18</v>
      </c>
      <c r="Q1123" s="37">
        <f>[1]consoCURRENT!T22418</f>
        <v>0</v>
      </c>
      <c r="R1123" s="37">
        <f>[1]consoCURRENT!U22418</f>
        <v>0</v>
      </c>
      <c r="S1123" s="37">
        <f>[1]consoCURRENT!V22418</f>
        <v>0</v>
      </c>
      <c r="T1123" s="37">
        <f>[1]consoCURRENT!W22418</f>
        <v>0</v>
      </c>
      <c r="U1123" s="37">
        <f>[1]consoCURRENT!X22418</f>
        <v>0</v>
      </c>
      <c r="V1123" s="37">
        <f>[1]consoCURRENT!Y22418</f>
        <v>0</v>
      </c>
      <c r="W1123" s="37">
        <f>[1]consoCURRENT!Z22418</f>
        <v>0</v>
      </c>
      <c r="X1123" s="37">
        <f>[1]consoCURRENT!AA22418</f>
        <v>0</v>
      </c>
      <c r="Y1123" s="37">
        <f>[1]consoCURRENT!AB22418</f>
        <v>0</v>
      </c>
      <c r="Z1123" s="37">
        <f t="shared" ref="Z1123" si="801">SUM(M1123:Y1123)</f>
        <v>854873.46</v>
      </c>
      <c r="AA1123" s="37">
        <f t="shared" ref="AA1123" si="802">B1123-Z1123</f>
        <v>1858126.54</v>
      </c>
      <c r="AB1123" s="42">
        <f t="shared" si="799"/>
        <v>0.31510263914485809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40075000</v>
      </c>
      <c r="C1124" s="44">
        <f t="shared" ref="C1124:AA1124" si="803">C1123+C1122</f>
        <v>0</v>
      </c>
      <c r="D1124" s="44">
        <f t="shared" si="803"/>
        <v>0</v>
      </c>
      <c r="E1124" s="44">
        <f t="shared" si="803"/>
        <v>13791789.48</v>
      </c>
      <c r="F1124" s="44">
        <f t="shared" si="803"/>
        <v>0</v>
      </c>
      <c r="G1124" s="44">
        <f t="shared" si="803"/>
        <v>0</v>
      </c>
      <c r="H1124" s="44">
        <f t="shared" si="803"/>
        <v>0</v>
      </c>
      <c r="I1124" s="44">
        <f t="shared" si="803"/>
        <v>0</v>
      </c>
      <c r="J1124" s="44">
        <f t="shared" si="803"/>
        <v>0</v>
      </c>
      <c r="K1124" s="44">
        <f t="shared" si="803"/>
        <v>0</v>
      </c>
      <c r="L1124" s="44">
        <f t="shared" si="803"/>
        <v>0</v>
      </c>
      <c r="M1124" s="44">
        <f t="shared" si="803"/>
        <v>0</v>
      </c>
      <c r="N1124" s="44">
        <f t="shared" si="803"/>
        <v>4628204.57</v>
      </c>
      <c r="O1124" s="44">
        <f t="shared" si="803"/>
        <v>4704502.38</v>
      </c>
      <c r="P1124" s="44">
        <f t="shared" si="803"/>
        <v>4459082.5299999993</v>
      </c>
      <c r="Q1124" s="44">
        <f t="shared" si="803"/>
        <v>0</v>
      </c>
      <c r="R1124" s="44">
        <f t="shared" si="803"/>
        <v>0</v>
      </c>
      <c r="S1124" s="44">
        <f t="shared" si="803"/>
        <v>0</v>
      </c>
      <c r="T1124" s="44">
        <f t="shared" si="803"/>
        <v>0</v>
      </c>
      <c r="U1124" s="44">
        <f t="shared" si="803"/>
        <v>0</v>
      </c>
      <c r="V1124" s="44">
        <f t="shared" si="803"/>
        <v>0</v>
      </c>
      <c r="W1124" s="44">
        <f t="shared" si="803"/>
        <v>0</v>
      </c>
      <c r="X1124" s="44">
        <f t="shared" si="803"/>
        <v>0</v>
      </c>
      <c r="Y1124" s="44">
        <f t="shared" si="803"/>
        <v>0</v>
      </c>
      <c r="Z1124" s="44">
        <f t="shared" si="803"/>
        <v>13791789.48</v>
      </c>
      <c r="AA1124" s="44">
        <f t="shared" si="803"/>
        <v>26283210.52</v>
      </c>
      <c r="AB1124" s="45">
        <f t="shared" si="799"/>
        <v>0.34414945676855896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60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[1]consoCURRENT!E22478</f>
        <v>19468000</v>
      </c>
      <c r="C1128" s="37">
        <f>[1]consoCURRENT!F22478</f>
        <v>0</v>
      </c>
      <c r="D1128" s="37">
        <f>[1]consoCURRENT!G22478</f>
        <v>0</v>
      </c>
      <c r="E1128" s="37">
        <f>[1]consoCURRENT!H22478</f>
        <v>4019952.87</v>
      </c>
      <c r="F1128" s="37">
        <f>[1]consoCURRENT!I22478</f>
        <v>0</v>
      </c>
      <c r="G1128" s="37">
        <f>[1]consoCURRENT!J22478</f>
        <v>0</v>
      </c>
      <c r="H1128" s="37">
        <f>[1]consoCURRENT!K22478</f>
        <v>0</v>
      </c>
      <c r="I1128" s="37">
        <f>[1]consoCURRENT!L22478</f>
        <v>0</v>
      </c>
      <c r="J1128" s="37">
        <f>[1]consoCURRENT!M22478</f>
        <v>0</v>
      </c>
      <c r="K1128" s="37">
        <f>[1]consoCURRENT!N22478</f>
        <v>0</v>
      </c>
      <c r="L1128" s="37">
        <f>[1]consoCURRENT!O22478</f>
        <v>0</v>
      </c>
      <c r="M1128" s="37">
        <f>[1]consoCURRENT!P22478</f>
        <v>0</v>
      </c>
      <c r="N1128" s="37">
        <f>[1]consoCURRENT!Q22478</f>
        <v>1325709.6300000001</v>
      </c>
      <c r="O1128" s="37">
        <f>[1]consoCURRENT!R22478</f>
        <v>1622089.5899999999</v>
      </c>
      <c r="P1128" s="37">
        <f>[1]consoCURRENT!S22478</f>
        <v>1072153.6500000001</v>
      </c>
      <c r="Q1128" s="37">
        <f>[1]consoCURRENT!T22478</f>
        <v>0</v>
      </c>
      <c r="R1128" s="37">
        <f>[1]consoCURRENT!U22478</f>
        <v>0</v>
      </c>
      <c r="S1128" s="37">
        <f>[1]consoCURRENT!V22478</f>
        <v>0</v>
      </c>
      <c r="T1128" s="37">
        <f>[1]consoCURRENT!W22478</f>
        <v>0</v>
      </c>
      <c r="U1128" s="37">
        <f>[1]consoCURRENT!X22478</f>
        <v>0</v>
      </c>
      <c r="V1128" s="37">
        <f>[1]consoCURRENT!Y22478</f>
        <v>0</v>
      </c>
      <c r="W1128" s="37">
        <f>[1]consoCURRENT!Z22478</f>
        <v>0</v>
      </c>
      <c r="X1128" s="37">
        <f>[1]consoCURRENT!AA22478</f>
        <v>0</v>
      </c>
      <c r="Y1128" s="37">
        <f>[1]consoCURRENT!AB22478</f>
        <v>0</v>
      </c>
      <c r="Z1128" s="37">
        <f>SUM(M1128:Y1128)</f>
        <v>4019952.87</v>
      </c>
      <c r="AA1128" s="37">
        <f>B1128-Z1128</f>
        <v>15448047.129999999</v>
      </c>
      <c r="AB1128" s="42">
        <f>Z1128/B1128</f>
        <v>0.20649028508321349</v>
      </c>
      <c r="AC1128" s="38"/>
    </row>
    <row r="1129" spans="1:29" s="39" customFormat="1" ht="18" customHeight="1" x14ac:dyDescent="0.25">
      <c r="A1129" s="41" t="s">
        <v>37</v>
      </c>
      <c r="B1129" s="37">
        <f>[1]consoCURRENT!E22554</f>
        <v>11346000</v>
      </c>
      <c r="C1129" s="37">
        <f>[1]consoCURRENT!F22554</f>
        <v>0</v>
      </c>
      <c r="D1129" s="37">
        <f>[1]consoCURRENT!G22554</f>
        <v>0</v>
      </c>
      <c r="E1129" s="37">
        <f>[1]consoCURRENT!H22554</f>
        <v>5187820.540000001</v>
      </c>
      <c r="F1129" s="37">
        <f>[1]consoCURRENT!I22554</f>
        <v>0</v>
      </c>
      <c r="G1129" s="37">
        <f>[1]consoCURRENT!J22554</f>
        <v>0</v>
      </c>
      <c r="H1129" s="37">
        <f>[1]consoCURRENT!K22554</f>
        <v>0</v>
      </c>
      <c r="I1129" s="37">
        <f>[1]consoCURRENT!L22554</f>
        <v>0</v>
      </c>
      <c r="J1129" s="37">
        <f>[1]consoCURRENT!M22554</f>
        <v>0</v>
      </c>
      <c r="K1129" s="37">
        <f>[1]consoCURRENT!N22554</f>
        <v>0</v>
      </c>
      <c r="L1129" s="37">
        <f>[1]consoCURRENT!O22554</f>
        <v>0</v>
      </c>
      <c r="M1129" s="37">
        <f>[1]consoCURRENT!P22554</f>
        <v>0</v>
      </c>
      <c r="N1129" s="37">
        <f>[1]consoCURRENT!Q22554</f>
        <v>3666912.6199999996</v>
      </c>
      <c r="O1129" s="37">
        <f>[1]consoCURRENT!R22554</f>
        <v>579875.61</v>
      </c>
      <c r="P1129" s="37">
        <f>[1]consoCURRENT!S22554</f>
        <v>941032.31</v>
      </c>
      <c r="Q1129" s="37">
        <f>[1]consoCURRENT!T22554</f>
        <v>0</v>
      </c>
      <c r="R1129" s="37">
        <f>[1]consoCURRENT!U22554</f>
        <v>0</v>
      </c>
      <c r="S1129" s="37">
        <f>[1]consoCURRENT!V22554</f>
        <v>0</v>
      </c>
      <c r="T1129" s="37">
        <f>[1]consoCURRENT!W22554</f>
        <v>0</v>
      </c>
      <c r="U1129" s="37">
        <f>[1]consoCURRENT!X22554</f>
        <v>0</v>
      </c>
      <c r="V1129" s="37">
        <f>[1]consoCURRENT!Y22554</f>
        <v>0</v>
      </c>
      <c r="W1129" s="37">
        <f>[1]consoCURRENT!Z22554</f>
        <v>0</v>
      </c>
      <c r="X1129" s="37">
        <f>[1]consoCURRENT!AA22554</f>
        <v>0</v>
      </c>
      <c r="Y1129" s="37">
        <f>[1]consoCURRENT!AB22554</f>
        <v>0</v>
      </c>
      <c r="Z1129" s="37">
        <f t="shared" ref="Z1129:Z1131" si="804">SUM(M1129:Y1129)</f>
        <v>5187820.5399999991</v>
      </c>
      <c r="AA1129" s="37">
        <f t="shared" ref="AA1129:AA1131" si="805">B1129-Z1129</f>
        <v>6158179.4600000009</v>
      </c>
      <c r="AB1129" s="42">
        <f t="shared" ref="AB1129:AB1134" si="806">Z1129/B1129</f>
        <v>0.45723784064868667</v>
      </c>
      <c r="AC1129" s="38"/>
    </row>
    <row r="1130" spans="1:29" s="39" customFormat="1" ht="18" customHeight="1" x14ac:dyDescent="0.25">
      <c r="A1130" s="41" t="s">
        <v>38</v>
      </c>
      <c r="B1130" s="37">
        <f>[1]consoCURRENT!E22560</f>
        <v>0</v>
      </c>
      <c r="C1130" s="37">
        <f>[1]consoCURRENT!F22560</f>
        <v>0</v>
      </c>
      <c r="D1130" s="37">
        <f>[1]consoCURRENT!G22560</f>
        <v>0</v>
      </c>
      <c r="E1130" s="37">
        <f>[1]consoCURRENT!H22560</f>
        <v>0</v>
      </c>
      <c r="F1130" s="37">
        <f>[1]consoCURRENT!I22560</f>
        <v>0</v>
      </c>
      <c r="G1130" s="37">
        <f>[1]consoCURRENT!J22560</f>
        <v>0</v>
      </c>
      <c r="H1130" s="37">
        <f>[1]consoCURRENT!K22560</f>
        <v>0</v>
      </c>
      <c r="I1130" s="37">
        <f>[1]consoCURRENT!L22560</f>
        <v>0</v>
      </c>
      <c r="J1130" s="37">
        <f>[1]consoCURRENT!M22560</f>
        <v>0</v>
      </c>
      <c r="K1130" s="37">
        <f>[1]consoCURRENT!N22560</f>
        <v>0</v>
      </c>
      <c r="L1130" s="37">
        <f>[1]consoCURRENT!O22560</f>
        <v>0</v>
      </c>
      <c r="M1130" s="37">
        <f>[1]consoCURRENT!P22560</f>
        <v>0</v>
      </c>
      <c r="N1130" s="37">
        <f>[1]consoCURRENT!Q22560</f>
        <v>0</v>
      </c>
      <c r="O1130" s="37">
        <f>[1]consoCURRENT!R22560</f>
        <v>0</v>
      </c>
      <c r="P1130" s="37">
        <f>[1]consoCURRENT!S22560</f>
        <v>0</v>
      </c>
      <c r="Q1130" s="37">
        <f>[1]consoCURRENT!T22560</f>
        <v>0</v>
      </c>
      <c r="R1130" s="37">
        <f>[1]consoCURRENT!U22560</f>
        <v>0</v>
      </c>
      <c r="S1130" s="37">
        <f>[1]consoCURRENT!V22560</f>
        <v>0</v>
      </c>
      <c r="T1130" s="37">
        <f>[1]consoCURRENT!W22560</f>
        <v>0</v>
      </c>
      <c r="U1130" s="37">
        <f>[1]consoCURRENT!X22560</f>
        <v>0</v>
      </c>
      <c r="V1130" s="37">
        <f>[1]consoCURRENT!Y22560</f>
        <v>0</v>
      </c>
      <c r="W1130" s="37">
        <f>[1]consoCURRENT!Z22560</f>
        <v>0</v>
      </c>
      <c r="X1130" s="37">
        <f>[1]consoCURRENT!AA22560</f>
        <v>0</v>
      </c>
      <c r="Y1130" s="37">
        <f>[1]consoCURRENT!AB22560</f>
        <v>0</v>
      </c>
      <c r="Z1130" s="37">
        <f t="shared" si="804"/>
        <v>0</v>
      </c>
      <c r="AA1130" s="37">
        <f t="shared" si="805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[1]consoCURRENT!E22589</f>
        <v>0</v>
      </c>
      <c r="C1131" s="37">
        <f>[1]consoCURRENT!F22589</f>
        <v>0</v>
      </c>
      <c r="D1131" s="37">
        <f>[1]consoCURRENT!G22589</f>
        <v>0</v>
      </c>
      <c r="E1131" s="37">
        <f>[1]consoCURRENT!H22589</f>
        <v>0</v>
      </c>
      <c r="F1131" s="37">
        <f>[1]consoCURRENT!I22589</f>
        <v>0</v>
      </c>
      <c r="G1131" s="37">
        <f>[1]consoCURRENT!J22589</f>
        <v>0</v>
      </c>
      <c r="H1131" s="37">
        <f>[1]consoCURRENT!K22589</f>
        <v>0</v>
      </c>
      <c r="I1131" s="37">
        <f>[1]consoCURRENT!L22589</f>
        <v>0</v>
      </c>
      <c r="J1131" s="37">
        <f>[1]consoCURRENT!M22589</f>
        <v>0</v>
      </c>
      <c r="K1131" s="37">
        <f>[1]consoCURRENT!N22589</f>
        <v>0</v>
      </c>
      <c r="L1131" s="37">
        <f>[1]consoCURRENT!O22589</f>
        <v>0</v>
      </c>
      <c r="M1131" s="37">
        <f>[1]consoCURRENT!P22589</f>
        <v>0</v>
      </c>
      <c r="N1131" s="37">
        <f>[1]consoCURRENT!Q22589</f>
        <v>0</v>
      </c>
      <c r="O1131" s="37">
        <f>[1]consoCURRENT!R22589</f>
        <v>0</v>
      </c>
      <c r="P1131" s="37">
        <f>[1]consoCURRENT!S22589</f>
        <v>0</v>
      </c>
      <c r="Q1131" s="37">
        <f>[1]consoCURRENT!T22589</f>
        <v>0</v>
      </c>
      <c r="R1131" s="37">
        <f>[1]consoCURRENT!U22589</f>
        <v>0</v>
      </c>
      <c r="S1131" s="37">
        <f>[1]consoCURRENT!V22589</f>
        <v>0</v>
      </c>
      <c r="T1131" s="37">
        <f>[1]consoCURRENT!W22589</f>
        <v>0</v>
      </c>
      <c r="U1131" s="37">
        <f>[1]consoCURRENT!X22589</f>
        <v>0</v>
      </c>
      <c r="V1131" s="37">
        <f>[1]consoCURRENT!Y22589</f>
        <v>0</v>
      </c>
      <c r="W1131" s="37">
        <f>[1]consoCURRENT!Z22589</f>
        <v>0</v>
      </c>
      <c r="X1131" s="37">
        <f>[1]consoCURRENT!AA22589</f>
        <v>0</v>
      </c>
      <c r="Y1131" s="37">
        <f>[1]consoCURRENT!AB22589</f>
        <v>0</v>
      </c>
      <c r="Z1131" s="37">
        <f t="shared" si="804"/>
        <v>0</v>
      </c>
      <c r="AA1131" s="37">
        <f t="shared" si="805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30814000</v>
      </c>
      <c r="C1132" s="44">
        <f t="shared" ref="C1132:AA1132" si="807">SUM(C1128:C1131)</f>
        <v>0</v>
      </c>
      <c r="D1132" s="44">
        <f t="shared" si="807"/>
        <v>0</v>
      </c>
      <c r="E1132" s="44">
        <f t="shared" si="807"/>
        <v>9207773.4100000001</v>
      </c>
      <c r="F1132" s="44">
        <f t="shared" si="807"/>
        <v>0</v>
      </c>
      <c r="G1132" s="44">
        <f t="shared" si="807"/>
        <v>0</v>
      </c>
      <c r="H1132" s="44">
        <f t="shared" si="807"/>
        <v>0</v>
      </c>
      <c r="I1132" s="44">
        <f t="shared" si="807"/>
        <v>0</v>
      </c>
      <c r="J1132" s="44">
        <f t="shared" si="807"/>
        <v>0</v>
      </c>
      <c r="K1132" s="44">
        <f t="shared" si="807"/>
        <v>0</v>
      </c>
      <c r="L1132" s="44">
        <f t="shared" si="807"/>
        <v>0</v>
      </c>
      <c r="M1132" s="44">
        <f t="shared" si="807"/>
        <v>0</v>
      </c>
      <c r="N1132" s="44">
        <f t="shared" si="807"/>
        <v>4992622.25</v>
      </c>
      <c r="O1132" s="44">
        <f t="shared" si="807"/>
        <v>2201965.1999999997</v>
      </c>
      <c r="P1132" s="44">
        <f t="shared" si="807"/>
        <v>2013185.9600000002</v>
      </c>
      <c r="Q1132" s="44">
        <f t="shared" si="807"/>
        <v>0</v>
      </c>
      <c r="R1132" s="44">
        <f t="shared" si="807"/>
        <v>0</v>
      </c>
      <c r="S1132" s="44">
        <f t="shared" si="807"/>
        <v>0</v>
      </c>
      <c r="T1132" s="44">
        <f t="shared" si="807"/>
        <v>0</v>
      </c>
      <c r="U1132" s="44">
        <f t="shared" si="807"/>
        <v>0</v>
      </c>
      <c r="V1132" s="44">
        <f t="shared" si="807"/>
        <v>0</v>
      </c>
      <c r="W1132" s="44">
        <f t="shared" si="807"/>
        <v>0</v>
      </c>
      <c r="X1132" s="44">
        <f t="shared" si="807"/>
        <v>0</v>
      </c>
      <c r="Y1132" s="44">
        <f t="shared" si="807"/>
        <v>0</v>
      </c>
      <c r="Z1132" s="44">
        <f t="shared" si="807"/>
        <v>9207773.4100000001</v>
      </c>
      <c r="AA1132" s="44">
        <f t="shared" si="807"/>
        <v>21606226.59</v>
      </c>
      <c r="AB1132" s="45">
        <f t="shared" si="806"/>
        <v>0.29881785584474591</v>
      </c>
      <c r="AC1132" s="38"/>
    </row>
    <row r="1133" spans="1:29" s="39" customFormat="1" ht="18" customHeight="1" x14ac:dyDescent="0.25">
      <c r="A1133" s="46" t="s">
        <v>41</v>
      </c>
      <c r="B1133" s="37">
        <f>[1]consoCURRENT!E22593</f>
        <v>1756000</v>
      </c>
      <c r="C1133" s="37">
        <f>[1]consoCURRENT!F22593</f>
        <v>0</v>
      </c>
      <c r="D1133" s="37">
        <f>[1]consoCURRENT!G22593</f>
        <v>0</v>
      </c>
      <c r="E1133" s="37">
        <f>[1]consoCURRENT!H22593</f>
        <v>402567.78</v>
      </c>
      <c r="F1133" s="37">
        <f>[1]consoCURRENT!I22593</f>
        <v>0</v>
      </c>
      <c r="G1133" s="37">
        <f>[1]consoCURRENT!J22593</f>
        <v>0</v>
      </c>
      <c r="H1133" s="37">
        <f>[1]consoCURRENT!K22593</f>
        <v>0</v>
      </c>
      <c r="I1133" s="37">
        <f>[1]consoCURRENT!L22593</f>
        <v>0</v>
      </c>
      <c r="J1133" s="37">
        <f>[1]consoCURRENT!M22593</f>
        <v>0</v>
      </c>
      <c r="K1133" s="37">
        <f>[1]consoCURRENT!N22593</f>
        <v>0</v>
      </c>
      <c r="L1133" s="37">
        <f>[1]consoCURRENT!O22593</f>
        <v>0</v>
      </c>
      <c r="M1133" s="37">
        <f>[1]consoCURRENT!P22593</f>
        <v>0</v>
      </c>
      <c r="N1133" s="37">
        <f>[1]consoCURRENT!Q22593</f>
        <v>132091.26</v>
      </c>
      <c r="O1133" s="37">
        <f>[1]consoCURRENT!R22593</f>
        <v>141521.03</v>
      </c>
      <c r="P1133" s="37">
        <f>[1]consoCURRENT!S22593</f>
        <v>128955.49</v>
      </c>
      <c r="Q1133" s="37">
        <f>[1]consoCURRENT!T22593</f>
        <v>0</v>
      </c>
      <c r="R1133" s="37">
        <f>[1]consoCURRENT!U22593</f>
        <v>0</v>
      </c>
      <c r="S1133" s="37">
        <f>[1]consoCURRENT!V22593</f>
        <v>0</v>
      </c>
      <c r="T1133" s="37">
        <f>[1]consoCURRENT!W22593</f>
        <v>0</v>
      </c>
      <c r="U1133" s="37">
        <f>[1]consoCURRENT!X22593</f>
        <v>0</v>
      </c>
      <c r="V1133" s="37">
        <f>[1]consoCURRENT!Y22593</f>
        <v>0</v>
      </c>
      <c r="W1133" s="37">
        <f>[1]consoCURRENT!Z22593</f>
        <v>0</v>
      </c>
      <c r="X1133" s="37">
        <f>[1]consoCURRENT!AA22593</f>
        <v>0</v>
      </c>
      <c r="Y1133" s="37">
        <f>[1]consoCURRENT!AB22593</f>
        <v>0</v>
      </c>
      <c r="Z1133" s="37">
        <f t="shared" ref="Z1133" si="808">SUM(M1133:Y1133)</f>
        <v>402567.78</v>
      </c>
      <c r="AA1133" s="37">
        <f t="shared" ref="AA1133" si="809">B1133-Z1133</f>
        <v>1353432.22</v>
      </c>
      <c r="AB1133" s="42">
        <f t="shared" si="806"/>
        <v>0.22925272209567199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32570000</v>
      </c>
      <c r="C1134" s="44">
        <f t="shared" ref="C1134:AA1134" si="810">C1133+C1132</f>
        <v>0</v>
      </c>
      <c r="D1134" s="44">
        <f t="shared" si="810"/>
        <v>0</v>
      </c>
      <c r="E1134" s="44">
        <f t="shared" si="810"/>
        <v>9610341.1899999995</v>
      </c>
      <c r="F1134" s="44">
        <f t="shared" si="810"/>
        <v>0</v>
      </c>
      <c r="G1134" s="44">
        <f t="shared" si="810"/>
        <v>0</v>
      </c>
      <c r="H1134" s="44">
        <f t="shared" si="810"/>
        <v>0</v>
      </c>
      <c r="I1134" s="44">
        <f t="shared" si="810"/>
        <v>0</v>
      </c>
      <c r="J1134" s="44">
        <f t="shared" si="810"/>
        <v>0</v>
      </c>
      <c r="K1134" s="44">
        <f t="shared" si="810"/>
        <v>0</v>
      </c>
      <c r="L1134" s="44">
        <f t="shared" si="810"/>
        <v>0</v>
      </c>
      <c r="M1134" s="44">
        <f t="shared" si="810"/>
        <v>0</v>
      </c>
      <c r="N1134" s="44">
        <f t="shared" si="810"/>
        <v>5124713.51</v>
      </c>
      <c r="O1134" s="44">
        <f t="shared" si="810"/>
        <v>2343486.2299999995</v>
      </c>
      <c r="P1134" s="44">
        <f t="shared" si="810"/>
        <v>2142141.4500000002</v>
      </c>
      <c r="Q1134" s="44">
        <f t="shared" si="810"/>
        <v>0</v>
      </c>
      <c r="R1134" s="44">
        <f t="shared" si="810"/>
        <v>0</v>
      </c>
      <c r="S1134" s="44">
        <f t="shared" si="810"/>
        <v>0</v>
      </c>
      <c r="T1134" s="44">
        <f t="shared" si="810"/>
        <v>0</v>
      </c>
      <c r="U1134" s="44">
        <f t="shared" si="810"/>
        <v>0</v>
      </c>
      <c r="V1134" s="44">
        <f t="shared" si="810"/>
        <v>0</v>
      </c>
      <c r="W1134" s="44">
        <f t="shared" si="810"/>
        <v>0</v>
      </c>
      <c r="X1134" s="44">
        <f t="shared" si="810"/>
        <v>0</v>
      </c>
      <c r="Y1134" s="44">
        <f t="shared" si="810"/>
        <v>0</v>
      </c>
      <c r="Z1134" s="44">
        <f t="shared" si="810"/>
        <v>9610341.1899999995</v>
      </c>
      <c r="AA1134" s="44">
        <f t="shared" si="810"/>
        <v>22959658.809999999</v>
      </c>
      <c r="AB1134" s="45">
        <f t="shared" si="806"/>
        <v>0.29506727632790908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61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[1]consoCURRENT!E22653</f>
        <v>28225000</v>
      </c>
      <c r="C1138" s="37">
        <f>[1]consoCURRENT!F22653</f>
        <v>0</v>
      </c>
      <c r="D1138" s="37">
        <f>[1]consoCURRENT!G22653</f>
        <v>0</v>
      </c>
      <c r="E1138" s="37">
        <f>[1]consoCURRENT!H22653</f>
        <v>6791082.79</v>
      </c>
      <c r="F1138" s="37">
        <f>[1]consoCURRENT!I22653</f>
        <v>0</v>
      </c>
      <c r="G1138" s="37">
        <f>[1]consoCURRENT!J22653</f>
        <v>0</v>
      </c>
      <c r="H1138" s="37">
        <f>[1]consoCURRENT!K22653</f>
        <v>0</v>
      </c>
      <c r="I1138" s="37">
        <f>[1]consoCURRENT!L22653</f>
        <v>0</v>
      </c>
      <c r="J1138" s="37">
        <f>[1]consoCURRENT!M22653</f>
        <v>0</v>
      </c>
      <c r="K1138" s="37">
        <f>[1]consoCURRENT!N22653</f>
        <v>0</v>
      </c>
      <c r="L1138" s="37">
        <f>[1]consoCURRENT!O22653</f>
        <v>0</v>
      </c>
      <c r="M1138" s="37">
        <f>[1]consoCURRENT!P22653</f>
        <v>0</v>
      </c>
      <c r="N1138" s="37">
        <f>[1]consoCURRENT!Q22653</f>
        <v>2019757.55</v>
      </c>
      <c r="O1138" s="37">
        <f>[1]consoCURRENT!R22653</f>
        <v>2558717.4900000002</v>
      </c>
      <c r="P1138" s="37">
        <f>[1]consoCURRENT!S22653</f>
        <v>2212607.75</v>
      </c>
      <c r="Q1138" s="37">
        <f>[1]consoCURRENT!T22653</f>
        <v>0</v>
      </c>
      <c r="R1138" s="37">
        <f>[1]consoCURRENT!U22653</f>
        <v>0</v>
      </c>
      <c r="S1138" s="37">
        <f>[1]consoCURRENT!V22653</f>
        <v>0</v>
      </c>
      <c r="T1138" s="37">
        <f>[1]consoCURRENT!W22653</f>
        <v>0</v>
      </c>
      <c r="U1138" s="37">
        <f>[1]consoCURRENT!X22653</f>
        <v>0</v>
      </c>
      <c r="V1138" s="37">
        <f>[1]consoCURRENT!Y22653</f>
        <v>0</v>
      </c>
      <c r="W1138" s="37">
        <f>[1]consoCURRENT!Z22653</f>
        <v>0</v>
      </c>
      <c r="X1138" s="37">
        <f>[1]consoCURRENT!AA22653</f>
        <v>0</v>
      </c>
      <c r="Y1138" s="37">
        <f>[1]consoCURRENT!AB22653</f>
        <v>0</v>
      </c>
      <c r="Z1138" s="37">
        <f>SUM(M1138:Y1138)</f>
        <v>6791082.79</v>
      </c>
      <c r="AA1138" s="37">
        <f>B1138-Z1138</f>
        <v>21433917.210000001</v>
      </c>
      <c r="AB1138" s="42">
        <f>Z1138/B1138</f>
        <v>0.24060523613817539</v>
      </c>
      <c r="AC1138" s="38"/>
    </row>
    <row r="1139" spans="1:29" s="39" customFormat="1" ht="18" customHeight="1" x14ac:dyDescent="0.25">
      <c r="A1139" s="41" t="s">
        <v>37</v>
      </c>
      <c r="B1139" s="37">
        <f>[1]consoCURRENT!E22729</f>
        <v>6570000</v>
      </c>
      <c r="C1139" s="37">
        <f>[1]consoCURRENT!F22729</f>
        <v>0</v>
      </c>
      <c r="D1139" s="37">
        <f>[1]consoCURRENT!G22729</f>
        <v>0</v>
      </c>
      <c r="E1139" s="37">
        <f>[1]consoCURRENT!H22729</f>
        <v>2130232.85</v>
      </c>
      <c r="F1139" s="37">
        <f>[1]consoCURRENT!I22729</f>
        <v>0</v>
      </c>
      <c r="G1139" s="37">
        <f>[1]consoCURRENT!J22729</f>
        <v>0</v>
      </c>
      <c r="H1139" s="37">
        <f>[1]consoCURRENT!K22729</f>
        <v>0</v>
      </c>
      <c r="I1139" s="37">
        <f>[1]consoCURRENT!L22729</f>
        <v>0</v>
      </c>
      <c r="J1139" s="37">
        <f>[1]consoCURRENT!M22729</f>
        <v>0</v>
      </c>
      <c r="K1139" s="37">
        <f>[1]consoCURRENT!N22729</f>
        <v>0</v>
      </c>
      <c r="L1139" s="37">
        <f>[1]consoCURRENT!O22729</f>
        <v>0</v>
      </c>
      <c r="M1139" s="37">
        <f>[1]consoCURRENT!P22729</f>
        <v>0</v>
      </c>
      <c r="N1139" s="37">
        <f>[1]consoCURRENT!Q22729</f>
        <v>264204.14</v>
      </c>
      <c r="O1139" s="37">
        <f>[1]consoCURRENT!R22729</f>
        <v>1325287.3699999999</v>
      </c>
      <c r="P1139" s="37">
        <f>[1]consoCURRENT!S22729</f>
        <v>540741.34</v>
      </c>
      <c r="Q1139" s="37">
        <f>[1]consoCURRENT!T22729</f>
        <v>0</v>
      </c>
      <c r="R1139" s="37">
        <f>[1]consoCURRENT!U22729</f>
        <v>0</v>
      </c>
      <c r="S1139" s="37">
        <f>[1]consoCURRENT!V22729</f>
        <v>0</v>
      </c>
      <c r="T1139" s="37">
        <f>[1]consoCURRENT!W22729</f>
        <v>0</v>
      </c>
      <c r="U1139" s="37">
        <f>[1]consoCURRENT!X22729</f>
        <v>0</v>
      </c>
      <c r="V1139" s="37">
        <f>[1]consoCURRENT!Y22729</f>
        <v>0</v>
      </c>
      <c r="W1139" s="37">
        <f>[1]consoCURRENT!Z22729</f>
        <v>0</v>
      </c>
      <c r="X1139" s="37">
        <f>[1]consoCURRENT!AA22729</f>
        <v>0</v>
      </c>
      <c r="Y1139" s="37">
        <f>[1]consoCURRENT!AB22729</f>
        <v>0</v>
      </c>
      <c r="Z1139" s="37">
        <f t="shared" ref="Z1139:Z1141" si="811">SUM(M1139:Y1139)</f>
        <v>2130232.8499999996</v>
      </c>
      <c r="AA1139" s="37">
        <f t="shared" ref="AA1139:AA1141" si="812">B1139-Z1139</f>
        <v>4439767.1500000004</v>
      </c>
      <c r="AB1139" s="42">
        <f t="shared" ref="AB1139:AB1144" si="813">Z1139/B1139</f>
        <v>0.32423635464231348</v>
      </c>
      <c r="AC1139" s="38"/>
    </row>
    <row r="1140" spans="1:29" s="39" customFormat="1" ht="18" customHeight="1" x14ac:dyDescent="0.25">
      <c r="A1140" s="41" t="s">
        <v>38</v>
      </c>
      <c r="B1140" s="37">
        <f>[1]consoCURRENT!E22735</f>
        <v>0</v>
      </c>
      <c r="C1140" s="37">
        <f>[1]consoCURRENT!F22735</f>
        <v>0</v>
      </c>
      <c r="D1140" s="37">
        <f>[1]consoCURRENT!G22735</f>
        <v>0</v>
      </c>
      <c r="E1140" s="37">
        <f>[1]consoCURRENT!H22735</f>
        <v>0</v>
      </c>
      <c r="F1140" s="37">
        <f>[1]consoCURRENT!I22735</f>
        <v>0</v>
      </c>
      <c r="G1140" s="37">
        <f>[1]consoCURRENT!J22735</f>
        <v>0</v>
      </c>
      <c r="H1140" s="37">
        <f>[1]consoCURRENT!K22735</f>
        <v>0</v>
      </c>
      <c r="I1140" s="37">
        <f>[1]consoCURRENT!L22735</f>
        <v>0</v>
      </c>
      <c r="J1140" s="37">
        <f>[1]consoCURRENT!M22735</f>
        <v>0</v>
      </c>
      <c r="K1140" s="37">
        <f>[1]consoCURRENT!N22735</f>
        <v>0</v>
      </c>
      <c r="L1140" s="37">
        <f>[1]consoCURRENT!O22735</f>
        <v>0</v>
      </c>
      <c r="M1140" s="37">
        <f>[1]consoCURRENT!P22735</f>
        <v>0</v>
      </c>
      <c r="N1140" s="37">
        <f>[1]consoCURRENT!Q22735</f>
        <v>0</v>
      </c>
      <c r="O1140" s="37">
        <f>[1]consoCURRENT!R22735</f>
        <v>0</v>
      </c>
      <c r="P1140" s="37">
        <f>[1]consoCURRENT!S22735</f>
        <v>0</v>
      </c>
      <c r="Q1140" s="37">
        <f>[1]consoCURRENT!T22735</f>
        <v>0</v>
      </c>
      <c r="R1140" s="37">
        <f>[1]consoCURRENT!U22735</f>
        <v>0</v>
      </c>
      <c r="S1140" s="37">
        <f>[1]consoCURRENT!V22735</f>
        <v>0</v>
      </c>
      <c r="T1140" s="37">
        <f>[1]consoCURRENT!W22735</f>
        <v>0</v>
      </c>
      <c r="U1140" s="37">
        <f>[1]consoCURRENT!X22735</f>
        <v>0</v>
      </c>
      <c r="V1140" s="37">
        <f>[1]consoCURRENT!Y22735</f>
        <v>0</v>
      </c>
      <c r="W1140" s="37">
        <f>[1]consoCURRENT!Z22735</f>
        <v>0</v>
      </c>
      <c r="X1140" s="37">
        <f>[1]consoCURRENT!AA22735</f>
        <v>0</v>
      </c>
      <c r="Y1140" s="37">
        <f>[1]consoCURRENT!AB22735</f>
        <v>0</v>
      </c>
      <c r="Z1140" s="37">
        <f t="shared" si="811"/>
        <v>0</v>
      </c>
      <c r="AA1140" s="37">
        <f t="shared" si="812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[1]consoCURRENT!E22764</f>
        <v>0</v>
      </c>
      <c r="C1141" s="37">
        <f>[1]consoCURRENT!F22764</f>
        <v>0</v>
      </c>
      <c r="D1141" s="37">
        <f>[1]consoCURRENT!G22764</f>
        <v>0</v>
      </c>
      <c r="E1141" s="37">
        <f>[1]consoCURRENT!H22764</f>
        <v>0</v>
      </c>
      <c r="F1141" s="37">
        <f>[1]consoCURRENT!I22764</f>
        <v>0</v>
      </c>
      <c r="G1141" s="37">
        <f>[1]consoCURRENT!J22764</f>
        <v>0</v>
      </c>
      <c r="H1141" s="37">
        <f>[1]consoCURRENT!K22764</f>
        <v>0</v>
      </c>
      <c r="I1141" s="37">
        <f>[1]consoCURRENT!L22764</f>
        <v>0</v>
      </c>
      <c r="J1141" s="37">
        <f>[1]consoCURRENT!M22764</f>
        <v>0</v>
      </c>
      <c r="K1141" s="37">
        <f>[1]consoCURRENT!N22764</f>
        <v>0</v>
      </c>
      <c r="L1141" s="37">
        <f>[1]consoCURRENT!O22764</f>
        <v>0</v>
      </c>
      <c r="M1141" s="37">
        <f>[1]consoCURRENT!P22764</f>
        <v>0</v>
      </c>
      <c r="N1141" s="37">
        <f>[1]consoCURRENT!Q22764</f>
        <v>0</v>
      </c>
      <c r="O1141" s="37">
        <f>[1]consoCURRENT!R22764</f>
        <v>0</v>
      </c>
      <c r="P1141" s="37">
        <f>[1]consoCURRENT!S22764</f>
        <v>0</v>
      </c>
      <c r="Q1141" s="37">
        <f>[1]consoCURRENT!T22764</f>
        <v>0</v>
      </c>
      <c r="R1141" s="37">
        <f>[1]consoCURRENT!U22764</f>
        <v>0</v>
      </c>
      <c r="S1141" s="37">
        <f>[1]consoCURRENT!V22764</f>
        <v>0</v>
      </c>
      <c r="T1141" s="37">
        <f>[1]consoCURRENT!W22764</f>
        <v>0</v>
      </c>
      <c r="U1141" s="37">
        <f>[1]consoCURRENT!X22764</f>
        <v>0</v>
      </c>
      <c r="V1141" s="37">
        <f>[1]consoCURRENT!Y22764</f>
        <v>0</v>
      </c>
      <c r="W1141" s="37">
        <f>[1]consoCURRENT!Z22764</f>
        <v>0</v>
      </c>
      <c r="X1141" s="37">
        <f>[1]consoCURRENT!AA22764</f>
        <v>0</v>
      </c>
      <c r="Y1141" s="37">
        <f>[1]consoCURRENT!AB22764</f>
        <v>0</v>
      </c>
      <c r="Z1141" s="37">
        <f t="shared" si="811"/>
        <v>0</v>
      </c>
      <c r="AA1141" s="37">
        <f t="shared" si="812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34795000</v>
      </c>
      <c r="C1142" s="44">
        <f t="shared" ref="C1142:AA1142" si="814">SUM(C1138:C1141)</f>
        <v>0</v>
      </c>
      <c r="D1142" s="44">
        <f t="shared" si="814"/>
        <v>0</v>
      </c>
      <c r="E1142" s="44">
        <f t="shared" si="814"/>
        <v>8921315.6400000006</v>
      </c>
      <c r="F1142" s="44">
        <f t="shared" si="814"/>
        <v>0</v>
      </c>
      <c r="G1142" s="44">
        <f t="shared" si="814"/>
        <v>0</v>
      </c>
      <c r="H1142" s="44">
        <f t="shared" si="814"/>
        <v>0</v>
      </c>
      <c r="I1142" s="44">
        <f t="shared" si="814"/>
        <v>0</v>
      </c>
      <c r="J1142" s="44">
        <f t="shared" si="814"/>
        <v>0</v>
      </c>
      <c r="K1142" s="44">
        <f t="shared" si="814"/>
        <v>0</v>
      </c>
      <c r="L1142" s="44">
        <f t="shared" si="814"/>
        <v>0</v>
      </c>
      <c r="M1142" s="44">
        <f t="shared" si="814"/>
        <v>0</v>
      </c>
      <c r="N1142" s="44">
        <f t="shared" si="814"/>
        <v>2283961.69</v>
      </c>
      <c r="O1142" s="44">
        <f t="shared" si="814"/>
        <v>3884004.8600000003</v>
      </c>
      <c r="P1142" s="44">
        <f t="shared" si="814"/>
        <v>2753349.09</v>
      </c>
      <c r="Q1142" s="44">
        <f t="shared" si="814"/>
        <v>0</v>
      </c>
      <c r="R1142" s="44">
        <f t="shared" si="814"/>
        <v>0</v>
      </c>
      <c r="S1142" s="44">
        <f t="shared" si="814"/>
        <v>0</v>
      </c>
      <c r="T1142" s="44">
        <f t="shared" si="814"/>
        <v>0</v>
      </c>
      <c r="U1142" s="44">
        <f t="shared" si="814"/>
        <v>0</v>
      </c>
      <c r="V1142" s="44">
        <f t="shared" si="814"/>
        <v>0</v>
      </c>
      <c r="W1142" s="44">
        <f t="shared" si="814"/>
        <v>0</v>
      </c>
      <c r="X1142" s="44">
        <f t="shared" si="814"/>
        <v>0</v>
      </c>
      <c r="Y1142" s="44">
        <f t="shared" si="814"/>
        <v>0</v>
      </c>
      <c r="Z1142" s="44">
        <f t="shared" si="814"/>
        <v>8921315.6400000006</v>
      </c>
      <c r="AA1142" s="44">
        <f t="shared" si="814"/>
        <v>25873684.359999999</v>
      </c>
      <c r="AB1142" s="45">
        <f t="shared" si="813"/>
        <v>0.25639648340278776</v>
      </c>
      <c r="AC1142" s="38"/>
    </row>
    <row r="1143" spans="1:29" s="39" customFormat="1" ht="18" customHeight="1" x14ac:dyDescent="0.25">
      <c r="A1143" s="46" t="s">
        <v>41</v>
      </c>
      <c r="B1143" s="37">
        <f>[1]consoCURRENT!E22768</f>
        <v>2705000</v>
      </c>
      <c r="C1143" s="37">
        <f>[1]consoCURRENT!F22768</f>
        <v>0</v>
      </c>
      <c r="D1143" s="37">
        <f>[1]consoCURRENT!G22768</f>
        <v>0</v>
      </c>
      <c r="E1143" s="37">
        <f>[1]consoCURRENT!H22768</f>
        <v>627947.59</v>
      </c>
      <c r="F1143" s="37">
        <f>[1]consoCURRENT!I22768</f>
        <v>0</v>
      </c>
      <c r="G1143" s="37">
        <f>[1]consoCURRENT!J22768</f>
        <v>0</v>
      </c>
      <c r="H1143" s="37">
        <f>[1]consoCURRENT!K22768</f>
        <v>0</v>
      </c>
      <c r="I1143" s="37">
        <f>[1]consoCURRENT!L22768</f>
        <v>0</v>
      </c>
      <c r="J1143" s="37">
        <f>[1]consoCURRENT!M22768</f>
        <v>0</v>
      </c>
      <c r="K1143" s="37">
        <f>[1]consoCURRENT!N22768</f>
        <v>0</v>
      </c>
      <c r="L1143" s="37">
        <f>[1]consoCURRENT!O22768</f>
        <v>0</v>
      </c>
      <c r="M1143" s="37">
        <f>[1]consoCURRENT!P22768</f>
        <v>0</v>
      </c>
      <c r="N1143" s="37">
        <f>[1]consoCURRENT!Q22768</f>
        <v>202023.01</v>
      </c>
      <c r="O1143" s="37">
        <f>[1]consoCURRENT!R22768</f>
        <v>216399.96</v>
      </c>
      <c r="P1143" s="37">
        <f>[1]consoCURRENT!S22768</f>
        <v>209524.62</v>
      </c>
      <c r="Q1143" s="37">
        <f>[1]consoCURRENT!T22768</f>
        <v>0</v>
      </c>
      <c r="R1143" s="37">
        <f>[1]consoCURRENT!U22768</f>
        <v>0</v>
      </c>
      <c r="S1143" s="37">
        <f>[1]consoCURRENT!V22768</f>
        <v>0</v>
      </c>
      <c r="T1143" s="37">
        <f>[1]consoCURRENT!W22768</f>
        <v>0</v>
      </c>
      <c r="U1143" s="37">
        <f>[1]consoCURRENT!X22768</f>
        <v>0</v>
      </c>
      <c r="V1143" s="37">
        <f>[1]consoCURRENT!Y22768</f>
        <v>0</v>
      </c>
      <c r="W1143" s="37">
        <f>[1]consoCURRENT!Z22768</f>
        <v>0</v>
      </c>
      <c r="X1143" s="37">
        <f>[1]consoCURRENT!AA22768</f>
        <v>0</v>
      </c>
      <c r="Y1143" s="37">
        <f>[1]consoCURRENT!AB22768</f>
        <v>0</v>
      </c>
      <c r="Z1143" s="37">
        <f t="shared" ref="Z1143" si="815">SUM(M1143:Y1143)</f>
        <v>627947.59</v>
      </c>
      <c r="AA1143" s="37">
        <f t="shared" ref="AA1143" si="816">B1143-Z1143</f>
        <v>2077052.4100000001</v>
      </c>
      <c r="AB1143" s="42">
        <f t="shared" si="813"/>
        <v>0.23214328650646948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37500000</v>
      </c>
      <c r="C1144" s="44">
        <f t="shared" ref="C1144:AA1144" si="817">C1143+C1142</f>
        <v>0</v>
      </c>
      <c r="D1144" s="44">
        <f t="shared" si="817"/>
        <v>0</v>
      </c>
      <c r="E1144" s="44">
        <f t="shared" si="817"/>
        <v>9549263.2300000004</v>
      </c>
      <c r="F1144" s="44">
        <f t="shared" si="817"/>
        <v>0</v>
      </c>
      <c r="G1144" s="44">
        <f t="shared" si="817"/>
        <v>0</v>
      </c>
      <c r="H1144" s="44">
        <f t="shared" si="817"/>
        <v>0</v>
      </c>
      <c r="I1144" s="44">
        <f t="shared" si="817"/>
        <v>0</v>
      </c>
      <c r="J1144" s="44">
        <f t="shared" si="817"/>
        <v>0</v>
      </c>
      <c r="K1144" s="44">
        <f t="shared" si="817"/>
        <v>0</v>
      </c>
      <c r="L1144" s="44">
        <f t="shared" si="817"/>
        <v>0</v>
      </c>
      <c r="M1144" s="44">
        <f t="shared" si="817"/>
        <v>0</v>
      </c>
      <c r="N1144" s="44">
        <f t="shared" si="817"/>
        <v>2485984.7000000002</v>
      </c>
      <c r="O1144" s="44">
        <f t="shared" si="817"/>
        <v>4100404.8200000003</v>
      </c>
      <c r="P1144" s="44">
        <f t="shared" si="817"/>
        <v>2962873.71</v>
      </c>
      <c r="Q1144" s="44">
        <f t="shared" si="817"/>
        <v>0</v>
      </c>
      <c r="R1144" s="44">
        <f t="shared" si="817"/>
        <v>0</v>
      </c>
      <c r="S1144" s="44">
        <f t="shared" si="817"/>
        <v>0</v>
      </c>
      <c r="T1144" s="44">
        <f t="shared" si="817"/>
        <v>0</v>
      </c>
      <c r="U1144" s="44">
        <f t="shared" si="817"/>
        <v>0</v>
      </c>
      <c r="V1144" s="44">
        <f t="shared" si="817"/>
        <v>0</v>
      </c>
      <c r="W1144" s="44">
        <f t="shared" si="817"/>
        <v>0</v>
      </c>
      <c r="X1144" s="44">
        <f t="shared" si="817"/>
        <v>0</v>
      </c>
      <c r="Y1144" s="44">
        <f t="shared" si="817"/>
        <v>0</v>
      </c>
      <c r="Z1144" s="44">
        <f t="shared" si="817"/>
        <v>9549263.2300000004</v>
      </c>
      <c r="AA1144" s="44">
        <f t="shared" si="817"/>
        <v>27950736.77</v>
      </c>
      <c r="AB1144" s="45">
        <f t="shared" si="813"/>
        <v>0.25464701946666668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62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[1]consoCURRENT!E22828</f>
        <v>26366000</v>
      </c>
      <c r="C1148" s="37">
        <f>[1]consoCURRENT!F22828</f>
        <v>0</v>
      </c>
      <c r="D1148" s="37">
        <f>[1]consoCURRENT!G22828</f>
        <v>0</v>
      </c>
      <c r="E1148" s="37">
        <f>[1]consoCURRENT!H22828</f>
        <v>7123797.5700000012</v>
      </c>
      <c r="F1148" s="37">
        <f>[1]consoCURRENT!I22828</f>
        <v>0</v>
      </c>
      <c r="G1148" s="37">
        <f>[1]consoCURRENT!J22828</f>
        <v>0</v>
      </c>
      <c r="H1148" s="37">
        <f>[1]consoCURRENT!K22828</f>
        <v>0</v>
      </c>
      <c r="I1148" s="37">
        <f>[1]consoCURRENT!L22828</f>
        <v>0</v>
      </c>
      <c r="J1148" s="37">
        <f>[1]consoCURRENT!M22828</f>
        <v>0</v>
      </c>
      <c r="K1148" s="37">
        <f>[1]consoCURRENT!N22828</f>
        <v>0</v>
      </c>
      <c r="L1148" s="37">
        <f>[1]consoCURRENT!O22828</f>
        <v>0</v>
      </c>
      <c r="M1148" s="37">
        <f>[1]consoCURRENT!P22828</f>
        <v>0</v>
      </c>
      <c r="N1148" s="37">
        <f>[1]consoCURRENT!Q22828</f>
        <v>2252851.2000000002</v>
      </c>
      <c r="O1148" s="37">
        <f>[1]consoCURRENT!R22828</f>
        <v>2542804.98</v>
      </c>
      <c r="P1148" s="37">
        <f>[1]consoCURRENT!S22828</f>
        <v>2328141.39</v>
      </c>
      <c r="Q1148" s="37">
        <f>[1]consoCURRENT!T22828</f>
        <v>0</v>
      </c>
      <c r="R1148" s="37">
        <f>[1]consoCURRENT!U22828</f>
        <v>0</v>
      </c>
      <c r="S1148" s="37">
        <f>[1]consoCURRENT!V22828</f>
        <v>0</v>
      </c>
      <c r="T1148" s="37">
        <f>[1]consoCURRENT!W22828</f>
        <v>0</v>
      </c>
      <c r="U1148" s="37">
        <f>[1]consoCURRENT!X22828</f>
        <v>0</v>
      </c>
      <c r="V1148" s="37">
        <f>[1]consoCURRENT!Y22828</f>
        <v>0</v>
      </c>
      <c r="W1148" s="37">
        <f>[1]consoCURRENT!Z22828</f>
        <v>0</v>
      </c>
      <c r="X1148" s="37">
        <f>[1]consoCURRENT!AA22828</f>
        <v>0</v>
      </c>
      <c r="Y1148" s="37">
        <f>[1]consoCURRENT!AB22828</f>
        <v>0</v>
      </c>
      <c r="Z1148" s="37">
        <f>SUM(M1148:Y1148)</f>
        <v>7123797.5700000003</v>
      </c>
      <c r="AA1148" s="37">
        <f>B1148-Z1148</f>
        <v>19242202.43</v>
      </c>
      <c r="AB1148" s="42">
        <f>Z1148/B1148</f>
        <v>0.27018878745353864</v>
      </c>
      <c r="AC1148" s="38"/>
    </row>
    <row r="1149" spans="1:29" s="39" customFormat="1" ht="18" customHeight="1" x14ac:dyDescent="0.25">
      <c r="A1149" s="41" t="s">
        <v>37</v>
      </c>
      <c r="B1149" s="37">
        <f>[1]consoCURRENT!E22904</f>
        <v>6810000</v>
      </c>
      <c r="C1149" s="37">
        <f>[1]consoCURRENT!F22904</f>
        <v>0</v>
      </c>
      <c r="D1149" s="37">
        <f>[1]consoCURRENT!G22904</f>
        <v>0</v>
      </c>
      <c r="E1149" s="37">
        <f>[1]consoCURRENT!H22904</f>
        <v>2399932.29</v>
      </c>
      <c r="F1149" s="37">
        <f>[1]consoCURRENT!I22904</f>
        <v>0</v>
      </c>
      <c r="G1149" s="37">
        <f>[1]consoCURRENT!J22904</f>
        <v>0</v>
      </c>
      <c r="H1149" s="37">
        <f>[1]consoCURRENT!K22904</f>
        <v>0</v>
      </c>
      <c r="I1149" s="37">
        <f>[1]consoCURRENT!L22904</f>
        <v>0</v>
      </c>
      <c r="J1149" s="37">
        <f>[1]consoCURRENT!M22904</f>
        <v>0</v>
      </c>
      <c r="K1149" s="37">
        <f>[1]consoCURRENT!N22904</f>
        <v>0</v>
      </c>
      <c r="L1149" s="37">
        <f>[1]consoCURRENT!O22904</f>
        <v>0</v>
      </c>
      <c r="M1149" s="37">
        <f>[1]consoCURRENT!P22904</f>
        <v>0</v>
      </c>
      <c r="N1149" s="37">
        <f>[1]consoCURRENT!Q22904</f>
        <v>551282.28999999992</v>
      </c>
      <c r="O1149" s="37">
        <f>[1]consoCURRENT!R22904</f>
        <v>1456664.78</v>
      </c>
      <c r="P1149" s="37">
        <f>[1]consoCURRENT!S22904</f>
        <v>391985.22</v>
      </c>
      <c r="Q1149" s="37">
        <f>[1]consoCURRENT!T22904</f>
        <v>0</v>
      </c>
      <c r="R1149" s="37">
        <f>[1]consoCURRENT!U22904</f>
        <v>0</v>
      </c>
      <c r="S1149" s="37">
        <f>[1]consoCURRENT!V22904</f>
        <v>0</v>
      </c>
      <c r="T1149" s="37">
        <f>[1]consoCURRENT!W22904</f>
        <v>0</v>
      </c>
      <c r="U1149" s="37">
        <f>[1]consoCURRENT!X22904</f>
        <v>0</v>
      </c>
      <c r="V1149" s="37">
        <f>[1]consoCURRENT!Y22904</f>
        <v>0</v>
      </c>
      <c r="W1149" s="37">
        <f>[1]consoCURRENT!Z22904</f>
        <v>0</v>
      </c>
      <c r="X1149" s="37">
        <f>[1]consoCURRENT!AA22904</f>
        <v>0</v>
      </c>
      <c r="Y1149" s="37">
        <f>[1]consoCURRENT!AB22904</f>
        <v>0</v>
      </c>
      <c r="Z1149" s="37">
        <f t="shared" ref="Z1149:Z1151" si="818">SUM(M1149:Y1149)</f>
        <v>2399932.29</v>
      </c>
      <c r="AA1149" s="37">
        <f t="shared" ref="AA1149:AA1151" si="819">B1149-Z1149</f>
        <v>4410067.71</v>
      </c>
      <c r="AB1149" s="42">
        <f t="shared" ref="AB1149:AB1154" si="820">Z1149/B1149</f>
        <v>0.35241296475770928</v>
      </c>
      <c r="AC1149" s="38"/>
    </row>
    <row r="1150" spans="1:29" s="39" customFormat="1" ht="18" customHeight="1" x14ac:dyDescent="0.25">
      <c r="A1150" s="41" t="s">
        <v>38</v>
      </c>
      <c r="B1150" s="37">
        <f>[1]consoCURRENT!E22910</f>
        <v>0</v>
      </c>
      <c r="C1150" s="37">
        <f>[1]consoCURRENT!F22910</f>
        <v>0</v>
      </c>
      <c r="D1150" s="37">
        <f>[1]consoCURRENT!G22910</f>
        <v>0</v>
      </c>
      <c r="E1150" s="37">
        <f>[1]consoCURRENT!H22910</f>
        <v>0</v>
      </c>
      <c r="F1150" s="37">
        <f>[1]consoCURRENT!I22910</f>
        <v>0</v>
      </c>
      <c r="G1150" s="37">
        <f>[1]consoCURRENT!J22910</f>
        <v>0</v>
      </c>
      <c r="H1150" s="37">
        <f>[1]consoCURRENT!K22910</f>
        <v>0</v>
      </c>
      <c r="I1150" s="37">
        <f>[1]consoCURRENT!L22910</f>
        <v>0</v>
      </c>
      <c r="J1150" s="37">
        <f>[1]consoCURRENT!M22910</f>
        <v>0</v>
      </c>
      <c r="K1150" s="37">
        <f>[1]consoCURRENT!N22910</f>
        <v>0</v>
      </c>
      <c r="L1150" s="37">
        <f>[1]consoCURRENT!O22910</f>
        <v>0</v>
      </c>
      <c r="M1150" s="37">
        <f>[1]consoCURRENT!P22910</f>
        <v>0</v>
      </c>
      <c r="N1150" s="37">
        <f>[1]consoCURRENT!Q22910</f>
        <v>0</v>
      </c>
      <c r="O1150" s="37">
        <f>[1]consoCURRENT!R22910</f>
        <v>0</v>
      </c>
      <c r="P1150" s="37">
        <f>[1]consoCURRENT!S22910</f>
        <v>0</v>
      </c>
      <c r="Q1150" s="37">
        <f>[1]consoCURRENT!T22910</f>
        <v>0</v>
      </c>
      <c r="R1150" s="37">
        <f>[1]consoCURRENT!U22910</f>
        <v>0</v>
      </c>
      <c r="S1150" s="37">
        <f>[1]consoCURRENT!V22910</f>
        <v>0</v>
      </c>
      <c r="T1150" s="37">
        <f>[1]consoCURRENT!W22910</f>
        <v>0</v>
      </c>
      <c r="U1150" s="37">
        <f>[1]consoCURRENT!X22910</f>
        <v>0</v>
      </c>
      <c r="V1150" s="37">
        <f>[1]consoCURRENT!Y22910</f>
        <v>0</v>
      </c>
      <c r="W1150" s="37">
        <f>[1]consoCURRENT!Z22910</f>
        <v>0</v>
      </c>
      <c r="X1150" s="37">
        <f>[1]consoCURRENT!AA22910</f>
        <v>0</v>
      </c>
      <c r="Y1150" s="37">
        <f>[1]consoCURRENT!AB22910</f>
        <v>0</v>
      </c>
      <c r="Z1150" s="37">
        <f t="shared" si="818"/>
        <v>0</v>
      </c>
      <c r="AA1150" s="37">
        <f t="shared" si="819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[1]consoCURRENT!E22939</f>
        <v>0</v>
      </c>
      <c r="C1151" s="37">
        <f>[1]consoCURRENT!F22939</f>
        <v>0</v>
      </c>
      <c r="D1151" s="37">
        <f>[1]consoCURRENT!G22939</f>
        <v>0</v>
      </c>
      <c r="E1151" s="37">
        <f>[1]consoCURRENT!H22939</f>
        <v>0</v>
      </c>
      <c r="F1151" s="37">
        <f>[1]consoCURRENT!I22939</f>
        <v>0</v>
      </c>
      <c r="G1151" s="37">
        <f>[1]consoCURRENT!J22939</f>
        <v>0</v>
      </c>
      <c r="H1151" s="37">
        <f>[1]consoCURRENT!K22939</f>
        <v>0</v>
      </c>
      <c r="I1151" s="37">
        <f>[1]consoCURRENT!L22939</f>
        <v>0</v>
      </c>
      <c r="J1151" s="37">
        <f>[1]consoCURRENT!M22939</f>
        <v>0</v>
      </c>
      <c r="K1151" s="37">
        <f>[1]consoCURRENT!N22939</f>
        <v>0</v>
      </c>
      <c r="L1151" s="37">
        <f>[1]consoCURRENT!O22939</f>
        <v>0</v>
      </c>
      <c r="M1151" s="37">
        <f>[1]consoCURRENT!P22939</f>
        <v>0</v>
      </c>
      <c r="N1151" s="37">
        <f>[1]consoCURRENT!Q22939</f>
        <v>0</v>
      </c>
      <c r="O1151" s="37">
        <f>[1]consoCURRENT!R22939</f>
        <v>0</v>
      </c>
      <c r="P1151" s="37">
        <f>[1]consoCURRENT!S22939</f>
        <v>0</v>
      </c>
      <c r="Q1151" s="37">
        <f>[1]consoCURRENT!T22939</f>
        <v>0</v>
      </c>
      <c r="R1151" s="37">
        <f>[1]consoCURRENT!U22939</f>
        <v>0</v>
      </c>
      <c r="S1151" s="37">
        <f>[1]consoCURRENT!V22939</f>
        <v>0</v>
      </c>
      <c r="T1151" s="37">
        <f>[1]consoCURRENT!W22939</f>
        <v>0</v>
      </c>
      <c r="U1151" s="37">
        <f>[1]consoCURRENT!X22939</f>
        <v>0</v>
      </c>
      <c r="V1151" s="37">
        <f>[1]consoCURRENT!Y22939</f>
        <v>0</v>
      </c>
      <c r="W1151" s="37">
        <f>[1]consoCURRENT!Z22939</f>
        <v>0</v>
      </c>
      <c r="X1151" s="37">
        <f>[1]consoCURRENT!AA22939</f>
        <v>0</v>
      </c>
      <c r="Y1151" s="37">
        <f>[1]consoCURRENT!AB22939</f>
        <v>0</v>
      </c>
      <c r="Z1151" s="37">
        <f t="shared" si="818"/>
        <v>0</v>
      </c>
      <c r="AA1151" s="37">
        <f t="shared" si="819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33176000</v>
      </c>
      <c r="C1152" s="44">
        <f t="shared" ref="C1152:AA1152" si="821">SUM(C1148:C1151)</f>
        <v>0</v>
      </c>
      <c r="D1152" s="44">
        <f t="shared" si="821"/>
        <v>0</v>
      </c>
      <c r="E1152" s="44">
        <f t="shared" si="821"/>
        <v>9523729.8600000013</v>
      </c>
      <c r="F1152" s="44">
        <f t="shared" si="821"/>
        <v>0</v>
      </c>
      <c r="G1152" s="44">
        <f t="shared" si="821"/>
        <v>0</v>
      </c>
      <c r="H1152" s="44">
        <f t="shared" si="821"/>
        <v>0</v>
      </c>
      <c r="I1152" s="44">
        <f t="shared" si="821"/>
        <v>0</v>
      </c>
      <c r="J1152" s="44">
        <f t="shared" si="821"/>
        <v>0</v>
      </c>
      <c r="K1152" s="44">
        <f t="shared" si="821"/>
        <v>0</v>
      </c>
      <c r="L1152" s="44">
        <f t="shared" si="821"/>
        <v>0</v>
      </c>
      <c r="M1152" s="44">
        <f t="shared" si="821"/>
        <v>0</v>
      </c>
      <c r="N1152" s="44">
        <f t="shared" si="821"/>
        <v>2804133.49</v>
      </c>
      <c r="O1152" s="44">
        <f t="shared" si="821"/>
        <v>3999469.76</v>
      </c>
      <c r="P1152" s="44">
        <f t="shared" si="821"/>
        <v>2720126.6100000003</v>
      </c>
      <c r="Q1152" s="44">
        <f t="shared" si="821"/>
        <v>0</v>
      </c>
      <c r="R1152" s="44">
        <f t="shared" si="821"/>
        <v>0</v>
      </c>
      <c r="S1152" s="44">
        <f t="shared" si="821"/>
        <v>0</v>
      </c>
      <c r="T1152" s="44">
        <f t="shared" si="821"/>
        <v>0</v>
      </c>
      <c r="U1152" s="44">
        <f t="shared" si="821"/>
        <v>0</v>
      </c>
      <c r="V1152" s="44">
        <f t="shared" si="821"/>
        <v>0</v>
      </c>
      <c r="W1152" s="44">
        <f t="shared" si="821"/>
        <v>0</v>
      </c>
      <c r="X1152" s="44">
        <f t="shared" si="821"/>
        <v>0</v>
      </c>
      <c r="Y1152" s="44">
        <f t="shared" si="821"/>
        <v>0</v>
      </c>
      <c r="Z1152" s="44">
        <f t="shared" si="821"/>
        <v>9523729.8599999994</v>
      </c>
      <c r="AA1152" s="44">
        <f t="shared" si="821"/>
        <v>23652270.140000001</v>
      </c>
      <c r="AB1152" s="45">
        <f t="shared" si="820"/>
        <v>0.28706685133831683</v>
      </c>
      <c r="AC1152" s="38"/>
    </row>
    <row r="1153" spans="1:29" s="39" customFormat="1" ht="18" customHeight="1" x14ac:dyDescent="0.25">
      <c r="A1153" s="46" t="s">
        <v>41</v>
      </c>
      <c r="B1153" s="37">
        <f>[1]consoCURRENT!E22943</f>
        <v>2455000</v>
      </c>
      <c r="C1153" s="37">
        <f>[1]consoCURRENT!F22943</f>
        <v>0</v>
      </c>
      <c r="D1153" s="37">
        <f>[1]consoCURRENT!G22943</f>
        <v>0</v>
      </c>
      <c r="E1153" s="37">
        <f>[1]consoCURRENT!H22943</f>
        <v>665212.94999999995</v>
      </c>
      <c r="F1153" s="37">
        <f>[1]consoCURRENT!I22943</f>
        <v>0</v>
      </c>
      <c r="G1153" s="37">
        <f>[1]consoCURRENT!J22943</f>
        <v>0</v>
      </c>
      <c r="H1153" s="37">
        <f>[1]consoCURRENT!K22943</f>
        <v>0</v>
      </c>
      <c r="I1153" s="37">
        <f>[1]consoCURRENT!L22943</f>
        <v>0</v>
      </c>
      <c r="J1153" s="37">
        <f>[1]consoCURRENT!M22943</f>
        <v>0</v>
      </c>
      <c r="K1153" s="37">
        <f>[1]consoCURRENT!N22943</f>
        <v>0</v>
      </c>
      <c r="L1153" s="37">
        <f>[1]consoCURRENT!O22943</f>
        <v>0</v>
      </c>
      <c r="M1153" s="37">
        <f>[1]consoCURRENT!P22943</f>
        <v>0</v>
      </c>
      <c r="N1153" s="37">
        <f>[1]consoCURRENT!Q22943</f>
        <v>194776.44</v>
      </c>
      <c r="O1153" s="37">
        <f>[1]consoCURRENT!R22943</f>
        <v>235909.12</v>
      </c>
      <c r="P1153" s="37">
        <f>[1]consoCURRENT!S22943</f>
        <v>234527.39</v>
      </c>
      <c r="Q1153" s="37">
        <f>[1]consoCURRENT!T22943</f>
        <v>0</v>
      </c>
      <c r="R1153" s="37">
        <f>[1]consoCURRENT!U22943</f>
        <v>0</v>
      </c>
      <c r="S1153" s="37">
        <f>[1]consoCURRENT!V22943</f>
        <v>0</v>
      </c>
      <c r="T1153" s="37">
        <f>[1]consoCURRENT!W22943</f>
        <v>0</v>
      </c>
      <c r="U1153" s="37">
        <f>[1]consoCURRENT!X22943</f>
        <v>0</v>
      </c>
      <c r="V1153" s="37">
        <f>[1]consoCURRENT!Y22943</f>
        <v>0</v>
      </c>
      <c r="W1153" s="37">
        <f>[1]consoCURRENT!Z22943</f>
        <v>0</v>
      </c>
      <c r="X1153" s="37">
        <f>[1]consoCURRENT!AA22943</f>
        <v>0</v>
      </c>
      <c r="Y1153" s="37">
        <f>[1]consoCURRENT!AB22943</f>
        <v>0</v>
      </c>
      <c r="Z1153" s="37">
        <f t="shared" ref="Z1153" si="822">SUM(M1153:Y1153)</f>
        <v>665212.94999999995</v>
      </c>
      <c r="AA1153" s="37">
        <f t="shared" ref="AA1153" si="823">B1153-Z1153</f>
        <v>1789787.05</v>
      </c>
      <c r="AB1153" s="42">
        <f t="shared" si="820"/>
        <v>0.27096250509164965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35631000</v>
      </c>
      <c r="C1154" s="44">
        <f t="shared" ref="C1154:AA1154" si="824">C1153+C1152</f>
        <v>0</v>
      </c>
      <c r="D1154" s="44">
        <f t="shared" si="824"/>
        <v>0</v>
      </c>
      <c r="E1154" s="44">
        <f t="shared" si="824"/>
        <v>10188942.810000001</v>
      </c>
      <c r="F1154" s="44">
        <f t="shared" si="824"/>
        <v>0</v>
      </c>
      <c r="G1154" s="44">
        <f t="shared" si="824"/>
        <v>0</v>
      </c>
      <c r="H1154" s="44">
        <f t="shared" si="824"/>
        <v>0</v>
      </c>
      <c r="I1154" s="44">
        <f t="shared" si="824"/>
        <v>0</v>
      </c>
      <c r="J1154" s="44">
        <f t="shared" si="824"/>
        <v>0</v>
      </c>
      <c r="K1154" s="44">
        <f t="shared" si="824"/>
        <v>0</v>
      </c>
      <c r="L1154" s="44">
        <f t="shared" si="824"/>
        <v>0</v>
      </c>
      <c r="M1154" s="44">
        <f t="shared" si="824"/>
        <v>0</v>
      </c>
      <c r="N1154" s="44">
        <f t="shared" si="824"/>
        <v>2998909.93</v>
      </c>
      <c r="O1154" s="44">
        <f t="shared" si="824"/>
        <v>4235378.88</v>
      </c>
      <c r="P1154" s="44">
        <f t="shared" si="824"/>
        <v>2954654.0000000005</v>
      </c>
      <c r="Q1154" s="44">
        <f t="shared" si="824"/>
        <v>0</v>
      </c>
      <c r="R1154" s="44">
        <f t="shared" si="824"/>
        <v>0</v>
      </c>
      <c r="S1154" s="44">
        <f t="shared" si="824"/>
        <v>0</v>
      </c>
      <c r="T1154" s="44">
        <f t="shared" si="824"/>
        <v>0</v>
      </c>
      <c r="U1154" s="44">
        <f t="shared" si="824"/>
        <v>0</v>
      </c>
      <c r="V1154" s="44">
        <f t="shared" si="824"/>
        <v>0</v>
      </c>
      <c r="W1154" s="44">
        <f t="shared" si="824"/>
        <v>0</v>
      </c>
      <c r="X1154" s="44">
        <f t="shared" si="824"/>
        <v>0</v>
      </c>
      <c r="Y1154" s="44">
        <f t="shared" si="824"/>
        <v>0</v>
      </c>
      <c r="Z1154" s="44">
        <f t="shared" si="824"/>
        <v>10188942.809999999</v>
      </c>
      <c r="AA1154" s="44">
        <f t="shared" si="824"/>
        <v>25442057.190000001</v>
      </c>
      <c r="AB1154" s="45">
        <f t="shared" si="820"/>
        <v>0.28595725098930702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63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[1]consoCURRENT!E23003</f>
        <v>29242000</v>
      </c>
      <c r="C1158" s="37">
        <f>[1]consoCURRENT!F23003</f>
        <v>0</v>
      </c>
      <c r="D1158" s="37">
        <f>[1]consoCURRENT!G23003</f>
        <v>0</v>
      </c>
      <c r="E1158" s="37">
        <f>[1]consoCURRENT!H23003</f>
        <v>6970900.0199999996</v>
      </c>
      <c r="F1158" s="37">
        <f>[1]consoCURRENT!I23003</f>
        <v>0</v>
      </c>
      <c r="G1158" s="37">
        <f>[1]consoCURRENT!J23003</f>
        <v>0</v>
      </c>
      <c r="H1158" s="37">
        <f>[1]consoCURRENT!K23003</f>
        <v>0</v>
      </c>
      <c r="I1158" s="37">
        <f>[1]consoCURRENT!L23003</f>
        <v>0</v>
      </c>
      <c r="J1158" s="37">
        <f>[1]consoCURRENT!M23003</f>
        <v>0</v>
      </c>
      <c r="K1158" s="37">
        <f>[1]consoCURRENT!N23003</f>
        <v>0</v>
      </c>
      <c r="L1158" s="37">
        <f>[1]consoCURRENT!O23003</f>
        <v>0</v>
      </c>
      <c r="M1158" s="37">
        <f>[1]consoCURRENT!P23003</f>
        <v>0</v>
      </c>
      <c r="N1158" s="37">
        <f>[1]consoCURRENT!Q23003</f>
        <v>2109258</v>
      </c>
      <c r="O1158" s="37">
        <f>[1]consoCURRENT!R23003</f>
        <v>2512768.6799999997</v>
      </c>
      <c r="P1158" s="37">
        <f>[1]consoCURRENT!S23003</f>
        <v>2348873.34</v>
      </c>
      <c r="Q1158" s="37">
        <f>[1]consoCURRENT!T23003</f>
        <v>0</v>
      </c>
      <c r="R1158" s="37">
        <f>[1]consoCURRENT!U23003</f>
        <v>0</v>
      </c>
      <c r="S1158" s="37">
        <f>[1]consoCURRENT!V23003</f>
        <v>0</v>
      </c>
      <c r="T1158" s="37">
        <f>[1]consoCURRENT!W23003</f>
        <v>0</v>
      </c>
      <c r="U1158" s="37">
        <f>[1]consoCURRENT!X23003</f>
        <v>0</v>
      </c>
      <c r="V1158" s="37">
        <f>[1]consoCURRENT!Y23003</f>
        <v>0</v>
      </c>
      <c r="W1158" s="37">
        <f>[1]consoCURRENT!Z23003</f>
        <v>0</v>
      </c>
      <c r="X1158" s="37">
        <f>[1]consoCURRENT!AA23003</f>
        <v>0</v>
      </c>
      <c r="Y1158" s="37">
        <f>[1]consoCURRENT!AB23003</f>
        <v>0</v>
      </c>
      <c r="Z1158" s="37">
        <f>SUM(M1158:Y1158)</f>
        <v>6970900.0199999996</v>
      </c>
      <c r="AA1158" s="37">
        <f>B1158-Z1158</f>
        <v>22271099.98</v>
      </c>
      <c r="AB1158" s="42">
        <f>Z1158/B1158</f>
        <v>0.2383865679502086</v>
      </c>
      <c r="AC1158" s="38"/>
    </row>
    <row r="1159" spans="1:29" s="39" customFormat="1" ht="18" customHeight="1" x14ac:dyDescent="0.25">
      <c r="A1159" s="41" t="s">
        <v>37</v>
      </c>
      <c r="B1159" s="37">
        <f>[1]consoCURRENT!E23079</f>
        <v>7191000</v>
      </c>
      <c r="C1159" s="37">
        <f>[1]consoCURRENT!F23079</f>
        <v>0</v>
      </c>
      <c r="D1159" s="37">
        <f>[1]consoCURRENT!G23079</f>
        <v>0</v>
      </c>
      <c r="E1159" s="37">
        <f>[1]consoCURRENT!H23079</f>
        <v>2969035.4</v>
      </c>
      <c r="F1159" s="37">
        <f>[1]consoCURRENT!I23079</f>
        <v>0</v>
      </c>
      <c r="G1159" s="37">
        <f>[1]consoCURRENT!J23079</f>
        <v>0</v>
      </c>
      <c r="H1159" s="37">
        <f>[1]consoCURRENT!K23079</f>
        <v>0</v>
      </c>
      <c r="I1159" s="37">
        <f>[1]consoCURRENT!L23079</f>
        <v>0</v>
      </c>
      <c r="J1159" s="37">
        <f>[1]consoCURRENT!M23079</f>
        <v>0</v>
      </c>
      <c r="K1159" s="37">
        <f>[1]consoCURRENT!N23079</f>
        <v>0</v>
      </c>
      <c r="L1159" s="37">
        <f>[1]consoCURRENT!O23079</f>
        <v>0</v>
      </c>
      <c r="M1159" s="37">
        <f>[1]consoCURRENT!P23079</f>
        <v>0</v>
      </c>
      <c r="N1159" s="37">
        <f>[1]consoCURRENT!Q23079</f>
        <v>671961.67999999993</v>
      </c>
      <c r="O1159" s="37">
        <f>[1]consoCURRENT!R23079</f>
        <v>1089545.77</v>
      </c>
      <c r="P1159" s="37">
        <f>[1]consoCURRENT!S23079</f>
        <v>1207527.95</v>
      </c>
      <c r="Q1159" s="37">
        <f>[1]consoCURRENT!T23079</f>
        <v>0</v>
      </c>
      <c r="R1159" s="37">
        <f>[1]consoCURRENT!U23079</f>
        <v>0</v>
      </c>
      <c r="S1159" s="37">
        <f>[1]consoCURRENT!V23079</f>
        <v>0</v>
      </c>
      <c r="T1159" s="37">
        <f>[1]consoCURRENT!W23079</f>
        <v>0</v>
      </c>
      <c r="U1159" s="37">
        <f>[1]consoCURRENT!X23079</f>
        <v>0</v>
      </c>
      <c r="V1159" s="37">
        <f>[1]consoCURRENT!Y23079</f>
        <v>0</v>
      </c>
      <c r="W1159" s="37">
        <f>[1]consoCURRENT!Z23079</f>
        <v>0</v>
      </c>
      <c r="X1159" s="37">
        <f>[1]consoCURRENT!AA23079</f>
        <v>0</v>
      </c>
      <c r="Y1159" s="37">
        <f>[1]consoCURRENT!AB23079</f>
        <v>0</v>
      </c>
      <c r="Z1159" s="37">
        <f t="shared" ref="Z1159:Z1161" si="825">SUM(M1159:Y1159)</f>
        <v>2969035.4</v>
      </c>
      <c r="AA1159" s="37">
        <f t="shared" ref="AA1159:AA1161" si="826">B1159-Z1159</f>
        <v>4221964.5999999996</v>
      </c>
      <c r="AB1159" s="42">
        <f t="shared" ref="AB1159:AB1164" si="827">Z1159/B1159</f>
        <v>0.41288213044082878</v>
      </c>
      <c r="AC1159" s="38"/>
    </row>
    <row r="1160" spans="1:29" s="39" customFormat="1" ht="18" customHeight="1" x14ac:dyDescent="0.25">
      <c r="A1160" s="41" t="s">
        <v>38</v>
      </c>
      <c r="B1160" s="37">
        <f>[1]consoCURRENT!E23085</f>
        <v>0</v>
      </c>
      <c r="C1160" s="37">
        <f>[1]consoCURRENT!F23085</f>
        <v>0</v>
      </c>
      <c r="D1160" s="37">
        <f>[1]consoCURRENT!G23085</f>
        <v>0</v>
      </c>
      <c r="E1160" s="37">
        <f>[1]consoCURRENT!H23085</f>
        <v>0</v>
      </c>
      <c r="F1160" s="37">
        <f>[1]consoCURRENT!I23085</f>
        <v>0</v>
      </c>
      <c r="G1160" s="37">
        <f>[1]consoCURRENT!J23085</f>
        <v>0</v>
      </c>
      <c r="H1160" s="37">
        <f>[1]consoCURRENT!K23085</f>
        <v>0</v>
      </c>
      <c r="I1160" s="37">
        <f>[1]consoCURRENT!L23085</f>
        <v>0</v>
      </c>
      <c r="J1160" s="37">
        <f>[1]consoCURRENT!M23085</f>
        <v>0</v>
      </c>
      <c r="K1160" s="37">
        <f>[1]consoCURRENT!N23085</f>
        <v>0</v>
      </c>
      <c r="L1160" s="37">
        <f>[1]consoCURRENT!O23085</f>
        <v>0</v>
      </c>
      <c r="M1160" s="37">
        <f>[1]consoCURRENT!P23085</f>
        <v>0</v>
      </c>
      <c r="N1160" s="37">
        <f>[1]consoCURRENT!Q23085</f>
        <v>0</v>
      </c>
      <c r="O1160" s="37">
        <f>[1]consoCURRENT!R23085</f>
        <v>0</v>
      </c>
      <c r="P1160" s="37">
        <f>[1]consoCURRENT!S23085</f>
        <v>0</v>
      </c>
      <c r="Q1160" s="37">
        <f>[1]consoCURRENT!T23085</f>
        <v>0</v>
      </c>
      <c r="R1160" s="37">
        <f>[1]consoCURRENT!U23085</f>
        <v>0</v>
      </c>
      <c r="S1160" s="37">
        <f>[1]consoCURRENT!V23085</f>
        <v>0</v>
      </c>
      <c r="T1160" s="37">
        <f>[1]consoCURRENT!W23085</f>
        <v>0</v>
      </c>
      <c r="U1160" s="37">
        <f>[1]consoCURRENT!X23085</f>
        <v>0</v>
      </c>
      <c r="V1160" s="37">
        <f>[1]consoCURRENT!Y23085</f>
        <v>0</v>
      </c>
      <c r="W1160" s="37">
        <f>[1]consoCURRENT!Z23085</f>
        <v>0</v>
      </c>
      <c r="X1160" s="37">
        <f>[1]consoCURRENT!AA23085</f>
        <v>0</v>
      </c>
      <c r="Y1160" s="37">
        <f>[1]consoCURRENT!AB23085</f>
        <v>0</v>
      </c>
      <c r="Z1160" s="37">
        <f t="shared" si="825"/>
        <v>0</v>
      </c>
      <c r="AA1160" s="37">
        <f t="shared" si="826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[1]consoCURRENT!E23114</f>
        <v>0</v>
      </c>
      <c r="C1161" s="37">
        <f>[1]consoCURRENT!F23114</f>
        <v>0</v>
      </c>
      <c r="D1161" s="37">
        <f>[1]consoCURRENT!G23114</f>
        <v>0</v>
      </c>
      <c r="E1161" s="37">
        <f>[1]consoCURRENT!H23114</f>
        <v>0</v>
      </c>
      <c r="F1161" s="37">
        <f>[1]consoCURRENT!I23114</f>
        <v>0</v>
      </c>
      <c r="G1161" s="37">
        <f>[1]consoCURRENT!J23114</f>
        <v>0</v>
      </c>
      <c r="H1161" s="37">
        <f>[1]consoCURRENT!K23114</f>
        <v>0</v>
      </c>
      <c r="I1161" s="37">
        <f>[1]consoCURRENT!L23114</f>
        <v>0</v>
      </c>
      <c r="J1161" s="37">
        <f>[1]consoCURRENT!M23114</f>
        <v>0</v>
      </c>
      <c r="K1161" s="37">
        <f>[1]consoCURRENT!N23114</f>
        <v>0</v>
      </c>
      <c r="L1161" s="37">
        <f>[1]consoCURRENT!O23114</f>
        <v>0</v>
      </c>
      <c r="M1161" s="37">
        <f>[1]consoCURRENT!P23114</f>
        <v>0</v>
      </c>
      <c r="N1161" s="37">
        <f>[1]consoCURRENT!Q23114</f>
        <v>0</v>
      </c>
      <c r="O1161" s="37">
        <f>[1]consoCURRENT!R23114</f>
        <v>0</v>
      </c>
      <c r="P1161" s="37">
        <f>[1]consoCURRENT!S23114</f>
        <v>0</v>
      </c>
      <c r="Q1161" s="37">
        <f>[1]consoCURRENT!T23114</f>
        <v>0</v>
      </c>
      <c r="R1161" s="37">
        <f>[1]consoCURRENT!U23114</f>
        <v>0</v>
      </c>
      <c r="S1161" s="37">
        <f>[1]consoCURRENT!V23114</f>
        <v>0</v>
      </c>
      <c r="T1161" s="37">
        <f>[1]consoCURRENT!W23114</f>
        <v>0</v>
      </c>
      <c r="U1161" s="37">
        <f>[1]consoCURRENT!X23114</f>
        <v>0</v>
      </c>
      <c r="V1161" s="37">
        <f>[1]consoCURRENT!Y23114</f>
        <v>0</v>
      </c>
      <c r="W1161" s="37">
        <f>[1]consoCURRENT!Z23114</f>
        <v>0</v>
      </c>
      <c r="X1161" s="37">
        <f>[1]consoCURRENT!AA23114</f>
        <v>0</v>
      </c>
      <c r="Y1161" s="37">
        <f>[1]consoCURRENT!AB23114</f>
        <v>0</v>
      </c>
      <c r="Z1161" s="37">
        <f t="shared" si="825"/>
        <v>0</v>
      </c>
      <c r="AA1161" s="37">
        <f t="shared" si="826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36433000</v>
      </c>
      <c r="C1162" s="44">
        <f t="shared" ref="C1162:AA1162" si="828">SUM(C1158:C1161)</f>
        <v>0</v>
      </c>
      <c r="D1162" s="44">
        <f t="shared" si="828"/>
        <v>0</v>
      </c>
      <c r="E1162" s="44">
        <f t="shared" si="828"/>
        <v>9939935.4199999999</v>
      </c>
      <c r="F1162" s="44">
        <f t="shared" si="828"/>
        <v>0</v>
      </c>
      <c r="G1162" s="44">
        <f t="shared" si="828"/>
        <v>0</v>
      </c>
      <c r="H1162" s="44">
        <f t="shared" si="828"/>
        <v>0</v>
      </c>
      <c r="I1162" s="44">
        <f t="shared" si="828"/>
        <v>0</v>
      </c>
      <c r="J1162" s="44">
        <f t="shared" si="828"/>
        <v>0</v>
      </c>
      <c r="K1162" s="44">
        <f t="shared" si="828"/>
        <v>0</v>
      </c>
      <c r="L1162" s="44">
        <f t="shared" si="828"/>
        <v>0</v>
      </c>
      <c r="M1162" s="44">
        <f t="shared" si="828"/>
        <v>0</v>
      </c>
      <c r="N1162" s="44">
        <f t="shared" si="828"/>
        <v>2781219.6799999997</v>
      </c>
      <c r="O1162" s="44">
        <f t="shared" si="828"/>
        <v>3602314.4499999997</v>
      </c>
      <c r="P1162" s="44">
        <f t="shared" si="828"/>
        <v>3556401.29</v>
      </c>
      <c r="Q1162" s="44">
        <f t="shared" si="828"/>
        <v>0</v>
      </c>
      <c r="R1162" s="44">
        <f t="shared" si="828"/>
        <v>0</v>
      </c>
      <c r="S1162" s="44">
        <f t="shared" si="828"/>
        <v>0</v>
      </c>
      <c r="T1162" s="44">
        <f t="shared" si="828"/>
        <v>0</v>
      </c>
      <c r="U1162" s="44">
        <f t="shared" si="828"/>
        <v>0</v>
      </c>
      <c r="V1162" s="44">
        <f t="shared" si="828"/>
        <v>0</v>
      </c>
      <c r="W1162" s="44">
        <f t="shared" si="828"/>
        <v>0</v>
      </c>
      <c r="X1162" s="44">
        <f t="shared" si="828"/>
        <v>0</v>
      </c>
      <c r="Y1162" s="44">
        <f t="shared" si="828"/>
        <v>0</v>
      </c>
      <c r="Z1162" s="44">
        <f t="shared" si="828"/>
        <v>9939935.4199999999</v>
      </c>
      <c r="AA1162" s="44">
        <f t="shared" si="828"/>
        <v>26493064.579999998</v>
      </c>
      <c r="AB1162" s="45">
        <f t="shared" si="827"/>
        <v>0.27282780501193971</v>
      </c>
      <c r="AC1162" s="38"/>
    </row>
    <row r="1163" spans="1:29" s="39" customFormat="1" ht="18" customHeight="1" x14ac:dyDescent="0.25">
      <c r="A1163" s="46" t="s">
        <v>41</v>
      </c>
      <c r="B1163" s="37">
        <f>[1]consoCURRENT!E23118</f>
        <v>2623000</v>
      </c>
      <c r="C1163" s="37">
        <f>[1]consoCURRENT!F23118</f>
        <v>0</v>
      </c>
      <c r="D1163" s="37">
        <f>[1]consoCURRENT!G23118</f>
        <v>0</v>
      </c>
      <c r="E1163" s="37">
        <f>[1]consoCURRENT!H23118</f>
        <v>429661.92000000004</v>
      </c>
      <c r="F1163" s="37">
        <f>[1]consoCURRENT!I23118</f>
        <v>0</v>
      </c>
      <c r="G1163" s="37">
        <f>[1]consoCURRENT!J23118</f>
        <v>0</v>
      </c>
      <c r="H1163" s="37">
        <f>[1]consoCURRENT!K23118</f>
        <v>0</v>
      </c>
      <c r="I1163" s="37">
        <f>[1]consoCURRENT!L23118</f>
        <v>0</v>
      </c>
      <c r="J1163" s="37">
        <f>[1]consoCURRENT!M23118</f>
        <v>0</v>
      </c>
      <c r="K1163" s="37">
        <f>[1]consoCURRENT!N23118</f>
        <v>0</v>
      </c>
      <c r="L1163" s="37">
        <f>[1]consoCURRENT!O23118</f>
        <v>0</v>
      </c>
      <c r="M1163" s="37">
        <f>[1]consoCURRENT!P23118</f>
        <v>0</v>
      </c>
      <c r="N1163" s="37">
        <f>[1]consoCURRENT!Q23118</f>
        <v>0</v>
      </c>
      <c r="O1163" s="37">
        <f>[1]consoCURRENT!R23118</f>
        <v>214830.96000000002</v>
      </c>
      <c r="P1163" s="37">
        <f>[1]consoCURRENT!S23118</f>
        <v>214830.96000000002</v>
      </c>
      <c r="Q1163" s="37">
        <f>[1]consoCURRENT!T23118</f>
        <v>0</v>
      </c>
      <c r="R1163" s="37">
        <f>[1]consoCURRENT!U23118</f>
        <v>0</v>
      </c>
      <c r="S1163" s="37">
        <f>[1]consoCURRENT!V23118</f>
        <v>0</v>
      </c>
      <c r="T1163" s="37">
        <f>[1]consoCURRENT!W23118</f>
        <v>0</v>
      </c>
      <c r="U1163" s="37">
        <f>[1]consoCURRENT!X23118</f>
        <v>0</v>
      </c>
      <c r="V1163" s="37">
        <f>[1]consoCURRENT!Y23118</f>
        <v>0</v>
      </c>
      <c r="W1163" s="37">
        <f>[1]consoCURRENT!Z23118</f>
        <v>0</v>
      </c>
      <c r="X1163" s="37">
        <f>[1]consoCURRENT!AA23118</f>
        <v>0</v>
      </c>
      <c r="Y1163" s="37">
        <f>[1]consoCURRENT!AB23118</f>
        <v>0</v>
      </c>
      <c r="Z1163" s="37">
        <f t="shared" ref="Z1163" si="829">SUM(M1163:Y1163)</f>
        <v>429661.92000000004</v>
      </c>
      <c r="AA1163" s="37">
        <f t="shared" ref="AA1163" si="830">B1163-Z1163</f>
        <v>2193338.08</v>
      </c>
      <c r="AB1163" s="42">
        <f t="shared" si="827"/>
        <v>0.16380553564620665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39056000</v>
      </c>
      <c r="C1164" s="44">
        <f t="shared" ref="C1164:AA1164" si="831">C1163+C1162</f>
        <v>0</v>
      </c>
      <c r="D1164" s="44">
        <f t="shared" si="831"/>
        <v>0</v>
      </c>
      <c r="E1164" s="44">
        <f t="shared" si="831"/>
        <v>10369597.34</v>
      </c>
      <c r="F1164" s="44">
        <f t="shared" si="831"/>
        <v>0</v>
      </c>
      <c r="G1164" s="44">
        <f t="shared" si="831"/>
        <v>0</v>
      </c>
      <c r="H1164" s="44">
        <f t="shared" si="831"/>
        <v>0</v>
      </c>
      <c r="I1164" s="44">
        <f t="shared" si="831"/>
        <v>0</v>
      </c>
      <c r="J1164" s="44">
        <f t="shared" si="831"/>
        <v>0</v>
      </c>
      <c r="K1164" s="44">
        <f t="shared" si="831"/>
        <v>0</v>
      </c>
      <c r="L1164" s="44">
        <f t="shared" si="831"/>
        <v>0</v>
      </c>
      <c r="M1164" s="44">
        <f t="shared" si="831"/>
        <v>0</v>
      </c>
      <c r="N1164" s="44">
        <f t="shared" si="831"/>
        <v>2781219.6799999997</v>
      </c>
      <c r="O1164" s="44">
        <f t="shared" si="831"/>
        <v>3817145.4099999997</v>
      </c>
      <c r="P1164" s="44">
        <f t="shared" si="831"/>
        <v>3771232.25</v>
      </c>
      <c r="Q1164" s="44">
        <f t="shared" si="831"/>
        <v>0</v>
      </c>
      <c r="R1164" s="44">
        <f t="shared" si="831"/>
        <v>0</v>
      </c>
      <c r="S1164" s="44">
        <f t="shared" si="831"/>
        <v>0</v>
      </c>
      <c r="T1164" s="44">
        <f t="shared" si="831"/>
        <v>0</v>
      </c>
      <c r="U1164" s="44">
        <f t="shared" si="831"/>
        <v>0</v>
      </c>
      <c r="V1164" s="44">
        <f t="shared" si="831"/>
        <v>0</v>
      </c>
      <c r="W1164" s="44">
        <f t="shared" si="831"/>
        <v>0</v>
      </c>
      <c r="X1164" s="44">
        <f t="shared" si="831"/>
        <v>0</v>
      </c>
      <c r="Y1164" s="44">
        <f t="shared" si="831"/>
        <v>0</v>
      </c>
      <c r="Z1164" s="44">
        <f t="shared" si="831"/>
        <v>10369597.34</v>
      </c>
      <c r="AA1164" s="44">
        <f t="shared" si="831"/>
        <v>28686402.659999996</v>
      </c>
      <c r="AB1164" s="45">
        <f t="shared" si="827"/>
        <v>0.26550587208111431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64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[1]consoCURRENT!E23178</f>
        <v>21658000</v>
      </c>
      <c r="C1168" s="37">
        <f>[1]consoCURRENT!F23178</f>
        <v>0</v>
      </c>
      <c r="D1168" s="37">
        <f>[1]consoCURRENT!G23178</f>
        <v>0</v>
      </c>
      <c r="E1168" s="37">
        <f>[1]consoCURRENT!H23178</f>
        <v>4270738.4800000004</v>
      </c>
      <c r="F1168" s="37">
        <f>[1]consoCURRENT!I23178</f>
        <v>0</v>
      </c>
      <c r="G1168" s="37">
        <f>[1]consoCURRENT!J23178</f>
        <v>0</v>
      </c>
      <c r="H1168" s="37">
        <f>[1]consoCURRENT!K23178</f>
        <v>0</v>
      </c>
      <c r="I1168" s="37">
        <f>[1]consoCURRENT!L23178</f>
        <v>0</v>
      </c>
      <c r="J1168" s="37">
        <f>[1]consoCURRENT!M23178</f>
        <v>0</v>
      </c>
      <c r="K1168" s="37">
        <f>[1]consoCURRENT!N23178</f>
        <v>0</v>
      </c>
      <c r="L1168" s="37">
        <f>[1]consoCURRENT!O23178</f>
        <v>0</v>
      </c>
      <c r="M1168" s="37">
        <f>[1]consoCURRENT!P23178</f>
        <v>0</v>
      </c>
      <c r="N1168" s="37">
        <f>[1]consoCURRENT!Q23178</f>
        <v>1303159.1499999999</v>
      </c>
      <c r="O1168" s="37">
        <f>[1]consoCURRENT!R23178</f>
        <v>1568563.8599999999</v>
      </c>
      <c r="P1168" s="37">
        <f>[1]consoCURRENT!S23178</f>
        <v>1399015.47</v>
      </c>
      <c r="Q1168" s="37">
        <f>[1]consoCURRENT!T23178</f>
        <v>0</v>
      </c>
      <c r="R1168" s="37">
        <f>[1]consoCURRENT!U23178</f>
        <v>0</v>
      </c>
      <c r="S1168" s="37">
        <f>[1]consoCURRENT!V23178</f>
        <v>0</v>
      </c>
      <c r="T1168" s="37">
        <f>[1]consoCURRENT!W23178</f>
        <v>0</v>
      </c>
      <c r="U1168" s="37">
        <f>[1]consoCURRENT!X23178</f>
        <v>0</v>
      </c>
      <c r="V1168" s="37">
        <f>[1]consoCURRENT!Y23178</f>
        <v>0</v>
      </c>
      <c r="W1168" s="37">
        <f>[1]consoCURRENT!Z23178</f>
        <v>0</v>
      </c>
      <c r="X1168" s="37">
        <f>[1]consoCURRENT!AA23178</f>
        <v>0</v>
      </c>
      <c r="Y1168" s="37">
        <f>[1]consoCURRENT!AB23178</f>
        <v>0</v>
      </c>
      <c r="Z1168" s="37">
        <f>SUM(M1168:Y1168)</f>
        <v>4270738.4799999995</v>
      </c>
      <c r="AA1168" s="37">
        <f>B1168-Z1168</f>
        <v>17387261.52</v>
      </c>
      <c r="AB1168" s="42">
        <f>Z1168/B1168</f>
        <v>0.19718988272231969</v>
      </c>
      <c r="AC1168" s="38"/>
    </row>
    <row r="1169" spans="1:29" s="39" customFormat="1" ht="18" customHeight="1" x14ac:dyDescent="0.25">
      <c r="A1169" s="41" t="s">
        <v>37</v>
      </c>
      <c r="B1169" s="37">
        <f>[1]consoCURRENT!E23254</f>
        <v>7232000</v>
      </c>
      <c r="C1169" s="37">
        <f>[1]consoCURRENT!F23254</f>
        <v>0</v>
      </c>
      <c r="D1169" s="37">
        <f>[1]consoCURRENT!G23254</f>
        <v>0</v>
      </c>
      <c r="E1169" s="37">
        <f>[1]consoCURRENT!H23254</f>
        <v>1935769.1499999997</v>
      </c>
      <c r="F1169" s="37">
        <f>[1]consoCURRENT!I23254</f>
        <v>0</v>
      </c>
      <c r="G1169" s="37">
        <f>[1]consoCURRENT!J23254</f>
        <v>0</v>
      </c>
      <c r="H1169" s="37">
        <f>[1]consoCURRENT!K23254</f>
        <v>0</v>
      </c>
      <c r="I1169" s="37">
        <f>[1]consoCURRENT!L23254</f>
        <v>0</v>
      </c>
      <c r="J1169" s="37">
        <f>[1]consoCURRENT!M23254</f>
        <v>0</v>
      </c>
      <c r="K1169" s="37">
        <f>[1]consoCURRENT!N23254</f>
        <v>0</v>
      </c>
      <c r="L1169" s="37">
        <f>[1]consoCURRENT!O23254</f>
        <v>0</v>
      </c>
      <c r="M1169" s="37">
        <f>[1]consoCURRENT!P23254</f>
        <v>0</v>
      </c>
      <c r="N1169" s="37">
        <f>[1]consoCURRENT!Q23254</f>
        <v>0</v>
      </c>
      <c r="O1169" s="37">
        <f>[1]consoCURRENT!R23254</f>
        <v>0</v>
      </c>
      <c r="P1169" s="37">
        <f>[1]consoCURRENT!S23254</f>
        <v>1935769.1499999997</v>
      </c>
      <c r="Q1169" s="37">
        <f>[1]consoCURRENT!T23254</f>
        <v>0</v>
      </c>
      <c r="R1169" s="37">
        <f>[1]consoCURRENT!U23254</f>
        <v>0</v>
      </c>
      <c r="S1169" s="37">
        <f>[1]consoCURRENT!V23254</f>
        <v>0</v>
      </c>
      <c r="T1169" s="37">
        <f>[1]consoCURRENT!W23254</f>
        <v>0</v>
      </c>
      <c r="U1169" s="37">
        <f>[1]consoCURRENT!X23254</f>
        <v>0</v>
      </c>
      <c r="V1169" s="37">
        <f>[1]consoCURRENT!Y23254</f>
        <v>0</v>
      </c>
      <c r="W1169" s="37">
        <f>[1]consoCURRENT!Z23254</f>
        <v>0</v>
      </c>
      <c r="X1169" s="37">
        <f>[1]consoCURRENT!AA23254</f>
        <v>0</v>
      </c>
      <c r="Y1169" s="37">
        <f>[1]consoCURRENT!AB23254</f>
        <v>0</v>
      </c>
      <c r="Z1169" s="37">
        <f t="shared" ref="Z1169:Z1171" si="832">SUM(M1169:Y1169)</f>
        <v>1935769.1499999997</v>
      </c>
      <c r="AA1169" s="37">
        <f t="shared" ref="AA1169:AA1171" si="833">B1169-Z1169</f>
        <v>5296230.8500000006</v>
      </c>
      <c r="AB1169" s="42">
        <f t="shared" ref="AB1169:AB1174" si="834">Z1169/B1169</f>
        <v>0.26766719441371678</v>
      </c>
      <c r="AC1169" s="38"/>
    </row>
    <row r="1170" spans="1:29" s="39" customFormat="1" ht="18" customHeight="1" x14ac:dyDescent="0.25">
      <c r="A1170" s="41" t="s">
        <v>38</v>
      </c>
      <c r="B1170" s="37">
        <f>[1]consoCURRENT!E23260</f>
        <v>0</v>
      </c>
      <c r="C1170" s="37">
        <f>[1]consoCURRENT!F23260</f>
        <v>0</v>
      </c>
      <c r="D1170" s="37">
        <f>[1]consoCURRENT!G23260</f>
        <v>0</v>
      </c>
      <c r="E1170" s="37">
        <f>[1]consoCURRENT!H23260</f>
        <v>0</v>
      </c>
      <c r="F1170" s="37">
        <f>[1]consoCURRENT!I23260</f>
        <v>0</v>
      </c>
      <c r="G1170" s="37">
        <f>[1]consoCURRENT!J23260</f>
        <v>0</v>
      </c>
      <c r="H1170" s="37">
        <f>[1]consoCURRENT!K23260</f>
        <v>0</v>
      </c>
      <c r="I1170" s="37">
        <f>[1]consoCURRENT!L23260</f>
        <v>0</v>
      </c>
      <c r="J1170" s="37">
        <f>[1]consoCURRENT!M23260</f>
        <v>0</v>
      </c>
      <c r="K1170" s="37">
        <f>[1]consoCURRENT!N23260</f>
        <v>0</v>
      </c>
      <c r="L1170" s="37">
        <f>[1]consoCURRENT!O23260</f>
        <v>0</v>
      </c>
      <c r="M1170" s="37">
        <f>[1]consoCURRENT!P23260</f>
        <v>0</v>
      </c>
      <c r="N1170" s="37">
        <f>[1]consoCURRENT!Q23260</f>
        <v>0</v>
      </c>
      <c r="O1170" s="37">
        <f>[1]consoCURRENT!R23260</f>
        <v>0</v>
      </c>
      <c r="P1170" s="37">
        <f>[1]consoCURRENT!S23260</f>
        <v>0</v>
      </c>
      <c r="Q1170" s="37">
        <f>[1]consoCURRENT!T23260</f>
        <v>0</v>
      </c>
      <c r="R1170" s="37">
        <f>[1]consoCURRENT!U23260</f>
        <v>0</v>
      </c>
      <c r="S1170" s="37">
        <f>[1]consoCURRENT!V23260</f>
        <v>0</v>
      </c>
      <c r="T1170" s="37">
        <f>[1]consoCURRENT!W23260</f>
        <v>0</v>
      </c>
      <c r="U1170" s="37">
        <f>[1]consoCURRENT!X23260</f>
        <v>0</v>
      </c>
      <c r="V1170" s="37">
        <f>[1]consoCURRENT!Y23260</f>
        <v>0</v>
      </c>
      <c r="W1170" s="37">
        <f>[1]consoCURRENT!Z23260</f>
        <v>0</v>
      </c>
      <c r="X1170" s="37">
        <f>[1]consoCURRENT!AA23260</f>
        <v>0</v>
      </c>
      <c r="Y1170" s="37">
        <f>[1]consoCURRENT!AB23260</f>
        <v>0</v>
      </c>
      <c r="Z1170" s="37">
        <f t="shared" si="832"/>
        <v>0</v>
      </c>
      <c r="AA1170" s="37">
        <f t="shared" si="833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[1]consoCURRENT!E23289</f>
        <v>0</v>
      </c>
      <c r="C1171" s="37">
        <f>[1]consoCURRENT!F23289</f>
        <v>0</v>
      </c>
      <c r="D1171" s="37">
        <f>[1]consoCURRENT!G23289</f>
        <v>0</v>
      </c>
      <c r="E1171" s="37">
        <f>[1]consoCURRENT!H23289</f>
        <v>0</v>
      </c>
      <c r="F1171" s="37">
        <f>[1]consoCURRENT!I23289</f>
        <v>0</v>
      </c>
      <c r="G1171" s="37">
        <f>[1]consoCURRENT!J23289</f>
        <v>0</v>
      </c>
      <c r="H1171" s="37">
        <f>[1]consoCURRENT!K23289</f>
        <v>0</v>
      </c>
      <c r="I1171" s="37">
        <f>[1]consoCURRENT!L23289</f>
        <v>0</v>
      </c>
      <c r="J1171" s="37">
        <f>[1]consoCURRENT!M23289</f>
        <v>0</v>
      </c>
      <c r="K1171" s="37">
        <f>[1]consoCURRENT!N23289</f>
        <v>0</v>
      </c>
      <c r="L1171" s="37">
        <f>[1]consoCURRENT!O23289</f>
        <v>0</v>
      </c>
      <c r="M1171" s="37">
        <f>[1]consoCURRENT!P23289</f>
        <v>0</v>
      </c>
      <c r="N1171" s="37">
        <f>[1]consoCURRENT!Q23289</f>
        <v>0</v>
      </c>
      <c r="O1171" s="37">
        <f>[1]consoCURRENT!R23289</f>
        <v>0</v>
      </c>
      <c r="P1171" s="37">
        <f>[1]consoCURRENT!S23289</f>
        <v>0</v>
      </c>
      <c r="Q1171" s="37">
        <f>[1]consoCURRENT!T23289</f>
        <v>0</v>
      </c>
      <c r="R1171" s="37">
        <f>[1]consoCURRENT!U23289</f>
        <v>0</v>
      </c>
      <c r="S1171" s="37">
        <f>[1]consoCURRENT!V23289</f>
        <v>0</v>
      </c>
      <c r="T1171" s="37">
        <f>[1]consoCURRENT!W23289</f>
        <v>0</v>
      </c>
      <c r="U1171" s="37">
        <f>[1]consoCURRENT!X23289</f>
        <v>0</v>
      </c>
      <c r="V1171" s="37">
        <f>[1]consoCURRENT!Y23289</f>
        <v>0</v>
      </c>
      <c r="W1171" s="37">
        <f>[1]consoCURRENT!Z23289</f>
        <v>0</v>
      </c>
      <c r="X1171" s="37">
        <f>[1]consoCURRENT!AA23289</f>
        <v>0</v>
      </c>
      <c r="Y1171" s="37">
        <f>[1]consoCURRENT!AB23289</f>
        <v>0</v>
      </c>
      <c r="Z1171" s="37">
        <f t="shared" si="832"/>
        <v>0</v>
      </c>
      <c r="AA1171" s="37">
        <f t="shared" si="833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28890000</v>
      </c>
      <c r="C1172" s="44">
        <f t="shared" ref="C1172:AA1172" si="835">SUM(C1168:C1171)</f>
        <v>0</v>
      </c>
      <c r="D1172" s="44">
        <f t="shared" si="835"/>
        <v>0</v>
      </c>
      <c r="E1172" s="44">
        <f t="shared" si="835"/>
        <v>6206507.6299999999</v>
      </c>
      <c r="F1172" s="44">
        <f t="shared" si="835"/>
        <v>0</v>
      </c>
      <c r="G1172" s="44">
        <f t="shared" si="835"/>
        <v>0</v>
      </c>
      <c r="H1172" s="44">
        <f t="shared" si="835"/>
        <v>0</v>
      </c>
      <c r="I1172" s="44">
        <f t="shared" si="835"/>
        <v>0</v>
      </c>
      <c r="J1172" s="44">
        <f t="shared" si="835"/>
        <v>0</v>
      </c>
      <c r="K1172" s="44">
        <f t="shared" si="835"/>
        <v>0</v>
      </c>
      <c r="L1172" s="44">
        <f t="shared" si="835"/>
        <v>0</v>
      </c>
      <c r="M1172" s="44">
        <f t="shared" si="835"/>
        <v>0</v>
      </c>
      <c r="N1172" s="44">
        <f t="shared" si="835"/>
        <v>1303159.1499999999</v>
      </c>
      <c r="O1172" s="44">
        <f t="shared" si="835"/>
        <v>1568563.8599999999</v>
      </c>
      <c r="P1172" s="44">
        <f t="shared" si="835"/>
        <v>3334784.6199999996</v>
      </c>
      <c r="Q1172" s="44">
        <f t="shared" si="835"/>
        <v>0</v>
      </c>
      <c r="R1172" s="44">
        <f t="shared" si="835"/>
        <v>0</v>
      </c>
      <c r="S1172" s="44">
        <f t="shared" si="835"/>
        <v>0</v>
      </c>
      <c r="T1172" s="44">
        <f t="shared" si="835"/>
        <v>0</v>
      </c>
      <c r="U1172" s="44">
        <f t="shared" si="835"/>
        <v>0</v>
      </c>
      <c r="V1172" s="44">
        <f t="shared" si="835"/>
        <v>0</v>
      </c>
      <c r="W1172" s="44">
        <f t="shared" si="835"/>
        <v>0</v>
      </c>
      <c r="X1172" s="44">
        <f t="shared" si="835"/>
        <v>0</v>
      </c>
      <c r="Y1172" s="44">
        <f t="shared" si="835"/>
        <v>0</v>
      </c>
      <c r="Z1172" s="44">
        <f t="shared" si="835"/>
        <v>6206507.629999999</v>
      </c>
      <c r="AA1172" s="44">
        <f t="shared" si="835"/>
        <v>22683492.370000001</v>
      </c>
      <c r="AB1172" s="45">
        <f t="shared" si="834"/>
        <v>0.21483238594669432</v>
      </c>
      <c r="AC1172" s="38"/>
    </row>
    <row r="1173" spans="1:29" s="39" customFormat="1" ht="18" customHeight="1" x14ac:dyDescent="0.25">
      <c r="A1173" s="46" t="s">
        <v>41</v>
      </c>
      <c r="B1173" s="37">
        <f>[1]consoCURRENT!E23293</f>
        <v>2058000</v>
      </c>
      <c r="C1173" s="37">
        <f>[1]consoCURRENT!F23293</f>
        <v>0</v>
      </c>
      <c r="D1173" s="37">
        <f>[1]consoCURRENT!G23293</f>
        <v>0</v>
      </c>
      <c r="E1173" s="37">
        <f>[1]consoCURRENT!H23293</f>
        <v>271081.44</v>
      </c>
      <c r="F1173" s="37">
        <f>[1]consoCURRENT!I23293</f>
        <v>0</v>
      </c>
      <c r="G1173" s="37">
        <f>[1]consoCURRENT!J23293</f>
        <v>0</v>
      </c>
      <c r="H1173" s="37">
        <f>[1]consoCURRENT!K23293</f>
        <v>0</v>
      </c>
      <c r="I1173" s="37">
        <f>[1]consoCURRENT!L23293</f>
        <v>0</v>
      </c>
      <c r="J1173" s="37">
        <f>[1]consoCURRENT!M23293</f>
        <v>0</v>
      </c>
      <c r="K1173" s="37">
        <f>[1]consoCURRENT!N23293</f>
        <v>0</v>
      </c>
      <c r="L1173" s="37">
        <f>[1]consoCURRENT!O23293</f>
        <v>0</v>
      </c>
      <c r="M1173" s="37">
        <f>[1]consoCURRENT!P23293</f>
        <v>0</v>
      </c>
      <c r="N1173" s="37">
        <f>[1]consoCURRENT!Q23293</f>
        <v>0</v>
      </c>
      <c r="O1173" s="37">
        <f>[1]consoCURRENT!R23293</f>
        <v>0</v>
      </c>
      <c r="P1173" s="37">
        <f>[1]consoCURRENT!S23293</f>
        <v>271081.44</v>
      </c>
      <c r="Q1173" s="37">
        <f>[1]consoCURRENT!T23293</f>
        <v>0</v>
      </c>
      <c r="R1173" s="37">
        <f>[1]consoCURRENT!U23293</f>
        <v>0</v>
      </c>
      <c r="S1173" s="37">
        <f>[1]consoCURRENT!V23293</f>
        <v>0</v>
      </c>
      <c r="T1173" s="37">
        <f>[1]consoCURRENT!W23293</f>
        <v>0</v>
      </c>
      <c r="U1173" s="37">
        <f>[1]consoCURRENT!X23293</f>
        <v>0</v>
      </c>
      <c r="V1173" s="37">
        <f>[1]consoCURRENT!Y23293</f>
        <v>0</v>
      </c>
      <c r="W1173" s="37">
        <f>[1]consoCURRENT!Z23293</f>
        <v>0</v>
      </c>
      <c r="X1173" s="37">
        <f>[1]consoCURRENT!AA23293</f>
        <v>0</v>
      </c>
      <c r="Y1173" s="37">
        <f>[1]consoCURRENT!AB23293</f>
        <v>0</v>
      </c>
      <c r="Z1173" s="37">
        <f t="shared" ref="Z1173" si="836">SUM(M1173:Y1173)</f>
        <v>271081.44</v>
      </c>
      <c r="AA1173" s="37">
        <f t="shared" ref="AA1173" si="837">B1173-Z1173</f>
        <v>1786918.56</v>
      </c>
      <c r="AB1173" s="42">
        <f t="shared" si="834"/>
        <v>0.13172081632653063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30948000</v>
      </c>
      <c r="C1174" s="44">
        <f t="shared" ref="C1174:AA1174" si="838">C1173+C1172</f>
        <v>0</v>
      </c>
      <c r="D1174" s="44">
        <f t="shared" si="838"/>
        <v>0</v>
      </c>
      <c r="E1174" s="44">
        <f t="shared" si="838"/>
        <v>6477589.0700000003</v>
      </c>
      <c r="F1174" s="44">
        <f t="shared" si="838"/>
        <v>0</v>
      </c>
      <c r="G1174" s="44">
        <f t="shared" si="838"/>
        <v>0</v>
      </c>
      <c r="H1174" s="44">
        <f t="shared" si="838"/>
        <v>0</v>
      </c>
      <c r="I1174" s="44">
        <f t="shared" si="838"/>
        <v>0</v>
      </c>
      <c r="J1174" s="44">
        <f t="shared" si="838"/>
        <v>0</v>
      </c>
      <c r="K1174" s="44">
        <f t="shared" si="838"/>
        <v>0</v>
      </c>
      <c r="L1174" s="44">
        <f t="shared" si="838"/>
        <v>0</v>
      </c>
      <c r="M1174" s="44">
        <f t="shared" si="838"/>
        <v>0</v>
      </c>
      <c r="N1174" s="44">
        <f t="shared" si="838"/>
        <v>1303159.1499999999</v>
      </c>
      <c r="O1174" s="44">
        <f t="shared" si="838"/>
        <v>1568563.8599999999</v>
      </c>
      <c r="P1174" s="44">
        <f t="shared" si="838"/>
        <v>3605866.0599999996</v>
      </c>
      <c r="Q1174" s="44">
        <f t="shared" si="838"/>
        <v>0</v>
      </c>
      <c r="R1174" s="44">
        <f t="shared" si="838"/>
        <v>0</v>
      </c>
      <c r="S1174" s="44">
        <f t="shared" si="838"/>
        <v>0</v>
      </c>
      <c r="T1174" s="44">
        <f t="shared" si="838"/>
        <v>0</v>
      </c>
      <c r="U1174" s="44">
        <f t="shared" si="838"/>
        <v>0</v>
      </c>
      <c r="V1174" s="44">
        <f t="shared" si="838"/>
        <v>0</v>
      </c>
      <c r="W1174" s="44">
        <f t="shared" si="838"/>
        <v>0</v>
      </c>
      <c r="X1174" s="44">
        <f t="shared" si="838"/>
        <v>0</v>
      </c>
      <c r="Y1174" s="44">
        <f t="shared" si="838"/>
        <v>0</v>
      </c>
      <c r="Z1174" s="44">
        <f t="shared" si="838"/>
        <v>6477589.0699999994</v>
      </c>
      <c r="AA1174" s="44">
        <f t="shared" si="838"/>
        <v>24470410.93</v>
      </c>
      <c r="AB1174" s="45">
        <f t="shared" si="834"/>
        <v>0.20930557935892463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65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[1]consoCURRENT!E23353</f>
        <v>31002000</v>
      </c>
      <c r="C1178" s="37">
        <f>[1]consoCURRENT!F23353</f>
        <v>0</v>
      </c>
      <c r="D1178" s="37">
        <f>[1]consoCURRENT!G23353</f>
        <v>0</v>
      </c>
      <c r="E1178" s="37">
        <f>[1]consoCURRENT!H23353</f>
        <v>7585409.5600000005</v>
      </c>
      <c r="F1178" s="37">
        <f>[1]consoCURRENT!I23353</f>
        <v>0</v>
      </c>
      <c r="G1178" s="37">
        <f>[1]consoCURRENT!J23353</f>
        <v>0</v>
      </c>
      <c r="H1178" s="37">
        <f>[1]consoCURRENT!K23353</f>
        <v>0</v>
      </c>
      <c r="I1178" s="37">
        <f>[1]consoCURRENT!L23353</f>
        <v>0</v>
      </c>
      <c r="J1178" s="37">
        <f>[1]consoCURRENT!M23353</f>
        <v>0</v>
      </c>
      <c r="K1178" s="37">
        <f>[1]consoCURRENT!N23353</f>
        <v>0</v>
      </c>
      <c r="L1178" s="37">
        <f>[1]consoCURRENT!O23353</f>
        <v>0</v>
      </c>
      <c r="M1178" s="37">
        <f>[1]consoCURRENT!P23353</f>
        <v>0</v>
      </c>
      <c r="N1178" s="37">
        <f>[1]consoCURRENT!Q23353</f>
        <v>2340379.41</v>
      </c>
      <c r="O1178" s="37">
        <f>[1]consoCURRENT!R23353</f>
        <v>2734525.56</v>
      </c>
      <c r="P1178" s="37">
        <f>[1]consoCURRENT!S23353</f>
        <v>2510504.5900000003</v>
      </c>
      <c r="Q1178" s="37">
        <f>[1]consoCURRENT!T23353</f>
        <v>0</v>
      </c>
      <c r="R1178" s="37">
        <f>[1]consoCURRENT!U23353</f>
        <v>0</v>
      </c>
      <c r="S1178" s="37">
        <f>[1]consoCURRENT!V23353</f>
        <v>0</v>
      </c>
      <c r="T1178" s="37">
        <f>[1]consoCURRENT!W23353</f>
        <v>0</v>
      </c>
      <c r="U1178" s="37">
        <f>[1]consoCURRENT!X23353</f>
        <v>0</v>
      </c>
      <c r="V1178" s="37">
        <f>[1]consoCURRENT!Y23353</f>
        <v>0</v>
      </c>
      <c r="W1178" s="37">
        <f>[1]consoCURRENT!Z23353</f>
        <v>0</v>
      </c>
      <c r="X1178" s="37">
        <f>[1]consoCURRENT!AA23353</f>
        <v>0</v>
      </c>
      <c r="Y1178" s="37">
        <f>[1]consoCURRENT!AB23353</f>
        <v>0</v>
      </c>
      <c r="Z1178" s="37">
        <f>SUM(M1178:Y1178)</f>
        <v>7585409.5600000005</v>
      </c>
      <c r="AA1178" s="37">
        <f>B1178-Z1178</f>
        <v>23416590.439999998</v>
      </c>
      <c r="AB1178" s="42">
        <f>Z1178/B1178</f>
        <v>0.24467484549383911</v>
      </c>
      <c r="AC1178" s="38"/>
    </row>
    <row r="1179" spans="1:29" s="39" customFormat="1" ht="18" customHeight="1" x14ac:dyDescent="0.25">
      <c r="A1179" s="41" t="s">
        <v>37</v>
      </c>
      <c r="B1179" s="37">
        <f>[1]consoCURRENT!E23429</f>
        <v>10776000</v>
      </c>
      <c r="C1179" s="37">
        <f>[1]consoCURRENT!F23429</f>
        <v>0</v>
      </c>
      <c r="D1179" s="37">
        <f>[1]consoCURRENT!G23429</f>
        <v>0</v>
      </c>
      <c r="E1179" s="37">
        <f>[1]consoCURRENT!H23429</f>
        <v>2900698.66</v>
      </c>
      <c r="F1179" s="37">
        <f>[1]consoCURRENT!I23429</f>
        <v>0</v>
      </c>
      <c r="G1179" s="37">
        <f>[1]consoCURRENT!J23429</f>
        <v>0</v>
      </c>
      <c r="H1179" s="37">
        <f>[1]consoCURRENT!K23429</f>
        <v>0</v>
      </c>
      <c r="I1179" s="37">
        <f>[1]consoCURRENT!L23429</f>
        <v>0</v>
      </c>
      <c r="J1179" s="37">
        <f>[1]consoCURRENT!M23429</f>
        <v>0</v>
      </c>
      <c r="K1179" s="37">
        <f>[1]consoCURRENT!N23429</f>
        <v>0</v>
      </c>
      <c r="L1179" s="37">
        <f>[1]consoCURRENT!O23429</f>
        <v>0</v>
      </c>
      <c r="M1179" s="37">
        <f>[1]consoCURRENT!P23429</f>
        <v>0</v>
      </c>
      <c r="N1179" s="37">
        <f>[1]consoCURRENT!Q23429</f>
        <v>769072.41</v>
      </c>
      <c r="O1179" s="37">
        <f>[1]consoCURRENT!R23429</f>
        <v>1055737.5899999999</v>
      </c>
      <c r="P1179" s="37">
        <f>[1]consoCURRENT!S23429</f>
        <v>1075888.6599999999</v>
      </c>
      <c r="Q1179" s="37">
        <f>[1]consoCURRENT!T23429</f>
        <v>0</v>
      </c>
      <c r="R1179" s="37">
        <f>[1]consoCURRENT!U23429</f>
        <v>0</v>
      </c>
      <c r="S1179" s="37">
        <f>[1]consoCURRENT!V23429</f>
        <v>0</v>
      </c>
      <c r="T1179" s="37">
        <f>[1]consoCURRENT!W23429</f>
        <v>0</v>
      </c>
      <c r="U1179" s="37">
        <f>[1]consoCURRENT!X23429</f>
        <v>0</v>
      </c>
      <c r="V1179" s="37">
        <f>[1]consoCURRENT!Y23429</f>
        <v>0</v>
      </c>
      <c r="W1179" s="37">
        <f>[1]consoCURRENT!Z23429</f>
        <v>0</v>
      </c>
      <c r="X1179" s="37">
        <f>[1]consoCURRENT!AA23429</f>
        <v>0</v>
      </c>
      <c r="Y1179" s="37">
        <f>[1]consoCURRENT!AB23429</f>
        <v>0</v>
      </c>
      <c r="Z1179" s="37">
        <f t="shared" ref="Z1179:Z1181" si="839">SUM(M1179:Y1179)</f>
        <v>2900698.66</v>
      </c>
      <c r="AA1179" s="37">
        <f t="shared" ref="AA1179:AA1181" si="840">B1179-Z1179</f>
        <v>7875301.3399999999</v>
      </c>
      <c r="AB1179" s="42">
        <f t="shared" ref="AB1179:AB1184" si="841">Z1179/B1179</f>
        <v>0.2691813901262064</v>
      </c>
      <c r="AC1179" s="38"/>
    </row>
    <row r="1180" spans="1:29" s="39" customFormat="1" ht="18" customHeight="1" x14ac:dyDescent="0.25">
      <c r="A1180" s="41" t="s">
        <v>38</v>
      </c>
      <c r="B1180" s="37">
        <f>[1]consoCURRENT!E23435</f>
        <v>0</v>
      </c>
      <c r="C1180" s="37">
        <f>[1]consoCURRENT!F23435</f>
        <v>0</v>
      </c>
      <c r="D1180" s="37">
        <f>[1]consoCURRENT!G23435</f>
        <v>0</v>
      </c>
      <c r="E1180" s="37">
        <f>[1]consoCURRENT!H23435</f>
        <v>0</v>
      </c>
      <c r="F1180" s="37">
        <f>[1]consoCURRENT!I23435</f>
        <v>0</v>
      </c>
      <c r="G1180" s="37">
        <f>[1]consoCURRENT!J23435</f>
        <v>0</v>
      </c>
      <c r="H1180" s="37">
        <f>[1]consoCURRENT!K23435</f>
        <v>0</v>
      </c>
      <c r="I1180" s="37">
        <f>[1]consoCURRENT!L23435</f>
        <v>0</v>
      </c>
      <c r="J1180" s="37">
        <f>[1]consoCURRENT!M23435</f>
        <v>0</v>
      </c>
      <c r="K1180" s="37">
        <f>[1]consoCURRENT!N23435</f>
        <v>0</v>
      </c>
      <c r="L1180" s="37">
        <f>[1]consoCURRENT!O23435</f>
        <v>0</v>
      </c>
      <c r="M1180" s="37">
        <f>[1]consoCURRENT!P23435</f>
        <v>0</v>
      </c>
      <c r="N1180" s="37">
        <f>[1]consoCURRENT!Q23435</f>
        <v>0</v>
      </c>
      <c r="O1180" s="37">
        <f>[1]consoCURRENT!R23435</f>
        <v>0</v>
      </c>
      <c r="P1180" s="37">
        <f>[1]consoCURRENT!S23435</f>
        <v>0</v>
      </c>
      <c r="Q1180" s="37">
        <f>[1]consoCURRENT!T23435</f>
        <v>0</v>
      </c>
      <c r="R1180" s="37">
        <f>[1]consoCURRENT!U23435</f>
        <v>0</v>
      </c>
      <c r="S1180" s="37">
        <f>[1]consoCURRENT!V23435</f>
        <v>0</v>
      </c>
      <c r="T1180" s="37">
        <f>[1]consoCURRENT!W23435</f>
        <v>0</v>
      </c>
      <c r="U1180" s="37">
        <f>[1]consoCURRENT!X23435</f>
        <v>0</v>
      </c>
      <c r="V1180" s="37">
        <f>[1]consoCURRENT!Y23435</f>
        <v>0</v>
      </c>
      <c r="W1180" s="37">
        <f>[1]consoCURRENT!Z23435</f>
        <v>0</v>
      </c>
      <c r="X1180" s="37">
        <f>[1]consoCURRENT!AA23435</f>
        <v>0</v>
      </c>
      <c r="Y1180" s="37">
        <f>[1]consoCURRENT!AB23435</f>
        <v>0</v>
      </c>
      <c r="Z1180" s="37">
        <f t="shared" si="839"/>
        <v>0</v>
      </c>
      <c r="AA1180" s="37">
        <f t="shared" si="840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[1]consoCURRENT!E23464</f>
        <v>0</v>
      </c>
      <c r="C1181" s="37">
        <f>[1]consoCURRENT!F23464</f>
        <v>0</v>
      </c>
      <c r="D1181" s="37">
        <f>[1]consoCURRENT!G23464</f>
        <v>0</v>
      </c>
      <c r="E1181" s="37">
        <f>[1]consoCURRENT!H23464</f>
        <v>0</v>
      </c>
      <c r="F1181" s="37">
        <f>[1]consoCURRENT!I23464</f>
        <v>0</v>
      </c>
      <c r="G1181" s="37">
        <f>[1]consoCURRENT!J23464</f>
        <v>0</v>
      </c>
      <c r="H1181" s="37">
        <f>[1]consoCURRENT!K23464</f>
        <v>0</v>
      </c>
      <c r="I1181" s="37">
        <f>[1]consoCURRENT!L23464</f>
        <v>0</v>
      </c>
      <c r="J1181" s="37">
        <f>[1]consoCURRENT!M23464</f>
        <v>0</v>
      </c>
      <c r="K1181" s="37">
        <f>[1]consoCURRENT!N23464</f>
        <v>0</v>
      </c>
      <c r="L1181" s="37">
        <f>[1]consoCURRENT!O23464</f>
        <v>0</v>
      </c>
      <c r="M1181" s="37">
        <f>[1]consoCURRENT!P23464</f>
        <v>0</v>
      </c>
      <c r="N1181" s="37">
        <f>[1]consoCURRENT!Q23464</f>
        <v>0</v>
      </c>
      <c r="O1181" s="37">
        <f>[1]consoCURRENT!R23464</f>
        <v>0</v>
      </c>
      <c r="P1181" s="37">
        <f>[1]consoCURRENT!S23464</f>
        <v>0</v>
      </c>
      <c r="Q1181" s="37">
        <f>[1]consoCURRENT!T23464</f>
        <v>0</v>
      </c>
      <c r="R1181" s="37">
        <f>[1]consoCURRENT!U23464</f>
        <v>0</v>
      </c>
      <c r="S1181" s="37">
        <f>[1]consoCURRENT!V23464</f>
        <v>0</v>
      </c>
      <c r="T1181" s="37">
        <f>[1]consoCURRENT!W23464</f>
        <v>0</v>
      </c>
      <c r="U1181" s="37">
        <f>[1]consoCURRENT!X23464</f>
        <v>0</v>
      </c>
      <c r="V1181" s="37">
        <f>[1]consoCURRENT!Y23464</f>
        <v>0</v>
      </c>
      <c r="W1181" s="37">
        <f>[1]consoCURRENT!Z23464</f>
        <v>0</v>
      </c>
      <c r="X1181" s="37">
        <f>[1]consoCURRENT!AA23464</f>
        <v>0</v>
      </c>
      <c r="Y1181" s="37">
        <f>[1]consoCURRENT!AB23464</f>
        <v>0</v>
      </c>
      <c r="Z1181" s="37">
        <f t="shared" si="839"/>
        <v>0</v>
      </c>
      <c r="AA1181" s="37">
        <f t="shared" si="840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41778000</v>
      </c>
      <c r="C1182" s="44">
        <f t="shared" ref="C1182:AA1182" si="842">SUM(C1178:C1181)</f>
        <v>0</v>
      </c>
      <c r="D1182" s="44">
        <f t="shared" si="842"/>
        <v>0</v>
      </c>
      <c r="E1182" s="44">
        <f t="shared" si="842"/>
        <v>10486108.220000001</v>
      </c>
      <c r="F1182" s="44">
        <f t="shared" si="842"/>
        <v>0</v>
      </c>
      <c r="G1182" s="44">
        <f t="shared" si="842"/>
        <v>0</v>
      </c>
      <c r="H1182" s="44">
        <f t="shared" si="842"/>
        <v>0</v>
      </c>
      <c r="I1182" s="44">
        <f t="shared" si="842"/>
        <v>0</v>
      </c>
      <c r="J1182" s="44">
        <f t="shared" si="842"/>
        <v>0</v>
      </c>
      <c r="K1182" s="44">
        <f t="shared" si="842"/>
        <v>0</v>
      </c>
      <c r="L1182" s="44">
        <f t="shared" si="842"/>
        <v>0</v>
      </c>
      <c r="M1182" s="44">
        <f t="shared" si="842"/>
        <v>0</v>
      </c>
      <c r="N1182" s="44">
        <f t="shared" si="842"/>
        <v>3109451.8200000003</v>
      </c>
      <c r="O1182" s="44">
        <f t="shared" si="842"/>
        <v>3790263.15</v>
      </c>
      <c r="P1182" s="44">
        <f t="shared" si="842"/>
        <v>3586393.25</v>
      </c>
      <c r="Q1182" s="44">
        <f t="shared" si="842"/>
        <v>0</v>
      </c>
      <c r="R1182" s="44">
        <f t="shared" si="842"/>
        <v>0</v>
      </c>
      <c r="S1182" s="44">
        <f t="shared" si="842"/>
        <v>0</v>
      </c>
      <c r="T1182" s="44">
        <f t="shared" si="842"/>
        <v>0</v>
      </c>
      <c r="U1182" s="44">
        <f t="shared" si="842"/>
        <v>0</v>
      </c>
      <c r="V1182" s="44">
        <f t="shared" si="842"/>
        <v>0</v>
      </c>
      <c r="W1182" s="44">
        <f t="shared" si="842"/>
        <v>0</v>
      </c>
      <c r="X1182" s="44">
        <f t="shared" si="842"/>
        <v>0</v>
      </c>
      <c r="Y1182" s="44">
        <f t="shared" si="842"/>
        <v>0</v>
      </c>
      <c r="Z1182" s="44">
        <f t="shared" si="842"/>
        <v>10486108.220000001</v>
      </c>
      <c r="AA1182" s="44">
        <f t="shared" si="842"/>
        <v>31291891.779999997</v>
      </c>
      <c r="AB1182" s="45">
        <f t="shared" si="841"/>
        <v>0.25099593613863758</v>
      </c>
      <c r="AC1182" s="38"/>
    </row>
    <row r="1183" spans="1:29" s="39" customFormat="1" ht="18" customHeight="1" x14ac:dyDescent="0.25">
      <c r="A1183" s="46" t="s">
        <v>41</v>
      </c>
      <c r="B1183" s="37">
        <f>[1]consoCURRENT!E23468</f>
        <v>2912000</v>
      </c>
      <c r="C1183" s="37">
        <f>[1]consoCURRENT!F23468</f>
        <v>0</v>
      </c>
      <c r="D1183" s="37">
        <f>[1]consoCURRENT!G23468</f>
        <v>0</v>
      </c>
      <c r="E1183" s="37">
        <f>[1]consoCURRENT!H23468</f>
        <v>1038055.5</v>
      </c>
      <c r="F1183" s="37">
        <f>[1]consoCURRENT!I23468</f>
        <v>0</v>
      </c>
      <c r="G1183" s="37">
        <f>[1]consoCURRENT!J23468</f>
        <v>0</v>
      </c>
      <c r="H1183" s="37">
        <f>[1]consoCURRENT!K23468</f>
        <v>0</v>
      </c>
      <c r="I1183" s="37">
        <f>[1]consoCURRENT!L23468</f>
        <v>0</v>
      </c>
      <c r="J1183" s="37">
        <f>[1]consoCURRENT!M23468</f>
        <v>0</v>
      </c>
      <c r="K1183" s="37">
        <f>[1]consoCURRENT!N23468</f>
        <v>0</v>
      </c>
      <c r="L1183" s="37">
        <f>[1]consoCURRENT!O23468</f>
        <v>0</v>
      </c>
      <c r="M1183" s="37">
        <f>[1]consoCURRENT!P23468</f>
        <v>0</v>
      </c>
      <c r="N1183" s="37">
        <f>[1]consoCURRENT!Q23468</f>
        <v>297875.03999999998</v>
      </c>
      <c r="O1183" s="37">
        <f>[1]consoCURRENT!R23468</f>
        <v>351517.75</v>
      </c>
      <c r="P1183" s="37">
        <f>[1]consoCURRENT!S23468</f>
        <v>388662.71</v>
      </c>
      <c r="Q1183" s="37">
        <f>[1]consoCURRENT!T23468</f>
        <v>0</v>
      </c>
      <c r="R1183" s="37">
        <f>[1]consoCURRENT!U23468</f>
        <v>0</v>
      </c>
      <c r="S1183" s="37">
        <f>[1]consoCURRENT!V23468</f>
        <v>0</v>
      </c>
      <c r="T1183" s="37">
        <f>[1]consoCURRENT!W23468</f>
        <v>0</v>
      </c>
      <c r="U1183" s="37">
        <f>[1]consoCURRENT!X23468</f>
        <v>0</v>
      </c>
      <c r="V1183" s="37">
        <f>[1]consoCURRENT!Y23468</f>
        <v>0</v>
      </c>
      <c r="W1183" s="37">
        <f>[1]consoCURRENT!Z23468</f>
        <v>0</v>
      </c>
      <c r="X1183" s="37">
        <f>[1]consoCURRENT!AA23468</f>
        <v>0</v>
      </c>
      <c r="Y1183" s="37">
        <f>[1]consoCURRENT!AB23468</f>
        <v>0</v>
      </c>
      <c r="Z1183" s="37">
        <f t="shared" ref="Z1183" si="843">SUM(M1183:Y1183)</f>
        <v>1038055.5</v>
      </c>
      <c r="AA1183" s="37">
        <f t="shared" ref="AA1183" si="844">B1183-Z1183</f>
        <v>1873944.5</v>
      </c>
      <c r="AB1183" s="42">
        <f t="shared" si="841"/>
        <v>0.35647510302197805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44690000</v>
      </c>
      <c r="C1184" s="44">
        <f t="shared" ref="C1184:AA1184" si="845">C1183+C1182</f>
        <v>0</v>
      </c>
      <c r="D1184" s="44">
        <f t="shared" si="845"/>
        <v>0</v>
      </c>
      <c r="E1184" s="44">
        <f t="shared" si="845"/>
        <v>11524163.720000001</v>
      </c>
      <c r="F1184" s="44">
        <f t="shared" si="845"/>
        <v>0</v>
      </c>
      <c r="G1184" s="44">
        <f t="shared" si="845"/>
        <v>0</v>
      </c>
      <c r="H1184" s="44">
        <f t="shared" si="845"/>
        <v>0</v>
      </c>
      <c r="I1184" s="44">
        <f t="shared" si="845"/>
        <v>0</v>
      </c>
      <c r="J1184" s="44">
        <f t="shared" si="845"/>
        <v>0</v>
      </c>
      <c r="K1184" s="44">
        <f t="shared" si="845"/>
        <v>0</v>
      </c>
      <c r="L1184" s="44">
        <f t="shared" si="845"/>
        <v>0</v>
      </c>
      <c r="M1184" s="44">
        <f t="shared" si="845"/>
        <v>0</v>
      </c>
      <c r="N1184" s="44">
        <f t="shared" si="845"/>
        <v>3407326.8600000003</v>
      </c>
      <c r="O1184" s="44">
        <f t="shared" si="845"/>
        <v>4141780.9</v>
      </c>
      <c r="P1184" s="44">
        <f t="shared" si="845"/>
        <v>3975055.96</v>
      </c>
      <c r="Q1184" s="44">
        <f t="shared" si="845"/>
        <v>0</v>
      </c>
      <c r="R1184" s="44">
        <f t="shared" si="845"/>
        <v>0</v>
      </c>
      <c r="S1184" s="44">
        <f t="shared" si="845"/>
        <v>0</v>
      </c>
      <c r="T1184" s="44">
        <f t="shared" si="845"/>
        <v>0</v>
      </c>
      <c r="U1184" s="44">
        <f t="shared" si="845"/>
        <v>0</v>
      </c>
      <c r="V1184" s="44">
        <f t="shared" si="845"/>
        <v>0</v>
      </c>
      <c r="W1184" s="44">
        <f t="shared" si="845"/>
        <v>0</v>
      </c>
      <c r="X1184" s="44">
        <f t="shared" si="845"/>
        <v>0</v>
      </c>
      <c r="Y1184" s="44">
        <f t="shared" si="845"/>
        <v>0</v>
      </c>
      <c r="Z1184" s="44">
        <f t="shared" si="845"/>
        <v>11524163.720000001</v>
      </c>
      <c r="AA1184" s="44">
        <f t="shared" si="845"/>
        <v>33165836.279999997</v>
      </c>
      <c r="AB1184" s="45">
        <f t="shared" si="841"/>
        <v>0.2578689577086597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66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[1]consoCURRENT!E23528</f>
        <v>27853000</v>
      </c>
      <c r="C1188" s="37">
        <f>[1]consoCURRENT!F23528</f>
        <v>0</v>
      </c>
      <c r="D1188" s="37">
        <f>[1]consoCURRENT!G23528</f>
        <v>0</v>
      </c>
      <c r="E1188" s="37">
        <f>[1]consoCURRENT!H23528</f>
        <v>6990259</v>
      </c>
      <c r="F1188" s="37">
        <f>[1]consoCURRENT!I23528</f>
        <v>0</v>
      </c>
      <c r="G1188" s="37">
        <f>[1]consoCURRENT!J23528</f>
        <v>0</v>
      </c>
      <c r="H1188" s="37">
        <f>[1]consoCURRENT!K23528</f>
        <v>0</v>
      </c>
      <c r="I1188" s="37">
        <f>[1]consoCURRENT!L23528</f>
        <v>0</v>
      </c>
      <c r="J1188" s="37">
        <f>[1]consoCURRENT!M23528</f>
        <v>0</v>
      </c>
      <c r="K1188" s="37">
        <f>[1]consoCURRENT!N23528</f>
        <v>0</v>
      </c>
      <c r="L1188" s="37">
        <f>[1]consoCURRENT!O23528</f>
        <v>0</v>
      </c>
      <c r="M1188" s="37">
        <f>[1]consoCURRENT!P23528</f>
        <v>0</v>
      </c>
      <c r="N1188" s="37">
        <f>[1]consoCURRENT!Q23528</f>
        <v>0</v>
      </c>
      <c r="O1188" s="37">
        <f>[1]consoCURRENT!R23528</f>
        <v>4751941.87</v>
      </c>
      <c r="P1188" s="37">
        <f>[1]consoCURRENT!S23528</f>
        <v>2238317.13</v>
      </c>
      <c r="Q1188" s="37">
        <f>[1]consoCURRENT!T23528</f>
        <v>0</v>
      </c>
      <c r="R1188" s="37">
        <f>[1]consoCURRENT!U23528</f>
        <v>0</v>
      </c>
      <c r="S1188" s="37">
        <f>[1]consoCURRENT!V23528</f>
        <v>0</v>
      </c>
      <c r="T1188" s="37">
        <f>[1]consoCURRENT!W23528</f>
        <v>0</v>
      </c>
      <c r="U1188" s="37">
        <f>[1]consoCURRENT!X23528</f>
        <v>0</v>
      </c>
      <c r="V1188" s="37">
        <f>[1]consoCURRENT!Y23528</f>
        <v>0</v>
      </c>
      <c r="W1188" s="37">
        <f>[1]consoCURRENT!Z23528</f>
        <v>0</v>
      </c>
      <c r="X1188" s="37">
        <f>[1]consoCURRENT!AA23528</f>
        <v>0</v>
      </c>
      <c r="Y1188" s="37">
        <f>[1]consoCURRENT!AB23528</f>
        <v>0</v>
      </c>
      <c r="Z1188" s="37">
        <f>SUM(M1188:Y1188)</f>
        <v>6990259</v>
      </c>
      <c r="AA1188" s="37">
        <f>B1188-Z1188</f>
        <v>20862741</v>
      </c>
      <c r="AB1188" s="42">
        <f>Z1188/B1188</f>
        <v>0.25096969805765984</v>
      </c>
      <c r="AC1188" s="38"/>
    </row>
    <row r="1189" spans="1:29" s="39" customFormat="1" ht="18" customHeight="1" x14ac:dyDescent="0.25">
      <c r="A1189" s="41" t="s">
        <v>37</v>
      </c>
      <c r="B1189" s="37">
        <f>[1]consoCURRENT!E23604</f>
        <v>7766000</v>
      </c>
      <c r="C1189" s="37">
        <f>[1]consoCURRENT!F23604</f>
        <v>0</v>
      </c>
      <c r="D1189" s="37">
        <f>[1]consoCURRENT!G23604</f>
        <v>0</v>
      </c>
      <c r="E1189" s="37">
        <f>[1]consoCURRENT!H23604</f>
        <v>2426135.42</v>
      </c>
      <c r="F1189" s="37">
        <f>[1]consoCURRENT!I23604</f>
        <v>0</v>
      </c>
      <c r="G1189" s="37">
        <f>[1]consoCURRENT!J23604</f>
        <v>0</v>
      </c>
      <c r="H1189" s="37">
        <f>[1]consoCURRENT!K23604</f>
        <v>0</v>
      </c>
      <c r="I1189" s="37">
        <f>[1]consoCURRENT!L23604</f>
        <v>0</v>
      </c>
      <c r="J1189" s="37">
        <f>[1]consoCURRENT!M23604</f>
        <v>0</v>
      </c>
      <c r="K1189" s="37">
        <f>[1]consoCURRENT!N23604</f>
        <v>0</v>
      </c>
      <c r="L1189" s="37">
        <f>[1]consoCURRENT!O23604</f>
        <v>0</v>
      </c>
      <c r="M1189" s="37">
        <f>[1]consoCURRENT!P23604</f>
        <v>0</v>
      </c>
      <c r="N1189" s="37">
        <f>[1]consoCURRENT!Q23604</f>
        <v>0</v>
      </c>
      <c r="O1189" s="37">
        <f>[1]consoCURRENT!R23604</f>
        <v>1836923.1</v>
      </c>
      <c r="P1189" s="37">
        <f>[1]consoCURRENT!S23604</f>
        <v>589212.31999999995</v>
      </c>
      <c r="Q1189" s="37">
        <f>[1]consoCURRENT!T23604</f>
        <v>0</v>
      </c>
      <c r="R1189" s="37">
        <f>[1]consoCURRENT!U23604</f>
        <v>0</v>
      </c>
      <c r="S1189" s="37">
        <f>[1]consoCURRENT!V23604</f>
        <v>0</v>
      </c>
      <c r="T1189" s="37">
        <f>[1]consoCURRENT!W23604</f>
        <v>0</v>
      </c>
      <c r="U1189" s="37">
        <f>[1]consoCURRENT!X23604</f>
        <v>0</v>
      </c>
      <c r="V1189" s="37">
        <f>[1]consoCURRENT!Y23604</f>
        <v>0</v>
      </c>
      <c r="W1189" s="37">
        <f>[1]consoCURRENT!Z23604</f>
        <v>0</v>
      </c>
      <c r="X1189" s="37">
        <f>[1]consoCURRENT!AA23604</f>
        <v>0</v>
      </c>
      <c r="Y1189" s="37">
        <f>[1]consoCURRENT!AB23604</f>
        <v>0</v>
      </c>
      <c r="Z1189" s="37">
        <f t="shared" ref="Z1189:Z1191" si="846">SUM(M1189:Y1189)</f>
        <v>2426135.42</v>
      </c>
      <c r="AA1189" s="37">
        <f t="shared" ref="AA1189:AA1191" si="847">B1189-Z1189</f>
        <v>5339864.58</v>
      </c>
      <c r="AB1189" s="42">
        <f t="shared" ref="AB1189:AB1194" si="848">Z1189/B1189</f>
        <v>0.31240476693278391</v>
      </c>
      <c r="AC1189" s="38"/>
    </row>
    <row r="1190" spans="1:29" s="39" customFormat="1" ht="18" customHeight="1" x14ac:dyDescent="0.25">
      <c r="A1190" s="41" t="s">
        <v>38</v>
      </c>
      <c r="B1190" s="37">
        <f>[1]consoCURRENT!E23610</f>
        <v>0</v>
      </c>
      <c r="C1190" s="37">
        <f>[1]consoCURRENT!F23610</f>
        <v>0</v>
      </c>
      <c r="D1190" s="37">
        <f>[1]consoCURRENT!G23610</f>
        <v>0</v>
      </c>
      <c r="E1190" s="37">
        <f>[1]consoCURRENT!H23610</f>
        <v>0</v>
      </c>
      <c r="F1190" s="37">
        <f>[1]consoCURRENT!I23610</f>
        <v>0</v>
      </c>
      <c r="G1190" s="37">
        <f>[1]consoCURRENT!J23610</f>
        <v>0</v>
      </c>
      <c r="H1190" s="37">
        <f>[1]consoCURRENT!K23610</f>
        <v>0</v>
      </c>
      <c r="I1190" s="37">
        <f>[1]consoCURRENT!L23610</f>
        <v>0</v>
      </c>
      <c r="J1190" s="37">
        <f>[1]consoCURRENT!M23610</f>
        <v>0</v>
      </c>
      <c r="K1190" s="37">
        <f>[1]consoCURRENT!N23610</f>
        <v>0</v>
      </c>
      <c r="L1190" s="37">
        <f>[1]consoCURRENT!O23610</f>
        <v>0</v>
      </c>
      <c r="M1190" s="37">
        <f>[1]consoCURRENT!P23610</f>
        <v>0</v>
      </c>
      <c r="N1190" s="37">
        <f>[1]consoCURRENT!Q23610</f>
        <v>0</v>
      </c>
      <c r="O1190" s="37">
        <f>[1]consoCURRENT!R23610</f>
        <v>0</v>
      </c>
      <c r="P1190" s="37">
        <f>[1]consoCURRENT!S23610</f>
        <v>0</v>
      </c>
      <c r="Q1190" s="37">
        <f>[1]consoCURRENT!T23610</f>
        <v>0</v>
      </c>
      <c r="R1190" s="37">
        <f>[1]consoCURRENT!U23610</f>
        <v>0</v>
      </c>
      <c r="S1190" s="37">
        <f>[1]consoCURRENT!V23610</f>
        <v>0</v>
      </c>
      <c r="T1190" s="37">
        <f>[1]consoCURRENT!W23610</f>
        <v>0</v>
      </c>
      <c r="U1190" s="37">
        <f>[1]consoCURRENT!X23610</f>
        <v>0</v>
      </c>
      <c r="V1190" s="37">
        <f>[1]consoCURRENT!Y23610</f>
        <v>0</v>
      </c>
      <c r="W1190" s="37">
        <f>[1]consoCURRENT!Z23610</f>
        <v>0</v>
      </c>
      <c r="X1190" s="37">
        <f>[1]consoCURRENT!AA23610</f>
        <v>0</v>
      </c>
      <c r="Y1190" s="37">
        <f>[1]consoCURRENT!AB23610</f>
        <v>0</v>
      </c>
      <c r="Z1190" s="37">
        <f t="shared" si="846"/>
        <v>0</v>
      </c>
      <c r="AA1190" s="37">
        <f t="shared" si="847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[1]consoCURRENT!E23639</f>
        <v>0</v>
      </c>
      <c r="C1191" s="37">
        <f>[1]consoCURRENT!F23639</f>
        <v>0</v>
      </c>
      <c r="D1191" s="37">
        <f>[1]consoCURRENT!G23639</f>
        <v>0</v>
      </c>
      <c r="E1191" s="37">
        <f>[1]consoCURRENT!H23639</f>
        <v>0</v>
      </c>
      <c r="F1191" s="37">
        <f>[1]consoCURRENT!I23639</f>
        <v>0</v>
      </c>
      <c r="G1191" s="37">
        <f>[1]consoCURRENT!J23639</f>
        <v>0</v>
      </c>
      <c r="H1191" s="37">
        <f>[1]consoCURRENT!K23639</f>
        <v>0</v>
      </c>
      <c r="I1191" s="37">
        <f>[1]consoCURRENT!L23639</f>
        <v>0</v>
      </c>
      <c r="J1191" s="37">
        <f>[1]consoCURRENT!M23639</f>
        <v>0</v>
      </c>
      <c r="K1191" s="37">
        <f>[1]consoCURRENT!N23639</f>
        <v>0</v>
      </c>
      <c r="L1191" s="37">
        <f>[1]consoCURRENT!O23639</f>
        <v>0</v>
      </c>
      <c r="M1191" s="37">
        <f>[1]consoCURRENT!P23639</f>
        <v>0</v>
      </c>
      <c r="N1191" s="37">
        <f>[1]consoCURRENT!Q23639</f>
        <v>0</v>
      </c>
      <c r="O1191" s="37">
        <f>[1]consoCURRENT!R23639</f>
        <v>0</v>
      </c>
      <c r="P1191" s="37">
        <f>[1]consoCURRENT!S23639</f>
        <v>0</v>
      </c>
      <c r="Q1191" s="37">
        <f>[1]consoCURRENT!T23639</f>
        <v>0</v>
      </c>
      <c r="R1191" s="37">
        <f>[1]consoCURRENT!U23639</f>
        <v>0</v>
      </c>
      <c r="S1191" s="37">
        <f>[1]consoCURRENT!V23639</f>
        <v>0</v>
      </c>
      <c r="T1191" s="37">
        <f>[1]consoCURRENT!W23639</f>
        <v>0</v>
      </c>
      <c r="U1191" s="37">
        <f>[1]consoCURRENT!X23639</f>
        <v>0</v>
      </c>
      <c r="V1191" s="37">
        <f>[1]consoCURRENT!Y23639</f>
        <v>0</v>
      </c>
      <c r="W1191" s="37">
        <f>[1]consoCURRENT!Z23639</f>
        <v>0</v>
      </c>
      <c r="X1191" s="37">
        <f>[1]consoCURRENT!AA23639</f>
        <v>0</v>
      </c>
      <c r="Y1191" s="37">
        <f>[1]consoCURRENT!AB23639</f>
        <v>0</v>
      </c>
      <c r="Z1191" s="37">
        <f t="shared" si="846"/>
        <v>0</v>
      </c>
      <c r="AA1191" s="37">
        <f t="shared" si="847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35619000</v>
      </c>
      <c r="C1192" s="44">
        <f t="shared" ref="C1192:AA1192" si="849">SUM(C1188:C1191)</f>
        <v>0</v>
      </c>
      <c r="D1192" s="44">
        <f t="shared" si="849"/>
        <v>0</v>
      </c>
      <c r="E1192" s="44">
        <f t="shared" si="849"/>
        <v>9416394.4199999999</v>
      </c>
      <c r="F1192" s="44">
        <f t="shared" si="849"/>
        <v>0</v>
      </c>
      <c r="G1192" s="44">
        <f t="shared" si="849"/>
        <v>0</v>
      </c>
      <c r="H1192" s="44">
        <f t="shared" si="849"/>
        <v>0</v>
      </c>
      <c r="I1192" s="44">
        <f t="shared" si="849"/>
        <v>0</v>
      </c>
      <c r="J1192" s="44">
        <f t="shared" si="849"/>
        <v>0</v>
      </c>
      <c r="K1192" s="44">
        <f t="shared" si="849"/>
        <v>0</v>
      </c>
      <c r="L1192" s="44">
        <f t="shared" si="849"/>
        <v>0</v>
      </c>
      <c r="M1192" s="44">
        <f t="shared" si="849"/>
        <v>0</v>
      </c>
      <c r="N1192" s="44">
        <f t="shared" si="849"/>
        <v>0</v>
      </c>
      <c r="O1192" s="44">
        <f t="shared" si="849"/>
        <v>6588864.9700000007</v>
      </c>
      <c r="P1192" s="44">
        <f t="shared" si="849"/>
        <v>2827529.4499999997</v>
      </c>
      <c r="Q1192" s="44">
        <f t="shared" si="849"/>
        <v>0</v>
      </c>
      <c r="R1192" s="44">
        <f t="shared" si="849"/>
        <v>0</v>
      </c>
      <c r="S1192" s="44">
        <f t="shared" si="849"/>
        <v>0</v>
      </c>
      <c r="T1192" s="44">
        <f t="shared" si="849"/>
        <v>0</v>
      </c>
      <c r="U1192" s="44">
        <f t="shared" si="849"/>
        <v>0</v>
      </c>
      <c r="V1192" s="44">
        <f t="shared" si="849"/>
        <v>0</v>
      </c>
      <c r="W1192" s="44">
        <f t="shared" si="849"/>
        <v>0</v>
      </c>
      <c r="X1192" s="44">
        <f t="shared" si="849"/>
        <v>0</v>
      </c>
      <c r="Y1192" s="44">
        <f t="shared" si="849"/>
        <v>0</v>
      </c>
      <c r="Z1192" s="44">
        <f t="shared" si="849"/>
        <v>9416394.4199999999</v>
      </c>
      <c r="AA1192" s="44">
        <f t="shared" si="849"/>
        <v>26202605.579999998</v>
      </c>
      <c r="AB1192" s="45">
        <f t="shared" si="848"/>
        <v>0.26436436789353995</v>
      </c>
      <c r="AC1192" s="38"/>
    </row>
    <row r="1193" spans="1:29" s="39" customFormat="1" ht="18" customHeight="1" x14ac:dyDescent="0.25">
      <c r="A1193" s="46" t="s">
        <v>41</v>
      </c>
      <c r="B1193" s="37">
        <f>[1]consoCURRENT!E23643</f>
        <v>2651000</v>
      </c>
      <c r="C1193" s="37">
        <f>[1]consoCURRENT!F23643</f>
        <v>0</v>
      </c>
      <c r="D1193" s="37">
        <f>[1]consoCURRENT!G23643</f>
        <v>0</v>
      </c>
      <c r="E1193" s="37">
        <f>[1]consoCURRENT!H23643</f>
        <v>665542.72</v>
      </c>
      <c r="F1193" s="37">
        <f>[1]consoCURRENT!I23643</f>
        <v>0</v>
      </c>
      <c r="G1193" s="37">
        <f>[1]consoCURRENT!J23643</f>
        <v>0</v>
      </c>
      <c r="H1193" s="37">
        <f>[1]consoCURRENT!K23643</f>
        <v>0</v>
      </c>
      <c r="I1193" s="37">
        <f>[1]consoCURRENT!L23643</f>
        <v>0</v>
      </c>
      <c r="J1193" s="37">
        <f>[1]consoCURRENT!M23643</f>
        <v>0</v>
      </c>
      <c r="K1193" s="37">
        <f>[1]consoCURRENT!N23643</f>
        <v>0</v>
      </c>
      <c r="L1193" s="37">
        <f>[1]consoCURRENT!O23643</f>
        <v>0</v>
      </c>
      <c r="M1193" s="37">
        <f>[1]consoCURRENT!P23643</f>
        <v>0</v>
      </c>
      <c r="N1193" s="37">
        <f>[1]consoCURRENT!Q23643</f>
        <v>0</v>
      </c>
      <c r="O1193" s="37">
        <f>[1]consoCURRENT!R23643</f>
        <v>442790.04</v>
      </c>
      <c r="P1193" s="37">
        <f>[1]consoCURRENT!S23643</f>
        <v>222752.68</v>
      </c>
      <c r="Q1193" s="37">
        <f>[1]consoCURRENT!T23643</f>
        <v>0</v>
      </c>
      <c r="R1193" s="37">
        <f>[1]consoCURRENT!U23643</f>
        <v>0</v>
      </c>
      <c r="S1193" s="37">
        <f>[1]consoCURRENT!V23643</f>
        <v>0</v>
      </c>
      <c r="T1193" s="37">
        <f>[1]consoCURRENT!W23643</f>
        <v>0</v>
      </c>
      <c r="U1193" s="37">
        <f>[1]consoCURRENT!X23643</f>
        <v>0</v>
      </c>
      <c r="V1193" s="37">
        <f>[1]consoCURRENT!Y23643</f>
        <v>0</v>
      </c>
      <c r="W1193" s="37">
        <f>[1]consoCURRENT!Z23643</f>
        <v>0</v>
      </c>
      <c r="X1193" s="37">
        <f>[1]consoCURRENT!AA23643</f>
        <v>0</v>
      </c>
      <c r="Y1193" s="37">
        <f>[1]consoCURRENT!AB23643</f>
        <v>0</v>
      </c>
      <c r="Z1193" s="37">
        <f t="shared" ref="Z1193" si="850">SUM(M1193:Y1193)</f>
        <v>665542.72</v>
      </c>
      <c r="AA1193" s="37">
        <f t="shared" ref="AA1193" si="851">B1193-Z1193</f>
        <v>1985457.28</v>
      </c>
      <c r="AB1193" s="42">
        <f t="shared" si="848"/>
        <v>0.25105345907204829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38270000</v>
      </c>
      <c r="C1194" s="44">
        <f t="shared" ref="C1194:AA1194" si="852">C1193+C1192</f>
        <v>0</v>
      </c>
      <c r="D1194" s="44">
        <f t="shared" si="852"/>
        <v>0</v>
      </c>
      <c r="E1194" s="44">
        <f t="shared" si="852"/>
        <v>10081937.140000001</v>
      </c>
      <c r="F1194" s="44">
        <f t="shared" si="852"/>
        <v>0</v>
      </c>
      <c r="G1194" s="44">
        <f t="shared" si="852"/>
        <v>0</v>
      </c>
      <c r="H1194" s="44">
        <f t="shared" si="852"/>
        <v>0</v>
      </c>
      <c r="I1194" s="44">
        <f t="shared" si="852"/>
        <v>0</v>
      </c>
      <c r="J1194" s="44">
        <f t="shared" si="852"/>
        <v>0</v>
      </c>
      <c r="K1194" s="44">
        <f t="shared" si="852"/>
        <v>0</v>
      </c>
      <c r="L1194" s="44">
        <f t="shared" si="852"/>
        <v>0</v>
      </c>
      <c r="M1194" s="44">
        <f t="shared" si="852"/>
        <v>0</v>
      </c>
      <c r="N1194" s="44">
        <f t="shared" si="852"/>
        <v>0</v>
      </c>
      <c r="O1194" s="44">
        <f t="shared" si="852"/>
        <v>7031655.0100000007</v>
      </c>
      <c r="P1194" s="44">
        <f t="shared" si="852"/>
        <v>3050282.13</v>
      </c>
      <c r="Q1194" s="44">
        <f t="shared" si="852"/>
        <v>0</v>
      </c>
      <c r="R1194" s="44">
        <f t="shared" si="852"/>
        <v>0</v>
      </c>
      <c r="S1194" s="44">
        <f t="shared" si="852"/>
        <v>0</v>
      </c>
      <c r="T1194" s="44">
        <f t="shared" si="852"/>
        <v>0</v>
      </c>
      <c r="U1194" s="44">
        <f t="shared" si="852"/>
        <v>0</v>
      </c>
      <c r="V1194" s="44">
        <f t="shared" si="852"/>
        <v>0</v>
      </c>
      <c r="W1194" s="44">
        <f t="shared" si="852"/>
        <v>0</v>
      </c>
      <c r="X1194" s="44">
        <f t="shared" si="852"/>
        <v>0</v>
      </c>
      <c r="Y1194" s="44">
        <f t="shared" si="852"/>
        <v>0</v>
      </c>
      <c r="Z1194" s="44">
        <f t="shared" si="852"/>
        <v>10081937.140000001</v>
      </c>
      <c r="AA1194" s="44">
        <f t="shared" si="852"/>
        <v>28188062.859999999</v>
      </c>
      <c r="AB1194" s="45">
        <f t="shared" si="848"/>
        <v>0.26344230833551086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67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[1]consoCURRENT!E23703</f>
        <v>28022000</v>
      </c>
      <c r="C1198" s="37">
        <f>[1]consoCURRENT!F23703</f>
        <v>0</v>
      </c>
      <c r="D1198" s="37">
        <f>[1]consoCURRENT!G23703</f>
        <v>0</v>
      </c>
      <c r="E1198" s="37">
        <f>[1]consoCURRENT!H23703</f>
        <v>7087266.75</v>
      </c>
      <c r="F1198" s="37">
        <f>[1]consoCURRENT!I23703</f>
        <v>0</v>
      </c>
      <c r="G1198" s="37">
        <f>[1]consoCURRENT!J23703</f>
        <v>0</v>
      </c>
      <c r="H1198" s="37">
        <f>[1]consoCURRENT!K23703</f>
        <v>0</v>
      </c>
      <c r="I1198" s="37">
        <f>[1]consoCURRENT!L23703</f>
        <v>0</v>
      </c>
      <c r="J1198" s="37">
        <f>[1]consoCURRENT!M23703</f>
        <v>0</v>
      </c>
      <c r="K1198" s="37">
        <f>[1]consoCURRENT!N23703</f>
        <v>0</v>
      </c>
      <c r="L1198" s="37">
        <f>[1]consoCURRENT!O23703</f>
        <v>0</v>
      </c>
      <c r="M1198" s="37">
        <f>[1]consoCURRENT!P23703</f>
        <v>0</v>
      </c>
      <c r="N1198" s="37">
        <f>[1]consoCURRENT!Q23703</f>
        <v>0</v>
      </c>
      <c r="O1198" s="37">
        <f>[1]consoCURRENT!R23703</f>
        <v>4342399.5599999996</v>
      </c>
      <c r="P1198" s="37">
        <f>[1]consoCURRENT!S23703</f>
        <v>2744867.19</v>
      </c>
      <c r="Q1198" s="37">
        <f>[1]consoCURRENT!T23703</f>
        <v>0</v>
      </c>
      <c r="R1198" s="37">
        <f>[1]consoCURRENT!U23703</f>
        <v>0</v>
      </c>
      <c r="S1198" s="37">
        <f>[1]consoCURRENT!V23703</f>
        <v>0</v>
      </c>
      <c r="T1198" s="37">
        <f>[1]consoCURRENT!W23703</f>
        <v>0</v>
      </c>
      <c r="U1198" s="37">
        <f>[1]consoCURRENT!X23703</f>
        <v>0</v>
      </c>
      <c r="V1198" s="37">
        <f>[1]consoCURRENT!Y23703</f>
        <v>0</v>
      </c>
      <c r="W1198" s="37">
        <f>[1]consoCURRENT!Z23703</f>
        <v>0</v>
      </c>
      <c r="X1198" s="37">
        <f>[1]consoCURRENT!AA23703</f>
        <v>0</v>
      </c>
      <c r="Y1198" s="37">
        <f>[1]consoCURRENT!AB23703</f>
        <v>0</v>
      </c>
      <c r="Z1198" s="37">
        <f>SUM(M1198:Y1198)</f>
        <v>7087266.75</v>
      </c>
      <c r="AA1198" s="37">
        <f>B1198-Z1198</f>
        <v>20934733.25</v>
      </c>
      <c r="AB1198" s="42">
        <f>Z1198/B1198</f>
        <v>0.25291794839768755</v>
      </c>
      <c r="AC1198" s="38"/>
    </row>
    <row r="1199" spans="1:29" s="39" customFormat="1" ht="18" customHeight="1" x14ac:dyDescent="0.25">
      <c r="A1199" s="41" t="s">
        <v>37</v>
      </c>
      <c r="B1199" s="37">
        <f>[1]consoCURRENT!E23779</f>
        <v>7171000</v>
      </c>
      <c r="C1199" s="37">
        <f>[1]consoCURRENT!F23779</f>
        <v>0</v>
      </c>
      <c r="D1199" s="37">
        <f>[1]consoCURRENT!G23779</f>
        <v>0</v>
      </c>
      <c r="E1199" s="37">
        <f>[1]consoCURRENT!H23779</f>
        <v>2126237.8499999996</v>
      </c>
      <c r="F1199" s="37">
        <f>[1]consoCURRENT!I23779</f>
        <v>0</v>
      </c>
      <c r="G1199" s="37">
        <f>[1]consoCURRENT!J23779</f>
        <v>0</v>
      </c>
      <c r="H1199" s="37">
        <f>[1]consoCURRENT!K23779</f>
        <v>0</v>
      </c>
      <c r="I1199" s="37">
        <f>[1]consoCURRENT!L23779</f>
        <v>0</v>
      </c>
      <c r="J1199" s="37">
        <f>[1]consoCURRENT!M23779</f>
        <v>0</v>
      </c>
      <c r="K1199" s="37">
        <f>[1]consoCURRENT!N23779</f>
        <v>0</v>
      </c>
      <c r="L1199" s="37">
        <f>[1]consoCURRENT!O23779</f>
        <v>0</v>
      </c>
      <c r="M1199" s="37">
        <f>[1]consoCURRENT!P23779</f>
        <v>0</v>
      </c>
      <c r="N1199" s="37">
        <f>[1]consoCURRENT!Q23779</f>
        <v>0</v>
      </c>
      <c r="O1199" s="37">
        <f>[1]consoCURRENT!R23779</f>
        <v>1647414.8</v>
      </c>
      <c r="P1199" s="37">
        <f>[1]consoCURRENT!S23779</f>
        <v>478823.05000000005</v>
      </c>
      <c r="Q1199" s="37">
        <f>[1]consoCURRENT!T23779</f>
        <v>0</v>
      </c>
      <c r="R1199" s="37">
        <f>[1]consoCURRENT!U23779</f>
        <v>0</v>
      </c>
      <c r="S1199" s="37">
        <f>[1]consoCURRENT!V23779</f>
        <v>0</v>
      </c>
      <c r="T1199" s="37">
        <f>[1]consoCURRENT!W23779</f>
        <v>0</v>
      </c>
      <c r="U1199" s="37">
        <f>[1]consoCURRENT!X23779</f>
        <v>0</v>
      </c>
      <c r="V1199" s="37">
        <f>[1]consoCURRENT!Y23779</f>
        <v>0</v>
      </c>
      <c r="W1199" s="37">
        <f>[1]consoCURRENT!Z23779</f>
        <v>0</v>
      </c>
      <c r="X1199" s="37">
        <f>[1]consoCURRENT!AA23779</f>
        <v>0</v>
      </c>
      <c r="Y1199" s="37">
        <f>[1]consoCURRENT!AB23779</f>
        <v>0</v>
      </c>
      <c r="Z1199" s="37">
        <f t="shared" ref="Z1199:Z1201" si="853">SUM(M1199:Y1199)</f>
        <v>2126237.85</v>
      </c>
      <c r="AA1199" s="37">
        <f t="shared" ref="AA1199:AA1201" si="854">B1199-Z1199</f>
        <v>5044762.1500000004</v>
      </c>
      <c r="AB1199" s="42">
        <f t="shared" ref="AB1199:AB1204" si="855">Z1199/B1199</f>
        <v>0.29650506902802959</v>
      </c>
      <c r="AC1199" s="38"/>
    </row>
    <row r="1200" spans="1:29" s="39" customFormat="1" ht="18" customHeight="1" x14ac:dyDescent="0.25">
      <c r="A1200" s="41" t="s">
        <v>38</v>
      </c>
      <c r="B1200" s="37">
        <f>[1]consoCURRENT!E23785</f>
        <v>0</v>
      </c>
      <c r="C1200" s="37">
        <f>[1]consoCURRENT!F23785</f>
        <v>0</v>
      </c>
      <c r="D1200" s="37">
        <f>[1]consoCURRENT!G23785</f>
        <v>0</v>
      </c>
      <c r="E1200" s="37">
        <f>[1]consoCURRENT!H23785</f>
        <v>0</v>
      </c>
      <c r="F1200" s="37">
        <f>[1]consoCURRENT!I23785</f>
        <v>0</v>
      </c>
      <c r="G1200" s="37">
        <f>[1]consoCURRENT!J23785</f>
        <v>0</v>
      </c>
      <c r="H1200" s="37">
        <f>[1]consoCURRENT!K23785</f>
        <v>0</v>
      </c>
      <c r="I1200" s="37">
        <f>[1]consoCURRENT!L23785</f>
        <v>0</v>
      </c>
      <c r="J1200" s="37">
        <f>[1]consoCURRENT!M23785</f>
        <v>0</v>
      </c>
      <c r="K1200" s="37">
        <f>[1]consoCURRENT!N23785</f>
        <v>0</v>
      </c>
      <c r="L1200" s="37">
        <f>[1]consoCURRENT!O23785</f>
        <v>0</v>
      </c>
      <c r="M1200" s="37">
        <f>[1]consoCURRENT!P23785</f>
        <v>0</v>
      </c>
      <c r="N1200" s="37">
        <f>[1]consoCURRENT!Q23785</f>
        <v>0</v>
      </c>
      <c r="O1200" s="37">
        <f>[1]consoCURRENT!R23785</f>
        <v>0</v>
      </c>
      <c r="P1200" s="37">
        <f>[1]consoCURRENT!S23785</f>
        <v>0</v>
      </c>
      <c r="Q1200" s="37">
        <f>[1]consoCURRENT!T23785</f>
        <v>0</v>
      </c>
      <c r="R1200" s="37">
        <f>[1]consoCURRENT!U23785</f>
        <v>0</v>
      </c>
      <c r="S1200" s="37">
        <f>[1]consoCURRENT!V23785</f>
        <v>0</v>
      </c>
      <c r="T1200" s="37">
        <f>[1]consoCURRENT!W23785</f>
        <v>0</v>
      </c>
      <c r="U1200" s="37">
        <f>[1]consoCURRENT!X23785</f>
        <v>0</v>
      </c>
      <c r="V1200" s="37">
        <f>[1]consoCURRENT!Y23785</f>
        <v>0</v>
      </c>
      <c r="W1200" s="37">
        <f>[1]consoCURRENT!Z23785</f>
        <v>0</v>
      </c>
      <c r="X1200" s="37">
        <f>[1]consoCURRENT!AA23785</f>
        <v>0</v>
      </c>
      <c r="Y1200" s="37">
        <f>[1]consoCURRENT!AB23785</f>
        <v>0</v>
      </c>
      <c r="Z1200" s="37">
        <f t="shared" si="853"/>
        <v>0</v>
      </c>
      <c r="AA1200" s="37">
        <f t="shared" si="854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[1]consoCURRENT!E23814</f>
        <v>0</v>
      </c>
      <c r="C1201" s="37">
        <f>[1]consoCURRENT!F23814</f>
        <v>0</v>
      </c>
      <c r="D1201" s="37">
        <f>[1]consoCURRENT!G23814</f>
        <v>0</v>
      </c>
      <c r="E1201" s="37">
        <f>[1]consoCURRENT!H23814</f>
        <v>0</v>
      </c>
      <c r="F1201" s="37">
        <f>[1]consoCURRENT!I23814</f>
        <v>0</v>
      </c>
      <c r="G1201" s="37">
        <f>[1]consoCURRENT!J23814</f>
        <v>0</v>
      </c>
      <c r="H1201" s="37">
        <f>[1]consoCURRENT!K23814</f>
        <v>0</v>
      </c>
      <c r="I1201" s="37">
        <f>[1]consoCURRENT!L23814</f>
        <v>0</v>
      </c>
      <c r="J1201" s="37">
        <f>[1]consoCURRENT!M23814</f>
        <v>0</v>
      </c>
      <c r="K1201" s="37">
        <f>[1]consoCURRENT!N23814</f>
        <v>0</v>
      </c>
      <c r="L1201" s="37">
        <f>[1]consoCURRENT!O23814</f>
        <v>0</v>
      </c>
      <c r="M1201" s="37">
        <f>[1]consoCURRENT!P23814</f>
        <v>0</v>
      </c>
      <c r="N1201" s="37">
        <f>[1]consoCURRENT!Q23814</f>
        <v>0</v>
      </c>
      <c r="O1201" s="37">
        <f>[1]consoCURRENT!R23814</f>
        <v>0</v>
      </c>
      <c r="P1201" s="37">
        <f>[1]consoCURRENT!S23814</f>
        <v>0</v>
      </c>
      <c r="Q1201" s="37">
        <f>[1]consoCURRENT!T23814</f>
        <v>0</v>
      </c>
      <c r="R1201" s="37">
        <f>[1]consoCURRENT!U23814</f>
        <v>0</v>
      </c>
      <c r="S1201" s="37">
        <f>[1]consoCURRENT!V23814</f>
        <v>0</v>
      </c>
      <c r="T1201" s="37">
        <f>[1]consoCURRENT!W23814</f>
        <v>0</v>
      </c>
      <c r="U1201" s="37">
        <f>[1]consoCURRENT!X23814</f>
        <v>0</v>
      </c>
      <c r="V1201" s="37">
        <f>[1]consoCURRENT!Y23814</f>
        <v>0</v>
      </c>
      <c r="W1201" s="37">
        <f>[1]consoCURRENT!Z23814</f>
        <v>0</v>
      </c>
      <c r="X1201" s="37">
        <f>[1]consoCURRENT!AA23814</f>
        <v>0</v>
      </c>
      <c r="Y1201" s="37">
        <f>[1]consoCURRENT!AB23814</f>
        <v>0</v>
      </c>
      <c r="Z1201" s="37">
        <f t="shared" si="853"/>
        <v>0</v>
      </c>
      <c r="AA1201" s="37">
        <f t="shared" si="854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35193000</v>
      </c>
      <c r="C1202" s="44">
        <f t="shared" ref="C1202:AA1202" si="856">SUM(C1198:C1201)</f>
        <v>0</v>
      </c>
      <c r="D1202" s="44">
        <f t="shared" si="856"/>
        <v>0</v>
      </c>
      <c r="E1202" s="44">
        <f t="shared" si="856"/>
        <v>9213504.5999999996</v>
      </c>
      <c r="F1202" s="44">
        <f t="shared" si="856"/>
        <v>0</v>
      </c>
      <c r="G1202" s="44">
        <f t="shared" si="856"/>
        <v>0</v>
      </c>
      <c r="H1202" s="44">
        <f t="shared" si="856"/>
        <v>0</v>
      </c>
      <c r="I1202" s="44">
        <f t="shared" si="856"/>
        <v>0</v>
      </c>
      <c r="J1202" s="44">
        <f t="shared" si="856"/>
        <v>0</v>
      </c>
      <c r="K1202" s="44">
        <f t="shared" si="856"/>
        <v>0</v>
      </c>
      <c r="L1202" s="44">
        <f t="shared" si="856"/>
        <v>0</v>
      </c>
      <c r="M1202" s="44">
        <f t="shared" si="856"/>
        <v>0</v>
      </c>
      <c r="N1202" s="44">
        <f t="shared" si="856"/>
        <v>0</v>
      </c>
      <c r="O1202" s="44">
        <f t="shared" si="856"/>
        <v>5989814.3599999994</v>
      </c>
      <c r="P1202" s="44">
        <f t="shared" si="856"/>
        <v>3223690.24</v>
      </c>
      <c r="Q1202" s="44">
        <f t="shared" si="856"/>
        <v>0</v>
      </c>
      <c r="R1202" s="44">
        <f t="shared" si="856"/>
        <v>0</v>
      </c>
      <c r="S1202" s="44">
        <f t="shared" si="856"/>
        <v>0</v>
      </c>
      <c r="T1202" s="44">
        <f t="shared" si="856"/>
        <v>0</v>
      </c>
      <c r="U1202" s="44">
        <f t="shared" si="856"/>
        <v>0</v>
      </c>
      <c r="V1202" s="44">
        <f t="shared" si="856"/>
        <v>0</v>
      </c>
      <c r="W1202" s="44">
        <f t="shared" si="856"/>
        <v>0</v>
      </c>
      <c r="X1202" s="44">
        <f t="shared" si="856"/>
        <v>0</v>
      </c>
      <c r="Y1202" s="44">
        <f t="shared" si="856"/>
        <v>0</v>
      </c>
      <c r="Z1202" s="44">
        <f t="shared" si="856"/>
        <v>9213504.5999999996</v>
      </c>
      <c r="AA1202" s="44">
        <f t="shared" si="856"/>
        <v>25979495.399999999</v>
      </c>
      <c r="AB1202" s="45">
        <f t="shared" si="855"/>
        <v>0.26179935214389222</v>
      </c>
      <c r="AC1202" s="38"/>
    </row>
    <row r="1203" spans="1:29" s="39" customFormat="1" ht="18" customHeight="1" x14ac:dyDescent="0.25">
      <c r="A1203" s="46" t="s">
        <v>41</v>
      </c>
      <c r="B1203" s="37">
        <f>[1]consoCURRENT!E23818</f>
        <v>2687000</v>
      </c>
      <c r="C1203" s="37">
        <f>[1]consoCURRENT!F23818</f>
        <v>0</v>
      </c>
      <c r="D1203" s="37">
        <f>[1]consoCURRENT!G23818</f>
        <v>0</v>
      </c>
      <c r="E1203" s="37">
        <f>[1]consoCURRENT!H23818</f>
        <v>644637.87</v>
      </c>
      <c r="F1203" s="37">
        <f>[1]consoCURRENT!I23818</f>
        <v>0</v>
      </c>
      <c r="G1203" s="37">
        <f>[1]consoCURRENT!J23818</f>
        <v>0</v>
      </c>
      <c r="H1203" s="37">
        <f>[1]consoCURRENT!K23818</f>
        <v>0</v>
      </c>
      <c r="I1203" s="37">
        <f>[1]consoCURRENT!L23818</f>
        <v>0</v>
      </c>
      <c r="J1203" s="37">
        <f>[1]consoCURRENT!M23818</f>
        <v>0</v>
      </c>
      <c r="K1203" s="37">
        <f>[1]consoCURRENT!N23818</f>
        <v>0</v>
      </c>
      <c r="L1203" s="37">
        <f>[1]consoCURRENT!O23818</f>
        <v>0</v>
      </c>
      <c r="M1203" s="37">
        <f>[1]consoCURRENT!P23818</f>
        <v>0</v>
      </c>
      <c r="N1203" s="37">
        <f>[1]consoCURRENT!Q23818</f>
        <v>0</v>
      </c>
      <c r="O1203" s="37">
        <f>[1]consoCURRENT!R23818</f>
        <v>425088.3</v>
      </c>
      <c r="P1203" s="37">
        <f>[1]consoCURRENT!S23818</f>
        <v>219549.57</v>
      </c>
      <c r="Q1203" s="37">
        <f>[1]consoCURRENT!T23818</f>
        <v>0</v>
      </c>
      <c r="R1203" s="37">
        <f>[1]consoCURRENT!U23818</f>
        <v>0</v>
      </c>
      <c r="S1203" s="37">
        <f>[1]consoCURRENT!V23818</f>
        <v>0</v>
      </c>
      <c r="T1203" s="37">
        <f>[1]consoCURRENT!W23818</f>
        <v>0</v>
      </c>
      <c r="U1203" s="37">
        <f>[1]consoCURRENT!X23818</f>
        <v>0</v>
      </c>
      <c r="V1203" s="37">
        <f>[1]consoCURRENT!Y23818</f>
        <v>0</v>
      </c>
      <c r="W1203" s="37">
        <f>[1]consoCURRENT!Z23818</f>
        <v>0</v>
      </c>
      <c r="X1203" s="37">
        <f>[1]consoCURRENT!AA23818</f>
        <v>0</v>
      </c>
      <c r="Y1203" s="37">
        <f>[1]consoCURRENT!AB23818</f>
        <v>0</v>
      </c>
      <c r="Z1203" s="37">
        <f t="shared" ref="Z1203" si="857">SUM(M1203:Y1203)</f>
        <v>644637.87</v>
      </c>
      <c r="AA1203" s="37">
        <f t="shared" ref="AA1203" si="858">B1203-Z1203</f>
        <v>2042362.13</v>
      </c>
      <c r="AB1203" s="42">
        <f t="shared" si="855"/>
        <v>0.23990988835132118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37880000</v>
      </c>
      <c r="C1204" s="44">
        <f t="shared" ref="C1204:AA1204" si="859">C1203+C1202</f>
        <v>0</v>
      </c>
      <c r="D1204" s="44">
        <f t="shared" si="859"/>
        <v>0</v>
      </c>
      <c r="E1204" s="44">
        <f t="shared" si="859"/>
        <v>9858142.4699999988</v>
      </c>
      <c r="F1204" s="44">
        <f t="shared" si="859"/>
        <v>0</v>
      </c>
      <c r="G1204" s="44">
        <f t="shared" si="859"/>
        <v>0</v>
      </c>
      <c r="H1204" s="44">
        <f t="shared" si="859"/>
        <v>0</v>
      </c>
      <c r="I1204" s="44">
        <f t="shared" si="859"/>
        <v>0</v>
      </c>
      <c r="J1204" s="44">
        <f t="shared" si="859"/>
        <v>0</v>
      </c>
      <c r="K1204" s="44">
        <f t="shared" si="859"/>
        <v>0</v>
      </c>
      <c r="L1204" s="44">
        <f t="shared" si="859"/>
        <v>0</v>
      </c>
      <c r="M1204" s="44">
        <f t="shared" si="859"/>
        <v>0</v>
      </c>
      <c r="N1204" s="44">
        <f t="shared" si="859"/>
        <v>0</v>
      </c>
      <c r="O1204" s="44">
        <f t="shared" si="859"/>
        <v>6414902.6599999992</v>
      </c>
      <c r="P1204" s="44">
        <f t="shared" si="859"/>
        <v>3443239.81</v>
      </c>
      <c r="Q1204" s="44">
        <f t="shared" si="859"/>
        <v>0</v>
      </c>
      <c r="R1204" s="44">
        <f t="shared" si="859"/>
        <v>0</v>
      </c>
      <c r="S1204" s="44">
        <f t="shared" si="859"/>
        <v>0</v>
      </c>
      <c r="T1204" s="44">
        <f t="shared" si="859"/>
        <v>0</v>
      </c>
      <c r="U1204" s="44">
        <f t="shared" si="859"/>
        <v>0</v>
      </c>
      <c r="V1204" s="44">
        <f t="shared" si="859"/>
        <v>0</v>
      </c>
      <c r="W1204" s="44">
        <f t="shared" si="859"/>
        <v>0</v>
      </c>
      <c r="X1204" s="44">
        <f t="shared" si="859"/>
        <v>0</v>
      </c>
      <c r="Y1204" s="44">
        <f t="shared" si="859"/>
        <v>0</v>
      </c>
      <c r="Z1204" s="44">
        <f t="shared" si="859"/>
        <v>9858142.4699999988</v>
      </c>
      <c r="AA1204" s="44">
        <f t="shared" si="859"/>
        <v>28021857.529999997</v>
      </c>
      <c r="AB1204" s="45">
        <f t="shared" si="855"/>
        <v>0.26024663331573389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68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[1]consoCURRENT!E23878</f>
        <v>26325000</v>
      </c>
      <c r="C1208" s="37">
        <f>[1]consoCURRENT!F23878</f>
        <v>0</v>
      </c>
      <c r="D1208" s="37">
        <f>[1]consoCURRENT!G23878</f>
        <v>0</v>
      </c>
      <c r="E1208" s="37">
        <f>[1]consoCURRENT!H23878</f>
        <v>6474478.9699999997</v>
      </c>
      <c r="F1208" s="37">
        <f>[1]consoCURRENT!I23878</f>
        <v>0</v>
      </c>
      <c r="G1208" s="37">
        <f>[1]consoCURRENT!J23878</f>
        <v>0</v>
      </c>
      <c r="H1208" s="37">
        <f>[1]consoCURRENT!K23878</f>
        <v>0</v>
      </c>
      <c r="I1208" s="37">
        <f>[1]consoCURRENT!L23878</f>
        <v>0</v>
      </c>
      <c r="J1208" s="37">
        <f>[1]consoCURRENT!M23878</f>
        <v>0</v>
      </c>
      <c r="K1208" s="37">
        <f>[1]consoCURRENT!N23878</f>
        <v>0</v>
      </c>
      <c r="L1208" s="37">
        <f>[1]consoCURRENT!O23878</f>
        <v>0</v>
      </c>
      <c r="M1208" s="37">
        <f>[1]consoCURRENT!P23878</f>
        <v>0</v>
      </c>
      <c r="N1208" s="37">
        <f>[1]consoCURRENT!Q23878</f>
        <v>1958361.99</v>
      </c>
      <c r="O1208" s="37">
        <f>[1]consoCURRENT!R23878</f>
        <v>2521523.9900000002</v>
      </c>
      <c r="P1208" s="37">
        <f>[1]consoCURRENT!S23878</f>
        <v>1994592.99</v>
      </c>
      <c r="Q1208" s="37">
        <f>[1]consoCURRENT!T23878</f>
        <v>0</v>
      </c>
      <c r="R1208" s="37">
        <f>[1]consoCURRENT!U23878</f>
        <v>0</v>
      </c>
      <c r="S1208" s="37">
        <f>[1]consoCURRENT!V23878</f>
        <v>0</v>
      </c>
      <c r="T1208" s="37">
        <f>[1]consoCURRENT!W23878</f>
        <v>0</v>
      </c>
      <c r="U1208" s="37">
        <f>[1]consoCURRENT!X23878</f>
        <v>0</v>
      </c>
      <c r="V1208" s="37">
        <f>[1]consoCURRENT!Y23878</f>
        <v>0</v>
      </c>
      <c r="W1208" s="37">
        <f>[1]consoCURRENT!Z23878</f>
        <v>0</v>
      </c>
      <c r="X1208" s="37">
        <f>[1]consoCURRENT!AA23878</f>
        <v>0</v>
      </c>
      <c r="Y1208" s="37">
        <f>[1]consoCURRENT!AB23878</f>
        <v>0</v>
      </c>
      <c r="Z1208" s="37">
        <f>SUM(M1208:Y1208)</f>
        <v>6474478.9700000007</v>
      </c>
      <c r="AA1208" s="37">
        <f>B1208-Z1208</f>
        <v>19850521.030000001</v>
      </c>
      <c r="AB1208" s="42">
        <f>Z1208/B1208</f>
        <v>0.24594412041785377</v>
      </c>
      <c r="AC1208" s="38"/>
    </row>
    <row r="1209" spans="1:29" s="39" customFormat="1" ht="18" customHeight="1" x14ac:dyDescent="0.25">
      <c r="A1209" s="41" t="s">
        <v>37</v>
      </c>
      <c r="B1209" s="37">
        <f>[1]consoCURRENT!E23954</f>
        <v>8829000</v>
      </c>
      <c r="C1209" s="37">
        <f>[1]consoCURRENT!F23954</f>
        <v>0</v>
      </c>
      <c r="D1209" s="37">
        <f>[1]consoCURRENT!G23954</f>
        <v>0</v>
      </c>
      <c r="E1209" s="37">
        <f>[1]consoCURRENT!H23954</f>
        <v>1475711.37</v>
      </c>
      <c r="F1209" s="37">
        <f>[1]consoCURRENT!I23954</f>
        <v>0</v>
      </c>
      <c r="G1209" s="37">
        <f>[1]consoCURRENT!J23954</f>
        <v>0</v>
      </c>
      <c r="H1209" s="37">
        <f>[1]consoCURRENT!K23954</f>
        <v>0</v>
      </c>
      <c r="I1209" s="37">
        <f>[1]consoCURRENT!L23954</f>
        <v>0</v>
      </c>
      <c r="J1209" s="37">
        <f>[1]consoCURRENT!M23954</f>
        <v>0</v>
      </c>
      <c r="K1209" s="37">
        <f>[1]consoCURRENT!N23954</f>
        <v>0</v>
      </c>
      <c r="L1209" s="37">
        <f>[1]consoCURRENT!O23954</f>
        <v>0</v>
      </c>
      <c r="M1209" s="37">
        <f>[1]consoCURRENT!P23954</f>
        <v>0</v>
      </c>
      <c r="N1209" s="37">
        <f>[1]consoCURRENT!Q23954</f>
        <v>188020.07</v>
      </c>
      <c r="O1209" s="37">
        <f>[1]consoCURRENT!R23954</f>
        <v>527947.3600000001</v>
      </c>
      <c r="P1209" s="37">
        <f>[1]consoCURRENT!S23954</f>
        <v>759743.94</v>
      </c>
      <c r="Q1209" s="37">
        <f>[1]consoCURRENT!T23954</f>
        <v>0</v>
      </c>
      <c r="R1209" s="37">
        <f>[1]consoCURRENT!U23954</f>
        <v>0</v>
      </c>
      <c r="S1209" s="37">
        <f>[1]consoCURRENT!V23954</f>
        <v>0</v>
      </c>
      <c r="T1209" s="37">
        <f>[1]consoCURRENT!W23954</f>
        <v>0</v>
      </c>
      <c r="U1209" s="37">
        <f>[1]consoCURRENT!X23954</f>
        <v>0</v>
      </c>
      <c r="V1209" s="37">
        <f>[1]consoCURRENT!Y23954</f>
        <v>0</v>
      </c>
      <c r="W1209" s="37">
        <f>[1]consoCURRENT!Z23954</f>
        <v>0</v>
      </c>
      <c r="X1209" s="37">
        <f>[1]consoCURRENT!AA23954</f>
        <v>0</v>
      </c>
      <c r="Y1209" s="37">
        <f>[1]consoCURRENT!AB23954</f>
        <v>0</v>
      </c>
      <c r="Z1209" s="37">
        <f t="shared" ref="Z1209:Z1211" si="860">SUM(M1209:Y1209)</f>
        <v>1475711.37</v>
      </c>
      <c r="AA1209" s="37">
        <f t="shared" ref="AA1209:AA1211" si="861">B1209-Z1209</f>
        <v>7353288.6299999999</v>
      </c>
      <c r="AB1209" s="42">
        <f t="shared" ref="AB1209:AB1214" si="862">Z1209/B1209</f>
        <v>0.16714365953109073</v>
      </c>
      <c r="AC1209" s="38"/>
    </row>
    <row r="1210" spans="1:29" s="39" customFormat="1" ht="18" customHeight="1" x14ac:dyDescent="0.25">
      <c r="A1210" s="41" t="s">
        <v>38</v>
      </c>
      <c r="B1210" s="37">
        <f>[1]consoCURRENT!E23960</f>
        <v>0</v>
      </c>
      <c r="C1210" s="37">
        <f>[1]consoCURRENT!F23960</f>
        <v>0</v>
      </c>
      <c r="D1210" s="37">
        <f>[1]consoCURRENT!G23960</f>
        <v>0</v>
      </c>
      <c r="E1210" s="37">
        <f>[1]consoCURRENT!H23960</f>
        <v>0</v>
      </c>
      <c r="F1210" s="37">
        <f>[1]consoCURRENT!I23960</f>
        <v>0</v>
      </c>
      <c r="G1210" s="37">
        <f>[1]consoCURRENT!J23960</f>
        <v>0</v>
      </c>
      <c r="H1210" s="37">
        <f>[1]consoCURRENT!K23960</f>
        <v>0</v>
      </c>
      <c r="I1210" s="37">
        <f>[1]consoCURRENT!L23960</f>
        <v>0</v>
      </c>
      <c r="J1210" s="37">
        <f>[1]consoCURRENT!M23960</f>
        <v>0</v>
      </c>
      <c r="K1210" s="37">
        <f>[1]consoCURRENT!N23960</f>
        <v>0</v>
      </c>
      <c r="L1210" s="37">
        <f>[1]consoCURRENT!O23960</f>
        <v>0</v>
      </c>
      <c r="M1210" s="37">
        <f>[1]consoCURRENT!P23960</f>
        <v>0</v>
      </c>
      <c r="N1210" s="37">
        <f>[1]consoCURRENT!Q23960</f>
        <v>0</v>
      </c>
      <c r="O1210" s="37">
        <f>[1]consoCURRENT!R23960</f>
        <v>0</v>
      </c>
      <c r="P1210" s="37">
        <f>[1]consoCURRENT!S23960</f>
        <v>0</v>
      </c>
      <c r="Q1210" s="37">
        <f>[1]consoCURRENT!T23960</f>
        <v>0</v>
      </c>
      <c r="R1210" s="37">
        <f>[1]consoCURRENT!U23960</f>
        <v>0</v>
      </c>
      <c r="S1210" s="37">
        <f>[1]consoCURRENT!V23960</f>
        <v>0</v>
      </c>
      <c r="T1210" s="37">
        <f>[1]consoCURRENT!W23960</f>
        <v>0</v>
      </c>
      <c r="U1210" s="37">
        <f>[1]consoCURRENT!X23960</f>
        <v>0</v>
      </c>
      <c r="V1210" s="37">
        <f>[1]consoCURRENT!Y23960</f>
        <v>0</v>
      </c>
      <c r="W1210" s="37">
        <f>[1]consoCURRENT!Z23960</f>
        <v>0</v>
      </c>
      <c r="X1210" s="37">
        <f>[1]consoCURRENT!AA23960</f>
        <v>0</v>
      </c>
      <c r="Y1210" s="37">
        <f>[1]consoCURRENT!AB23960</f>
        <v>0</v>
      </c>
      <c r="Z1210" s="37">
        <f t="shared" si="860"/>
        <v>0</v>
      </c>
      <c r="AA1210" s="37">
        <f t="shared" si="861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[1]consoCURRENT!E23989</f>
        <v>0</v>
      </c>
      <c r="C1211" s="37">
        <f>[1]consoCURRENT!F23989</f>
        <v>0</v>
      </c>
      <c r="D1211" s="37">
        <f>[1]consoCURRENT!G23989</f>
        <v>0</v>
      </c>
      <c r="E1211" s="37">
        <f>[1]consoCURRENT!H23989</f>
        <v>0</v>
      </c>
      <c r="F1211" s="37">
        <f>[1]consoCURRENT!I23989</f>
        <v>0</v>
      </c>
      <c r="G1211" s="37">
        <f>[1]consoCURRENT!J23989</f>
        <v>0</v>
      </c>
      <c r="H1211" s="37">
        <f>[1]consoCURRENT!K23989</f>
        <v>0</v>
      </c>
      <c r="I1211" s="37">
        <f>[1]consoCURRENT!L23989</f>
        <v>0</v>
      </c>
      <c r="J1211" s="37">
        <f>[1]consoCURRENT!M23989</f>
        <v>0</v>
      </c>
      <c r="K1211" s="37">
        <f>[1]consoCURRENT!N23989</f>
        <v>0</v>
      </c>
      <c r="L1211" s="37">
        <f>[1]consoCURRENT!O23989</f>
        <v>0</v>
      </c>
      <c r="M1211" s="37">
        <f>[1]consoCURRENT!P23989</f>
        <v>0</v>
      </c>
      <c r="N1211" s="37">
        <f>[1]consoCURRENT!Q23989</f>
        <v>0</v>
      </c>
      <c r="O1211" s="37">
        <f>[1]consoCURRENT!R23989</f>
        <v>0</v>
      </c>
      <c r="P1211" s="37">
        <f>[1]consoCURRENT!S23989</f>
        <v>0</v>
      </c>
      <c r="Q1211" s="37">
        <f>[1]consoCURRENT!T23989</f>
        <v>0</v>
      </c>
      <c r="R1211" s="37">
        <f>[1]consoCURRENT!U23989</f>
        <v>0</v>
      </c>
      <c r="S1211" s="37">
        <f>[1]consoCURRENT!V23989</f>
        <v>0</v>
      </c>
      <c r="T1211" s="37">
        <f>[1]consoCURRENT!W23989</f>
        <v>0</v>
      </c>
      <c r="U1211" s="37">
        <f>[1]consoCURRENT!X23989</f>
        <v>0</v>
      </c>
      <c r="V1211" s="37">
        <f>[1]consoCURRENT!Y23989</f>
        <v>0</v>
      </c>
      <c r="W1211" s="37">
        <f>[1]consoCURRENT!Z23989</f>
        <v>0</v>
      </c>
      <c r="X1211" s="37">
        <f>[1]consoCURRENT!AA23989</f>
        <v>0</v>
      </c>
      <c r="Y1211" s="37">
        <f>[1]consoCURRENT!AB23989</f>
        <v>0</v>
      </c>
      <c r="Z1211" s="37">
        <f t="shared" si="860"/>
        <v>0</v>
      </c>
      <c r="AA1211" s="37">
        <f t="shared" si="861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35154000</v>
      </c>
      <c r="C1212" s="44">
        <f t="shared" ref="C1212:AA1212" si="863">SUM(C1208:C1211)</f>
        <v>0</v>
      </c>
      <c r="D1212" s="44">
        <f t="shared" si="863"/>
        <v>0</v>
      </c>
      <c r="E1212" s="44">
        <f t="shared" si="863"/>
        <v>7950190.3399999999</v>
      </c>
      <c r="F1212" s="44">
        <f t="shared" si="863"/>
        <v>0</v>
      </c>
      <c r="G1212" s="44">
        <f t="shared" si="863"/>
        <v>0</v>
      </c>
      <c r="H1212" s="44">
        <f t="shared" si="863"/>
        <v>0</v>
      </c>
      <c r="I1212" s="44">
        <f t="shared" si="863"/>
        <v>0</v>
      </c>
      <c r="J1212" s="44">
        <f t="shared" si="863"/>
        <v>0</v>
      </c>
      <c r="K1212" s="44">
        <f t="shared" si="863"/>
        <v>0</v>
      </c>
      <c r="L1212" s="44">
        <f t="shared" si="863"/>
        <v>0</v>
      </c>
      <c r="M1212" s="44">
        <f t="shared" si="863"/>
        <v>0</v>
      </c>
      <c r="N1212" s="44">
        <f t="shared" si="863"/>
        <v>2146382.06</v>
      </c>
      <c r="O1212" s="44">
        <f t="shared" si="863"/>
        <v>3049471.3500000006</v>
      </c>
      <c r="P1212" s="44">
        <f t="shared" si="863"/>
        <v>2754336.9299999997</v>
      </c>
      <c r="Q1212" s="44">
        <f t="shared" si="863"/>
        <v>0</v>
      </c>
      <c r="R1212" s="44">
        <f t="shared" si="863"/>
        <v>0</v>
      </c>
      <c r="S1212" s="44">
        <f t="shared" si="863"/>
        <v>0</v>
      </c>
      <c r="T1212" s="44">
        <f t="shared" si="863"/>
        <v>0</v>
      </c>
      <c r="U1212" s="44">
        <f t="shared" si="863"/>
        <v>0</v>
      </c>
      <c r="V1212" s="44">
        <f t="shared" si="863"/>
        <v>0</v>
      </c>
      <c r="W1212" s="44">
        <f t="shared" si="863"/>
        <v>0</v>
      </c>
      <c r="X1212" s="44">
        <f t="shared" si="863"/>
        <v>0</v>
      </c>
      <c r="Y1212" s="44">
        <f t="shared" si="863"/>
        <v>0</v>
      </c>
      <c r="Z1212" s="44">
        <f t="shared" si="863"/>
        <v>7950190.3400000008</v>
      </c>
      <c r="AA1212" s="44">
        <f t="shared" si="863"/>
        <v>27203809.66</v>
      </c>
      <c r="AB1212" s="45">
        <f t="shared" si="862"/>
        <v>0.22615322125504925</v>
      </c>
      <c r="AC1212" s="38"/>
    </row>
    <row r="1213" spans="1:29" s="39" customFormat="1" ht="18" customHeight="1" x14ac:dyDescent="0.25">
      <c r="A1213" s="46" t="s">
        <v>41</v>
      </c>
      <c r="B1213" s="37">
        <f>[1]consoCURRENT!E23993</f>
        <v>2514000</v>
      </c>
      <c r="C1213" s="37">
        <f>[1]consoCURRENT!F23993</f>
        <v>0</v>
      </c>
      <c r="D1213" s="37">
        <f>[1]consoCURRENT!G23993</f>
        <v>0</v>
      </c>
      <c r="E1213" s="37">
        <f>[1]consoCURRENT!H23993</f>
        <v>628068.36</v>
      </c>
      <c r="F1213" s="37">
        <f>[1]consoCURRENT!I23993</f>
        <v>0</v>
      </c>
      <c r="G1213" s="37">
        <f>[1]consoCURRENT!J23993</f>
        <v>0</v>
      </c>
      <c r="H1213" s="37">
        <f>[1]consoCURRENT!K23993</f>
        <v>0</v>
      </c>
      <c r="I1213" s="37">
        <f>[1]consoCURRENT!L23993</f>
        <v>0</v>
      </c>
      <c r="J1213" s="37">
        <f>[1]consoCURRENT!M23993</f>
        <v>0</v>
      </c>
      <c r="K1213" s="37">
        <f>[1]consoCURRENT!N23993</f>
        <v>0</v>
      </c>
      <c r="L1213" s="37">
        <f>[1]consoCURRENT!O23993</f>
        <v>0</v>
      </c>
      <c r="M1213" s="37">
        <f>[1]consoCURRENT!P23993</f>
        <v>0</v>
      </c>
      <c r="N1213" s="37">
        <f>[1]consoCURRENT!Q23993</f>
        <v>204976.2</v>
      </c>
      <c r="O1213" s="37">
        <f>[1]consoCURRENT!R23993</f>
        <v>213337.8</v>
      </c>
      <c r="P1213" s="37">
        <f>[1]consoCURRENT!S23993</f>
        <v>209754.36</v>
      </c>
      <c r="Q1213" s="37">
        <f>[1]consoCURRENT!T23993</f>
        <v>0</v>
      </c>
      <c r="R1213" s="37">
        <f>[1]consoCURRENT!U23993</f>
        <v>0</v>
      </c>
      <c r="S1213" s="37">
        <f>[1]consoCURRENT!V23993</f>
        <v>0</v>
      </c>
      <c r="T1213" s="37">
        <f>[1]consoCURRENT!W23993</f>
        <v>0</v>
      </c>
      <c r="U1213" s="37">
        <f>[1]consoCURRENT!X23993</f>
        <v>0</v>
      </c>
      <c r="V1213" s="37">
        <f>[1]consoCURRENT!Y23993</f>
        <v>0</v>
      </c>
      <c r="W1213" s="37">
        <f>[1]consoCURRENT!Z23993</f>
        <v>0</v>
      </c>
      <c r="X1213" s="37">
        <f>[1]consoCURRENT!AA23993</f>
        <v>0</v>
      </c>
      <c r="Y1213" s="37">
        <f>[1]consoCURRENT!AB23993</f>
        <v>0</v>
      </c>
      <c r="Z1213" s="37">
        <f t="shared" ref="Z1213" si="864">SUM(M1213:Y1213)</f>
        <v>628068.36</v>
      </c>
      <c r="AA1213" s="37">
        <f t="shared" ref="AA1213" si="865">B1213-Z1213</f>
        <v>1885931.6400000001</v>
      </c>
      <c r="AB1213" s="42">
        <f t="shared" si="862"/>
        <v>0.24982830548926013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37668000</v>
      </c>
      <c r="C1214" s="44">
        <f t="shared" ref="C1214:AA1214" si="866">C1213+C1212</f>
        <v>0</v>
      </c>
      <c r="D1214" s="44">
        <f t="shared" si="866"/>
        <v>0</v>
      </c>
      <c r="E1214" s="44">
        <f t="shared" si="866"/>
        <v>8578258.6999999993</v>
      </c>
      <c r="F1214" s="44">
        <f t="shared" si="866"/>
        <v>0</v>
      </c>
      <c r="G1214" s="44">
        <f t="shared" si="866"/>
        <v>0</v>
      </c>
      <c r="H1214" s="44">
        <f t="shared" si="866"/>
        <v>0</v>
      </c>
      <c r="I1214" s="44">
        <f t="shared" si="866"/>
        <v>0</v>
      </c>
      <c r="J1214" s="44">
        <f t="shared" si="866"/>
        <v>0</v>
      </c>
      <c r="K1214" s="44">
        <f t="shared" si="866"/>
        <v>0</v>
      </c>
      <c r="L1214" s="44">
        <f t="shared" si="866"/>
        <v>0</v>
      </c>
      <c r="M1214" s="44">
        <f t="shared" si="866"/>
        <v>0</v>
      </c>
      <c r="N1214" s="44">
        <f t="shared" si="866"/>
        <v>2351358.2600000002</v>
      </c>
      <c r="O1214" s="44">
        <f t="shared" si="866"/>
        <v>3262809.1500000004</v>
      </c>
      <c r="P1214" s="44">
        <f t="shared" si="866"/>
        <v>2964091.2899999996</v>
      </c>
      <c r="Q1214" s="44">
        <f t="shared" si="866"/>
        <v>0</v>
      </c>
      <c r="R1214" s="44">
        <f t="shared" si="866"/>
        <v>0</v>
      </c>
      <c r="S1214" s="44">
        <f t="shared" si="866"/>
        <v>0</v>
      </c>
      <c r="T1214" s="44">
        <f t="shared" si="866"/>
        <v>0</v>
      </c>
      <c r="U1214" s="44">
        <f t="shared" si="866"/>
        <v>0</v>
      </c>
      <c r="V1214" s="44">
        <f t="shared" si="866"/>
        <v>0</v>
      </c>
      <c r="W1214" s="44">
        <f t="shared" si="866"/>
        <v>0</v>
      </c>
      <c r="X1214" s="44">
        <f t="shared" si="866"/>
        <v>0</v>
      </c>
      <c r="Y1214" s="44">
        <f t="shared" si="866"/>
        <v>0</v>
      </c>
      <c r="Z1214" s="44">
        <f t="shared" si="866"/>
        <v>8578258.7000000011</v>
      </c>
      <c r="AA1214" s="44">
        <f t="shared" si="866"/>
        <v>29089741.300000001</v>
      </c>
      <c r="AB1214" s="45">
        <f t="shared" si="862"/>
        <v>0.22773332005946695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69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[1]consoCURRENT!E24053</f>
        <v>19375000</v>
      </c>
      <c r="C1218" s="37">
        <f>[1]consoCURRENT!F24053</f>
        <v>0</v>
      </c>
      <c r="D1218" s="37">
        <f>[1]consoCURRENT!G24053</f>
        <v>0</v>
      </c>
      <c r="E1218" s="37">
        <f>[1]consoCURRENT!H24053</f>
        <v>4763018.6999999993</v>
      </c>
      <c r="F1218" s="37">
        <f>[1]consoCURRENT!I24053</f>
        <v>0</v>
      </c>
      <c r="G1218" s="37">
        <f>[1]consoCURRENT!J24053</f>
        <v>0</v>
      </c>
      <c r="H1218" s="37">
        <f>[1]consoCURRENT!K24053</f>
        <v>0</v>
      </c>
      <c r="I1218" s="37">
        <f>[1]consoCURRENT!L24053</f>
        <v>0</v>
      </c>
      <c r="J1218" s="37">
        <f>[1]consoCURRENT!M24053</f>
        <v>0</v>
      </c>
      <c r="K1218" s="37">
        <f>[1]consoCURRENT!N24053</f>
        <v>0</v>
      </c>
      <c r="L1218" s="37">
        <f>[1]consoCURRENT!O24053</f>
        <v>0</v>
      </c>
      <c r="M1218" s="37">
        <f>[1]consoCURRENT!P24053</f>
        <v>0</v>
      </c>
      <c r="N1218" s="37">
        <f>[1]consoCURRENT!Q24053</f>
        <v>0</v>
      </c>
      <c r="O1218" s="37">
        <f>[1]consoCURRENT!R24053</f>
        <v>3249970.43</v>
      </c>
      <c r="P1218" s="37">
        <f>[1]consoCURRENT!S24053</f>
        <v>1513048.27</v>
      </c>
      <c r="Q1218" s="37">
        <f>[1]consoCURRENT!T24053</f>
        <v>0</v>
      </c>
      <c r="R1218" s="37">
        <f>[1]consoCURRENT!U24053</f>
        <v>0</v>
      </c>
      <c r="S1218" s="37">
        <f>[1]consoCURRENT!V24053</f>
        <v>0</v>
      </c>
      <c r="T1218" s="37">
        <f>[1]consoCURRENT!W24053</f>
        <v>0</v>
      </c>
      <c r="U1218" s="37">
        <f>[1]consoCURRENT!X24053</f>
        <v>0</v>
      </c>
      <c r="V1218" s="37">
        <f>[1]consoCURRENT!Y24053</f>
        <v>0</v>
      </c>
      <c r="W1218" s="37">
        <f>[1]consoCURRENT!Z24053</f>
        <v>0</v>
      </c>
      <c r="X1218" s="37">
        <f>[1]consoCURRENT!AA24053</f>
        <v>0</v>
      </c>
      <c r="Y1218" s="37">
        <f>[1]consoCURRENT!AB24053</f>
        <v>0</v>
      </c>
      <c r="Z1218" s="37">
        <f>SUM(M1218:Y1218)</f>
        <v>4763018.7</v>
      </c>
      <c r="AA1218" s="37">
        <f>B1218-Z1218</f>
        <v>14611981.300000001</v>
      </c>
      <c r="AB1218" s="42">
        <f>Z1218/B1218</f>
        <v>0.24583322322580647</v>
      </c>
      <c r="AC1218" s="38"/>
    </row>
    <row r="1219" spans="1:29" s="39" customFormat="1" ht="18" customHeight="1" x14ac:dyDescent="0.25">
      <c r="A1219" s="41" t="s">
        <v>37</v>
      </c>
      <c r="B1219" s="37">
        <f>[1]consoCURRENT!E24129</f>
        <v>5878000</v>
      </c>
      <c r="C1219" s="37">
        <f>[1]consoCURRENT!F24129</f>
        <v>0</v>
      </c>
      <c r="D1219" s="37">
        <f>[1]consoCURRENT!G24129</f>
        <v>0</v>
      </c>
      <c r="E1219" s="37">
        <f>[1]consoCURRENT!H24129</f>
        <v>1214797.8700000001</v>
      </c>
      <c r="F1219" s="37">
        <f>[1]consoCURRENT!I24129</f>
        <v>0</v>
      </c>
      <c r="G1219" s="37">
        <f>[1]consoCURRENT!J24129</f>
        <v>0</v>
      </c>
      <c r="H1219" s="37">
        <f>[1]consoCURRENT!K24129</f>
        <v>0</v>
      </c>
      <c r="I1219" s="37">
        <f>[1]consoCURRENT!L24129</f>
        <v>0</v>
      </c>
      <c r="J1219" s="37">
        <f>[1]consoCURRENT!M24129</f>
        <v>0</v>
      </c>
      <c r="K1219" s="37">
        <f>[1]consoCURRENT!N24129</f>
        <v>0</v>
      </c>
      <c r="L1219" s="37">
        <f>[1]consoCURRENT!O24129</f>
        <v>0</v>
      </c>
      <c r="M1219" s="37">
        <f>[1]consoCURRENT!P24129</f>
        <v>0</v>
      </c>
      <c r="N1219" s="37">
        <f>[1]consoCURRENT!Q24129</f>
        <v>0</v>
      </c>
      <c r="O1219" s="37">
        <f>[1]consoCURRENT!R24129</f>
        <v>947517.47999999986</v>
      </c>
      <c r="P1219" s="37">
        <f>[1]consoCURRENT!S24129</f>
        <v>267280.39</v>
      </c>
      <c r="Q1219" s="37">
        <f>[1]consoCURRENT!T24129</f>
        <v>0</v>
      </c>
      <c r="R1219" s="37">
        <f>[1]consoCURRENT!U24129</f>
        <v>0</v>
      </c>
      <c r="S1219" s="37">
        <f>[1]consoCURRENT!V24129</f>
        <v>0</v>
      </c>
      <c r="T1219" s="37">
        <f>[1]consoCURRENT!W24129</f>
        <v>0</v>
      </c>
      <c r="U1219" s="37">
        <f>[1]consoCURRENT!X24129</f>
        <v>0</v>
      </c>
      <c r="V1219" s="37">
        <f>[1]consoCURRENT!Y24129</f>
        <v>0</v>
      </c>
      <c r="W1219" s="37">
        <f>[1]consoCURRENT!Z24129</f>
        <v>0</v>
      </c>
      <c r="X1219" s="37">
        <f>[1]consoCURRENT!AA24129</f>
        <v>0</v>
      </c>
      <c r="Y1219" s="37">
        <f>[1]consoCURRENT!AB24129</f>
        <v>0</v>
      </c>
      <c r="Z1219" s="37">
        <f t="shared" ref="Z1219:Z1221" si="867">SUM(M1219:Y1219)</f>
        <v>1214797.8699999999</v>
      </c>
      <c r="AA1219" s="37">
        <f t="shared" ref="AA1219:AA1221" si="868">B1219-Z1219</f>
        <v>4663202.13</v>
      </c>
      <c r="AB1219" s="42">
        <f t="shared" ref="AB1219:AB1224" si="869">Z1219/B1219</f>
        <v>0.20666857264375635</v>
      </c>
      <c r="AC1219" s="38"/>
    </row>
    <row r="1220" spans="1:29" s="39" customFormat="1" ht="18" customHeight="1" x14ac:dyDescent="0.25">
      <c r="A1220" s="41" t="s">
        <v>38</v>
      </c>
      <c r="B1220" s="37">
        <f>[1]consoCURRENT!E24135</f>
        <v>0</v>
      </c>
      <c r="C1220" s="37">
        <f>[1]consoCURRENT!F24135</f>
        <v>0</v>
      </c>
      <c r="D1220" s="37">
        <f>[1]consoCURRENT!G24135</f>
        <v>0</v>
      </c>
      <c r="E1220" s="37">
        <f>[1]consoCURRENT!H24135</f>
        <v>0</v>
      </c>
      <c r="F1220" s="37">
        <f>[1]consoCURRENT!I24135</f>
        <v>0</v>
      </c>
      <c r="G1220" s="37">
        <f>[1]consoCURRENT!J24135</f>
        <v>0</v>
      </c>
      <c r="H1220" s="37">
        <f>[1]consoCURRENT!K24135</f>
        <v>0</v>
      </c>
      <c r="I1220" s="37">
        <f>[1]consoCURRENT!L24135</f>
        <v>0</v>
      </c>
      <c r="J1220" s="37">
        <f>[1]consoCURRENT!M24135</f>
        <v>0</v>
      </c>
      <c r="K1220" s="37">
        <f>[1]consoCURRENT!N24135</f>
        <v>0</v>
      </c>
      <c r="L1220" s="37">
        <f>[1]consoCURRENT!O24135</f>
        <v>0</v>
      </c>
      <c r="M1220" s="37">
        <f>[1]consoCURRENT!P24135</f>
        <v>0</v>
      </c>
      <c r="N1220" s="37">
        <f>[1]consoCURRENT!Q24135</f>
        <v>0</v>
      </c>
      <c r="O1220" s="37">
        <f>[1]consoCURRENT!R24135</f>
        <v>0</v>
      </c>
      <c r="P1220" s="37">
        <f>[1]consoCURRENT!S24135</f>
        <v>0</v>
      </c>
      <c r="Q1220" s="37">
        <f>[1]consoCURRENT!T24135</f>
        <v>0</v>
      </c>
      <c r="R1220" s="37">
        <f>[1]consoCURRENT!U24135</f>
        <v>0</v>
      </c>
      <c r="S1220" s="37">
        <f>[1]consoCURRENT!V24135</f>
        <v>0</v>
      </c>
      <c r="T1220" s="37">
        <f>[1]consoCURRENT!W24135</f>
        <v>0</v>
      </c>
      <c r="U1220" s="37">
        <f>[1]consoCURRENT!X24135</f>
        <v>0</v>
      </c>
      <c r="V1220" s="37">
        <f>[1]consoCURRENT!Y24135</f>
        <v>0</v>
      </c>
      <c r="W1220" s="37">
        <f>[1]consoCURRENT!Z24135</f>
        <v>0</v>
      </c>
      <c r="X1220" s="37">
        <f>[1]consoCURRENT!AA24135</f>
        <v>0</v>
      </c>
      <c r="Y1220" s="37">
        <f>[1]consoCURRENT!AB24135</f>
        <v>0</v>
      </c>
      <c r="Z1220" s="37">
        <f t="shared" si="867"/>
        <v>0</v>
      </c>
      <c r="AA1220" s="37">
        <f t="shared" si="868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[1]consoCURRENT!E24164</f>
        <v>0</v>
      </c>
      <c r="C1221" s="37">
        <f>[1]consoCURRENT!F24164</f>
        <v>0</v>
      </c>
      <c r="D1221" s="37">
        <f>[1]consoCURRENT!G24164</f>
        <v>0</v>
      </c>
      <c r="E1221" s="37">
        <f>[1]consoCURRENT!H24164</f>
        <v>0</v>
      </c>
      <c r="F1221" s="37">
        <f>[1]consoCURRENT!I24164</f>
        <v>0</v>
      </c>
      <c r="G1221" s="37">
        <f>[1]consoCURRENT!J24164</f>
        <v>0</v>
      </c>
      <c r="H1221" s="37">
        <f>[1]consoCURRENT!K24164</f>
        <v>0</v>
      </c>
      <c r="I1221" s="37">
        <f>[1]consoCURRENT!L24164</f>
        <v>0</v>
      </c>
      <c r="J1221" s="37">
        <f>[1]consoCURRENT!M24164</f>
        <v>0</v>
      </c>
      <c r="K1221" s="37">
        <f>[1]consoCURRENT!N24164</f>
        <v>0</v>
      </c>
      <c r="L1221" s="37">
        <f>[1]consoCURRENT!O24164</f>
        <v>0</v>
      </c>
      <c r="M1221" s="37">
        <f>[1]consoCURRENT!P24164</f>
        <v>0</v>
      </c>
      <c r="N1221" s="37">
        <f>[1]consoCURRENT!Q24164</f>
        <v>0</v>
      </c>
      <c r="O1221" s="37">
        <f>[1]consoCURRENT!R24164</f>
        <v>0</v>
      </c>
      <c r="P1221" s="37">
        <f>[1]consoCURRENT!S24164</f>
        <v>0</v>
      </c>
      <c r="Q1221" s="37">
        <f>[1]consoCURRENT!T24164</f>
        <v>0</v>
      </c>
      <c r="R1221" s="37">
        <f>[1]consoCURRENT!U24164</f>
        <v>0</v>
      </c>
      <c r="S1221" s="37">
        <f>[1]consoCURRENT!V24164</f>
        <v>0</v>
      </c>
      <c r="T1221" s="37">
        <f>[1]consoCURRENT!W24164</f>
        <v>0</v>
      </c>
      <c r="U1221" s="37">
        <f>[1]consoCURRENT!X24164</f>
        <v>0</v>
      </c>
      <c r="V1221" s="37">
        <f>[1]consoCURRENT!Y24164</f>
        <v>0</v>
      </c>
      <c r="W1221" s="37">
        <f>[1]consoCURRENT!Z24164</f>
        <v>0</v>
      </c>
      <c r="X1221" s="37">
        <f>[1]consoCURRENT!AA24164</f>
        <v>0</v>
      </c>
      <c r="Y1221" s="37">
        <f>[1]consoCURRENT!AB24164</f>
        <v>0</v>
      </c>
      <c r="Z1221" s="37">
        <f t="shared" si="867"/>
        <v>0</v>
      </c>
      <c r="AA1221" s="37">
        <f t="shared" si="868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25253000</v>
      </c>
      <c r="C1222" s="44">
        <f t="shared" ref="C1222:AA1222" si="870">SUM(C1218:C1221)</f>
        <v>0</v>
      </c>
      <c r="D1222" s="44">
        <f t="shared" si="870"/>
        <v>0</v>
      </c>
      <c r="E1222" s="44">
        <f t="shared" si="870"/>
        <v>5977816.5699999994</v>
      </c>
      <c r="F1222" s="44">
        <f t="shared" si="870"/>
        <v>0</v>
      </c>
      <c r="G1222" s="44">
        <f t="shared" si="870"/>
        <v>0</v>
      </c>
      <c r="H1222" s="44">
        <f t="shared" si="870"/>
        <v>0</v>
      </c>
      <c r="I1222" s="44">
        <f t="shared" si="870"/>
        <v>0</v>
      </c>
      <c r="J1222" s="44">
        <f t="shared" si="870"/>
        <v>0</v>
      </c>
      <c r="K1222" s="44">
        <f t="shared" si="870"/>
        <v>0</v>
      </c>
      <c r="L1222" s="44">
        <f t="shared" si="870"/>
        <v>0</v>
      </c>
      <c r="M1222" s="44">
        <f t="shared" si="870"/>
        <v>0</v>
      </c>
      <c r="N1222" s="44">
        <f t="shared" si="870"/>
        <v>0</v>
      </c>
      <c r="O1222" s="44">
        <f t="shared" si="870"/>
        <v>4197487.91</v>
      </c>
      <c r="P1222" s="44">
        <f t="shared" si="870"/>
        <v>1780328.6600000001</v>
      </c>
      <c r="Q1222" s="44">
        <f t="shared" si="870"/>
        <v>0</v>
      </c>
      <c r="R1222" s="44">
        <f t="shared" si="870"/>
        <v>0</v>
      </c>
      <c r="S1222" s="44">
        <f t="shared" si="870"/>
        <v>0</v>
      </c>
      <c r="T1222" s="44">
        <f t="shared" si="870"/>
        <v>0</v>
      </c>
      <c r="U1222" s="44">
        <f t="shared" si="870"/>
        <v>0</v>
      </c>
      <c r="V1222" s="44">
        <f t="shared" si="870"/>
        <v>0</v>
      </c>
      <c r="W1222" s="44">
        <f t="shared" si="870"/>
        <v>0</v>
      </c>
      <c r="X1222" s="44">
        <f t="shared" si="870"/>
        <v>0</v>
      </c>
      <c r="Y1222" s="44">
        <f t="shared" si="870"/>
        <v>0</v>
      </c>
      <c r="Z1222" s="44">
        <f t="shared" si="870"/>
        <v>5977816.5700000003</v>
      </c>
      <c r="AA1222" s="44">
        <f t="shared" si="870"/>
        <v>19275183.43</v>
      </c>
      <c r="AB1222" s="45">
        <f t="shared" si="869"/>
        <v>0.23671708589078527</v>
      </c>
      <c r="AC1222" s="38"/>
    </row>
    <row r="1223" spans="1:29" s="39" customFormat="1" ht="18" customHeight="1" x14ac:dyDescent="0.25">
      <c r="A1223" s="46" t="s">
        <v>41</v>
      </c>
      <c r="B1223" s="37">
        <f>[1]consoCURRENT!E24168</f>
        <v>1301000</v>
      </c>
      <c r="C1223" s="37">
        <f>[1]consoCURRENT!F24168</f>
        <v>0</v>
      </c>
      <c r="D1223" s="37">
        <f>[1]consoCURRENT!G24168</f>
        <v>0</v>
      </c>
      <c r="E1223" s="37">
        <f>[1]consoCURRENT!H24168</f>
        <v>356078.2</v>
      </c>
      <c r="F1223" s="37">
        <f>[1]consoCURRENT!I24168</f>
        <v>0</v>
      </c>
      <c r="G1223" s="37">
        <f>[1]consoCURRENT!J24168</f>
        <v>0</v>
      </c>
      <c r="H1223" s="37">
        <f>[1]consoCURRENT!K24168</f>
        <v>0</v>
      </c>
      <c r="I1223" s="37">
        <f>[1]consoCURRENT!L24168</f>
        <v>0</v>
      </c>
      <c r="J1223" s="37">
        <f>[1]consoCURRENT!M24168</f>
        <v>0</v>
      </c>
      <c r="K1223" s="37">
        <f>[1]consoCURRENT!N24168</f>
        <v>0</v>
      </c>
      <c r="L1223" s="37">
        <f>[1]consoCURRENT!O24168</f>
        <v>0</v>
      </c>
      <c r="M1223" s="37">
        <f>[1]consoCURRENT!P24168</f>
        <v>0</v>
      </c>
      <c r="N1223" s="37">
        <f>[1]consoCURRENT!Q24168</f>
        <v>0</v>
      </c>
      <c r="O1223" s="37">
        <f>[1]consoCURRENT!R24168</f>
        <v>118649.16</v>
      </c>
      <c r="P1223" s="37">
        <f>[1]consoCURRENT!S24168</f>
        <v>237429.04</v>
      </c>
      <c r="Q1223" s="37">
        <f>[1]consoCURRENT!T24168</f>
        <v>0</v>
      </c>
      <c r="R1223" s="37">
        <f>[1]consoCURRENT!U24168</f>
        <v>0</v>
      </c>
      <c r="S1223" s="37">
        <f>[1]consoCURRENT!V24168</f>
        <v>0</v>
      </c>
      <c r="T1223" s="37">
        <f>[1]consoCURRENT!W24168</f>
        <v>0</v>
      </c>
      <c r="U1223" s="37">
        <f>[1]consoCURRENT!X24168</f>
        <v>0</v>
      </c>
      <c r="V1223" s="37">
        <f>[1]consoCURRENT!Y24168</f>
        <v>0</v>
      </c>
      <c r="W1223" s="37">
        <f>[1]consoCURRENT!Z24168</f>
        <v>0</v>
      </c>
      <c r="X1223" s="37">
        <f>[1]consoCURRENT!AA24168</f>
        <v>0</v>
      </c>
      <c r="Y1223" s="37">
        <f>[1]consoCURRENT!AB24168</f>
        <v>0</v>
      </c>
      <c r="Z1223" s="37">
        <f t="shared" ref="Z1223" si="871">SUM(M1223:Y1223)</f>
        <v>356078.2</v>
      </c>
      <c r="AA1223" s="37">
        <f t="shared" ref="AA1223" si="872">B1223-Z1223</f>
        <v>944921.8</v>
      </c>
      <c r="AB1223" s="42">
        <f t="shared" si="869"/>
        <v>0.2736957724827056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26554000</v>
      </c>
      <c r="C1224" s="44">
        <f t="shared" ref="C1224:AA1224" si="873">C1223+C1222</f>
        <v>0</v>
      </c>
      <c r="D1224" s="44">
        <f t="shared" si="873"/>
        <v>0</v>
      </c>
      <c r="E1224" s="44">
        <f t="shared" si="873"/>
        <v>6333894.7699999996</v>
      </c>
      <c r="F1224" s="44">
        <f t="shared" si="873"/>
        <v>0</v>
      </c>
      <c r="G1224" s="44">
        <f t="shared" si="873"/>
        <v>0</v>
      </c>
      <c r="H1224" s="44">
        <f t="shared" si="873"/>
        <v>0</v>
      </c>
      <c r="I1224" s="44">
        <f t="shared" si="873"/>
        <v>0</v>
      </c>
      <c r="J1224" s="44">
        <f t="shared" si="873"/>
        <v>0</v>
      </c>
      <c r="K1224" s="44">
        <f t="shared" si="873"/>
        <v>0</v>
      </c>
      <c r="L1224" s="44">
        <f t="shared" si="873"/>
        <v>0</v>
      </c>
      <c r="M1224" s="44">
        <f t="shared" si="873"/>
        <v>0</v>
      </c>
      <c r="N1224" s="44">
        <f t="shared" si="873"/>
        <v>0</v>
      </c>
      <c r="O1224" s="44">
        <f t="shared" si="873"/>
        <v>4316137.07</v>
      </c>
      <c r="P1224" s="44">
        <f t="shared" si="873"/>
        <v>2017757.7000000002</v>
      </c>
      <c r="Q1224" s="44">
        <f t="shared" si="873"/>
        <v>0</v>
      </c>
      <c r="R1224" s="44">
        <f t="shared" si="873"/>
        <v>0</v>
      </c>
      <c r="S1224" s="44">
        <f t="shared" si="873"/>
        <v>0</v>
      </c>
      <c r="T1224" s="44">
        <f t="shared" si="873"/>
        <v>0</v>
      </c>
      <c r="U1224" s="44">
        <f t="shared" si="873"/>
        <v>0</v>
      </c>
      <c r="V1224" s="44">
        <f t="shared" si="873"/>
        <v>0</v>
      </c>
      <c r="W1224" s="44">
        <f t="shared" si="873"/>
        <v>0</v>
      </c>
      <c r="X1224" s="44">
        <f t="shared" si="873"/>
        <v>0</v>
      </c>
      <c r="Y1224" s="44">
        <f t="shared" si="873"/>
        <v>0</v>
      </c>
      <c r="Z1224" s="44">
        <f t="shared" si="873"/>
        <v>6333894.7700000005</v>
      </c>
      <c r="AA1224" s="44">
        <f t="shared" si="873"/>
        <v>20220105.23</v>
      </c>
      <c r="AB1224" s="45">
        <f t="shared" si="869"/>
        <v>0.23852883821646459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82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[1]consoCURRENT!E24228</f>
        <v>9364000</v>
      </c>
      <c r="C1228" s="37">
        <f>[1]consoCURRENT!F24228</f>
        <v>0</v>
      </c>
      <c r="D1228" s="37">
        <f>[1]consoCURRENT!G24228</f>
        <v>0</v>
      </c>
      <c r="E1228" s="37">
        <f>[1]consoCURRENT!H24228</f>
        <v>2014575.32</v>
      </c>
      <c r="F1228" s="37">
        <f>[1]consoCURRENT!I24228</f>
        <v>0</v>
      </c>
      <c r="G1228" s="37">
        <f>[1]consoCURRENT!J24228</f>
        <v>0</v>
      </c>
      <c r="H1228" s="37">
        <f>[1]consoCURRENT!K24228</f>
        <v>0</v>
      </c>
      <c r="I1228" s="37">
        <f>[1]consoCURRENT!L24228</f>
        <v>0</v>
      </c>
      <c r="J1228" s="37">
        <f>[1]consoCURRENT!M24228</f>
        <v>0</v>
      </c>
      <c r="K1228" s="37">
        <f>[1]consoCURRENT!N24228</f>
        <v>0</v>
      </c>
      <c r="L1228" s="37">
        <f>[1]consoCURRENT!O24228</f>
        <v>0</v>
      </c>
      <c r="M1228" s="37">
        <f>[1]consoCURRENT!P24228</f>
        <v>0</v>
      </c>
      <c r="N1228" s="37">
        <f>[1]consoCURRENT!Q24228</f>
        <v>0</v>
      </c>
      <c r="O1228" s="37">
        <f>[1]consoCURRENT!R24228</f>
        <v>1249080.44</v>
      </c>
      <c r="P1228" s="37">
        <f>[1]consoCURRENT!S24228</f>
        <v>765494.88</v>
      </c>
      <c r="Q1228" s="37">
        <f>[1]consoCURRENT!T24228</f>
        <v>0</v>
      </c>
      <c r="R1228" s="37">
        <f>[1]consoCURRENT!U24228</f>
        <v>0</v>
      </c>
      <c r="S1228" s="37">
        <f>[1]consoCURRENT!V24228</f>
        <v>0</v>
      </c>
      <c r="T1228" s="37">
        <f>[1]consoCURRENT!W24228</f>
        <v>0</v>
      </c>
      <c r="U1228" s="37">
        <f>[1]consoCURRENT!X24228</f>
        <v>0</v>
      </c>
      <c r="V1228" s="37">
        <f>[1]consoCURRENT!Y24228</f>
        <v>0</v>
      </c>
      <c r="W1228" s="37">
        <f>[1]consoCURRENT!Z24228</f>
        <v>0</v>
      </c>
      <c r="X1228" s="37">
        <f>[1]consoCURRENT!AA24228</f>
        <v>0</v>
      </c>
      <c r="Y1228" s="37">
        <f>[1]consoCURRENT!AB24228</f>
        <v>0</v>
      </c>
      <c r="Z1228" s="37">
        <f>SUM(M1228:Y1228)</f>
        <v>2014575.3199999998</v>
      </c>
      <c r="AA1228" s="37">
        <f>B1228-Z1228</f>
        <v>7349424.6799999997</v>
      </c>
      <c r="AB1228" s="42">
        <f>Z1228/B1228</f>
        <v>0.21514046561298589</v>
      </c>
      <c r="AC1228" s="38"/>
    </row>
    <row r="1229" spans="1:29" s="39" customFormat="1" ht="18" customHeight="1" x14ac:dyDescent="0.25">
      <c r="A1229" s="41" t="s">
        <v>37</v>
      </c>
      <c r="B1229" s="37">
        <f>[1]consoCURRENT!E24304</f>
        <v>23514000</v>
      </c>
      <c r="C1229" s="37">
        <f>[1]consoCURRENT!F24304</f>
        <v>0</v>
      </c>
      <c r="D1229" s="37">
        <f>[1]consoCURRENT!G24304</f>
        <v>-2499204</v>
      </c>
      <c r="E1229" s="37">
        <f>[1]consoCURRENT!H24304</f>
        <v>4855729.17</v>
      </c>
      <c r="F1229" s="37">
        <f>[1]consoCURRENT!I24304</f>
        <v>0</v>
      </c>
      <c r="G1229" s="37">
        <f>[1]consoCURRENT!J24304</f>
        <v>0</v>
      </c>
      <c r="H1229" s="37">
        <f>[1]consoCURRENT!K24304</f>
        <v>0</v>
      </c>
      <c r="I1229" s="37">
        <f>[1]consoCURRENT!L24304</f>
        <v>1116987.99</v>
      </c>
      <c r="J1229" s="37">
        <f>[1]consoCURRENT!M24304</f>
        <v>0</v>
      </c>
      <c r="K1229" s="37">
        <f>[1]consoCURRENT!N24304</f>
        <v>0</v>
      </c>
      <c r="L1229" s="37">
        <f>[1]consoCURRENT!O24304</f>
        <v>0</v>
      </c>
      <c r="M1229" s="37">
        <f>[1]consoCURRENT!P24304</f>
        <v>1116987.99</v>
      </c>
      <c r="N1229" s="37">
        <f>[1]consoCURRENT!Q24304</f>
        <v>0</v>
      </c>
      <c r="O1229" s="37">
        <f>[1]consoCURRENT!R24304</f>
        <v>3347841.65</v>
      </c>
      <c r="P1229" s="37">
        <f>[1]consoCURRENT!S24304</f>
        <v>390899.52999999997</v>
      </c>
      <c r="Q1229" s="37">
        <f>[1]consoCURRENT!T24304</f>
        <v>0</v>
      </c>
      <c r="R1229" s="37">
        <f>[1]consoCURRENT!U24304</f>
        <v>0</v>
      </c>
      <c r="S1229" s="37">
        <f>[1]consoCURRENT!V24304</f>
        <v>0</v>
      </c>
      <c r="T1229" s="37">
        <f>[1]consoCURRENT!W24304</f>
        <v>0</v>
      </c>
      <c r="U1229" s="37">
        <f>[1]consoCURRENT!X24304</f>
        <v>0</v>
      </c>
      <c r="V1229" s="37">
        <f>[1]consoCURRENT!Y24304</f>
        <v>0</v>
      </c>
      <c r="W1229" s="37">
        <f>[1]consoCURRENT!Z24304</f>
        <v>0</v>
      </c>
      <c r="X1229" s="37">
        <f>[1]consoCURRENT!AA24304</f>
        <v>0</v>
      </c>
      <c r="Y1229" s="37">
        <f>[1]consoCURRENT!AB24304</f>
        <v>0</v>
      </c>
      <c r="Z1229" s="37">
        <f t="shared" ref="Z1229:Z1231" si="874">SUM(M1229:Y1229)</f>
        <v>4855729.17</v>
      </c>
      <c r="AA1229" s="37">
        <f t="shared" ref="AA1229:AA1231" si="875">B1229-Z1229</f>
        <v>18658270.829999998</v>
      </c>
      <c r="AB1229" s="42">
        <f t="shared" ref="AB1229:AB1234" si="876">Z1229/B1229</f>
        <v>0.20650374968104107</v>
      </c>
      <c r="AC1229" s="38"/>
    </row>
    <row r="1230" spans="1:29" s="39" customFormat="1" ht="18" customHeight="1" x14ac:dyDescent="0.25">
      <c r="A1230" s="41" t="s">
        <v>38</v>
      </c>
      <c r="B1230" s="37">
        <f>[1]consoCURRENT!E24310</f>
        <v>0</v>
      </c>
      <c r="C1230" s="37">
        <f>[1]consoCURRENT!F24310</f>
        <v>0</v>
      </c>
      <c r="D1230" s="37">
        <f>[1]consoCURRENT!G24310</f>
        <v>0</v>
      </c>
      <c r="E1230" s="37">
        <f>[1]consoCURRENT!H24310</f>
        <v>0</v>
      </c>
      <c r="F1230" s="37">
        <f>[1]consoCURRENT!I24310</f>
        <v>0</v>
      </c>
      <c r="G1230" s="37">
        <f>[1]consoCURRENT!J24310</f>
        <v>0</v>
      </c>
      <c r="H1230" s="37">
        <f>[1]consoCURRENT!K24310</f>
        <v>0</v>
      </c>
      <c r="I1230" s="37">
        <f>[1]consoCURRENT!L24310</f>
        <v>0</v>
      </c>
      <c r="J1230" s="37">
        <f>[1]consoCURRENT!M24310</f>
        <v>0</v>
      </c>
      <c r="K1230" s="37">
        <f>[1]consoCURRENT!N24310</f>
        <v>0</v>
      </c>
      <c r="L1230" s="37">
        <f>[1]consoCURRENT!O24310</f>
        <v>0</v>
      </c>
      <c r="M1230" s="37">
        <f>[1]consoCURRENT!P24310</f>
        <v>0</v>
      </c>
      <c r="N1230" s="37">
        <f>[1]consoCURRENT!Q24310</f>
        <v>0</v>
      </c>
      <c r="O1230" s="37">
        <f>[1]consoCURRENT!R24310</f>
        <v>0</v>
      </c>
      <c r="P1230" s="37">
        <f>[1]consoCURRENT!S24310</f>
        <v>0</v>
      </c>
      <c r="Q1230" s="37">
        <f>[1]consoCURRENT!T24310</f>
        <v>0</v>
      </c>
      <c r="R1230" s="37">
        <f>[1]consoCURRENT!U24310</f>
        <v>0</v>
      </c>
      <c r="S1230" s="37">
        <f>[1]consoCURRENT!V24310</f>
        <v>0</v>
      </c>
      <c r="T1230" s="37">
        <f>[1]consoCURRENT!W24310</f>
        <v>0</v>
      </c>
      <c r="U1230" s="37">
        <f>[1]consoCURRENT!X24310</f>
        <v>0</v>
      </c>
      <c r="V1230" s="37">
        <f>[1]consoCURRENT!Y24310</f>
        <v>0</v>
      </c>
      <c r="W1230" s="37">
        <f>[1]consoCURRENT!Z24310</f>
        <v>0</v>
      </c>
      <c r="X1230" s="37">
        <f>[1]consoCURRENT!AA24310</f>
        <v>0</v>
      </c>
      <c r="Y1230" s="37">
        <f>[1]consoCURRENT!AB24310</f>
        <v>0</v>
      </c>
      <c r="Z1230" s="37">
        <f t="shared" si="874"/>
        <v>0</v>
      </c>
      <c r="AA1230" s="37">
        <f t="shared" si="875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[1]consoCURRENT!E24339</f>
        <v>0</v>
      </c>
      <c r="C1231" s="37">
        <f>[1]consoCURRENT!F24339</f>
        <v>0</v>
      </c>
      <c r="D1231" s="37">
        <f>[1]consoCURRENT!G24339</f>
        <v>0</v>
      </c>
      <c r="E1231" s="37">
        <f>[1]consoCURRENT!H24339</f>
        <v>0</v>
      </c>
      <c r="F1231" s="37">
        <f>[1]consoCURRENT!I24339</f>
        <v>0</v>
      </c>
      <c r="G1231" s="37">
        <f>[1]consoCURRENT!J24339</f>
        <v>0</v>
      </c>
      <c r="H1231" s="37">
        <f>[1]consoCURRENT!K24339</f>
        <v>0</v>
      </c>
      <c r="I1231" s="37">
        <f>[1]consoCURRENT!L24339</f>
        <v>0</v>
      </c>
      <c r="J1231" s="37">
        <f>[1]consoCURRENT!M24339</f>
        <v>0</v>
      </c>
      <c r="K1231" s="37">
        <f>[1]consoCURRENT!N24339</f>
        <v>0</v>
      </c>
      <c r="L1231" s="37">
        <f>[1]consoCURRENT!O24339</f>
        <v>0</v>
      </c>
      <c r="M1231" s="37">
        <f>[1]consoCURRENT!P24339</f>
        <v>0</v>
      </c>
      <c r="N1231" s="37">
        <f>[1]consoCURRENT!Q24339</f>
        <v>0</v>
      </c>
      <c r="O1231" s="37">
        <f>[1]consoCURRENT!R24339</f>
        <v>0</v>
      </c>
      <c r="P1231" s="37">
        <f>[1]consoCURRENT!S24339</f>
        <v>0</v>
      </c>
      <c r="Q1231" s="37">
        <f>[1]consoCURRENT!T24339</f>
        <v>0</v>
      </c>
      <c r="R1231" s="37">
        <f>[1]consoCURRENT!U24339</f>
        <v>0</v>
      </c>
      <c r="S1231" s="37">
        <f>[1]consoCURRENT!V24339</f>
        <v>0</v>
      </c>
      <c r="T1231" s="37">
        <f>[1]consoCURRENT!W24339</f>
        <v>0</v>
      </c>
      <c r="U1231" s="37">
        <f>[1]consoCURRENT!X24339</f>
        <v>0</v>
      </c>
      <c r="V1231" s="37">
        <f>[1]consoCURRENT!Y24339</f>
        <v>0</v>
      </c>
      <c r="W1231" s="37">
        <f>[1]consoCURRENT!Z24339</f>
        <v>0</v>
      </c>
      <c r="X1231" s="37">
        <f>[1]consoCURRENT!AA24339</f>
        <v>0</v>
      </c>
      <c r="Y1231" s="37">
        <f>[1]consoCURRENT!AB24339</f>
        <v>0</v>
      </c>
      <c r="Z1231" s="37">
        <f t="shared" si="874"/>
        <v>0</v>
      </c>
      <c r="AA1231" s="37">
        <f t="shared" si="875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32878000</v>
      </c>
      <c r="C1232" s="44">
        <f t="shared" ref="C1232:AA1232" si="877">SUM(C1228:C1231)</f>
        <v>0</v>
      </c>
      <c r="D1232" s="44">
        <f t="shared" si="877"/>
        <v>-2499204</v>
      </c>
      <c r="E1232" s="44">
        <f t="shared" si="877"/>
        <v>6870304.4900000002</v>
      </c>
      <c r="F1232" s="44">
        <f t="shared" si="877"/>
        <v>0</v>
      </c>
      <c r="G1232" s="44">
        <f t="shared" si="877"/>
        <v>0</v>
      </c>
      <c r="H1232" s="44">
        <f t="shared" si="877"/>
        <v>0</v>
      </c>
      <c r="I1232" s="44">
        <f t="shared" si="877"/>
        <v>1116987.99</v>
      </c>
      <c r="J1232" s="44">
        <f t="shared" si="877"/>
        <v>0</v>
      </c>
      <c r="K1232" s="44">
        <f t="shared" si="877"/>
        <v>0</v>
      </c>
      <c r="L1232" s="44">
        <f t="shared" si="877"/>
        <v>0</v>
      </c>
      <c r="M1232" s="44">
        <f t="shared" si="877"/>
        <v>1116987.99</v>
      </c>
      <c r="N1232" s="44">
        <f t="shared" si="877"/>
        <v>0</v>
      </c>
      <c r="O1232" s="44">
        <f t="shared" si="877"/>
        <v>4596922.09</v>
      </c>
      <c r="P1232" s="44">
        <f t="shared" si="877"/>
        <v>1156394.4099999999</v>
      </c>
      <c r="Q1232" s="44">
        <f t="shared" si="877"/>
        <v>0</v>
      </c>
      <c r="R1232" s="44">
        <f t="shared" si="877"/>
        <v>0</v>
      </c>
      <c r="S1232" s="44">
        <f t="shared" si="877"/>
        <v>0</v>
      </c>
      <c r="T1232" s="44">
        <f t="shared" si="877"/>
        <v>0</v>
      </c>
      <c r="U1232" s="44">
        <f t="shared" si="877"/>
        <v>0</v>
      </c>
      <c r="V1232" s="44">
        <f t="shared" si="877"/>
        <v>0</v>
      </c>
      <c r="W1232" s="44">
        <f t="shared" si="877"/>
        <v>0</v>
      </c>
      <c r="X1232" s="44">
        <f t="shared" si="877"/>
        <v>0</v>
      </c>
      <c r="Y1232" s="44">
        <f t="shared" si="877"/>
        <v>0</v>
      </c>
      <c r="Z1232" s="44">
        <f t="shared" si="877"/>
        <v>6870304.4900000002</v>
      </c>
      <c r="AA1232" s="44">
        <f t="shared" si="877"/>
        <v>26007695.509999998</v>
      </c>
      <c r="AB1232" s="45">
        <f t="shared" si="876"/>
        <v>0.20896357716406108</v>
      </c>
      <c r="AC1232" s="38"/>
    </row>
    <row r="1233" spans="1:29" s="39" customFormat="1" ht="18" customHeight="1" x14ac:dyDescent="0.25">
      <c r="A1233" s="46" t="s">
        <v>41</v>
      </c>
      <c r="B1233" s="37">
        <f>[1]consoCURRENT!E24343</f>
        <v>840000</v>
      </c>
      <c r="C1233" s="37">
        <f>[1]consoCURRENT!F24343</f>
        <v>0</v>
      </c>
      <c r="D1233" s="37">
        <f>[1]consoCURRENT!G24343</f>
        <v>0</v>
      </c>
      <c r="E1233" s="37">
        <f>[1]consoCURRENT!H24343</f>
        <v>185511.6</v>
      </c>
      <c r="F1233" s="37">
        <f>[1]consoCURRENT!I24343</f>
        <v>0</v>
      </c>
      <c r="G1233" s="37">
        <f>[1]consoCURRENT!J24343</f>
        <v>0</v>
      </c>
      <c r="H1233" s="37">
        <f>[1]consoCURRENT!K24343</f>
        <v>0</v>
      </c>
      <c r="I1233" s="37">
        <f>[1]consoCURRENT!L24343</f>
        <v>0</v>
      </c>
      <c r="J1233" s="37">
        <f>[1]consoCURRENT!M24343</f>
        <v>0</v>
      </c>
      <c r="K1233" s="37">
        <f>[1]consoCURRENT!N24343</f>
        <v>0</v>
      </c>
      <c r="L1233" s="37">
        <f>[1]consoCURRENT!O24343</f>
        <v>0</v>
      </c>
      <c r="M1233" s="37">
        <f>[1]consoCURRENT!P24343</f>
        <v>0</v>
      </c>
      <c r="N1233" s="37">
        <f>[1]consoCURRENT!Q24343</f>
        <v>0</v>
      </c>
      <c r="O1233" s="37">
        <f>[1]consoCURRENT!R24343</f>
        <v>61837.2</v>
      </c>
      <c r="P1233" s="37">
        <f>[1]consoCURRENT!S24343</f>
        <v>123674.40000000001</v>
      </c>
      <c r="Q1233" s="37">
        <f>[1]consoCURRENT!T24343</f>
        <v>0</v>
      </c>
      <c r="R1233" s="37">
        <f>[1]consoCURRENT!U24343</f>
        <v>0</v>
      </c>
      <c r="S1233" s="37">
        <f>[1]consoCURRENT!V24343</f>
        <v>0</v>
      </c>
      <c r="T1233" s="37">
        <f>[1]consoCURRENT!W24343</f>
        <v>0</v>
      </c>
      <c r="U1233" s="37">
        <f>[1]consoCURRENT!X24343</f>
        <v>0</v>
      </c>
      <c r="V1233" s="37">
        <f>[1]consoCURRENT!Y24343</f>
        <v>0</v>
      </c>
      <c r="W1233" s="37">
        <f>[1]consoCURRENT!Z24343</f>
        <v>0</v>
      </c>
      <c r="X1233" s="37">
        <f>[1]consoCURRENT!AA24343</f>
        <v>0</v>
      </c>
      <c r="Y1233" s="37">
        <f>[1]consoCURRENT!AB24343</f>
        <v>0</v>
      </c>
      <c r="Z1233" s="37">
        <f t="shared" ref="Z1233" si="878">SUM(M1233:Y1233)</f>
        <v>185511.6</v>
      </c>
      <c r="AA1233" s="37">
        <f t="shared" ref="AA1233" si="879">B1233-Z1233</f>
        <v>654488.4</v>
      </c>
      <c r="AB1233" s="42">
        <f t="shared" si="876"/>
        <v>0.22084714285714285</v>
      </c>
      <c r="AC1233" s="38"/>
    </row>
    <row r="1234" spans="1:29" s="39" customFormat="1" ht="18" customHeight="1" x14ac:dyDescent="0.25">
      <c r="A1234" s="43" t="s">
        <v>42</v>
      </c>
      <c r="B1234" s="44">
        <f>B1233+B1232</f>
        <v>33718000</v>
      </c>
      <c r="C1234" s="44">
        <f t="shared" ref="C1234:AA1234" si="880">C1233+C1232</f>
        <v>0</v>
      </c>
      <c r="D1234" s="44">
        <f t="shared" si="880"/>
        <v>-2499204</v>
      </c>
      <c r="E1234" s="44">
        <f t="shared" si="880"/>
        <v>7055816.0899999999</v>
      </c>
      <c r="F1234" s="44">
        <f t="shared" si="880"/>
        <v>0</v>
      </c>
      <c r="G1234" s="44">
        <f t="shared" si="880"/>
        <v>0</v>
      </c>
      <c r="H1234" s="44">
        <f t="shared" si="880"/>
        <v>0</v>
      </c>
      <c r="I1234" s="44">
        <f t="shared" si="880"/>
        <v>1116987.99</v>
      </c>
      <c r="J1234" s="44">
        <f t="shared" si="880"/>
        <v>0</v>
      </c>
      <c r="K1234" s="44">
        <f t="shared" si="880"/>
        <v>0</v>
      </c>
      <c r="L1234" s="44">
        <f t="shared" si="880"/>
        <v>0</v>
      </c>
      <c r="M1234" s="44">
        <f t="shared" si="880"/>
        <v>1116987.99</v>
      </c>
      <c r="N1234" s="44">
        <f t="shared" si="880"/>
        <v>0</v>
      </c>
      <c r="O1234" s="44">
        <f t="shared" si="880"/>
        <v>4658759.29</v>
      </c>
      <c r="P1234" s="44">
        <f t="shared" si="880"/>
        <v>1280068.8099999998</v>
      </c>
      <c r="Q1234" s="44">
        <f t="shared" si="880"/>
        <v>0</v>
      </c>
      <c r="R1234" s="44">
        <f t="shared" si="880"/>
        <v>0</v>
      </c>
      <c r="S1234" s="44">
        <f t="shared" si="880"/>
        <v>0</v>
      </c>
      <c r="T1234" s="44">
        <f t="shared" si="880"/>
        <v>0</v>
      </c>
      <c r="U1234" s="44">
        <f t="shared" si="880"/>
        <v>0</v>
      </c>
      <c r="V1234" s="44">
        <f t="shared" si="880"/>
        <v>0</v>
      </c>
      <c r="W1234" s="44">
        <f t="shared" si="880"/>
        <v>0</v>
      </c>
      <c r="X1234" s="44">
        <f t="shared" si="880"/>
        <v>0</v>
      </c>
      <c r="Y1234" s="44">
        <f t="shared" si="880"/>
        <v>0</v>
      </c>
      <c r="Z1234" s="44">
        <f t="shared" si="880"/>
        <v>7055816.0899999999</v>
      </c>
      <c r="AA1234" s="44">
        <f t="shared" si="880"/>
        <v>26662183.909999996</v>
      </c>
      <c r="AB1234" s="45">
        <f t="shared" si="876"/>
        <v>0.20925962660893291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83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12004000</v>
      </c>
      <c r="C1238" s="37">
        <f t="shared" ref="C1238:Y1243" si="881">C1248</f>
        <v>12004000</v>
      </c>
      <c r="D1238" s="37">
        <f t="shared" si="881"/>
        <v>0</v>
      </c>
      <c r="E1238" s="37">
        <f t="shared" si="881"/>
        <v>4037129.73</v>
      </c>
      <c r="F1238" s="37">
        <f t="shared" si="881"/>
        <v>0</v>
      </c>
      <c r="G1238" s="37">
        <f t="shared" si="881"/>
        <v>0</v>
      </c>
      <c r="H1238" s="37">
        <f t="shared" si="881"/>
        <v>0</v>
      </c>
      <c r="I1238" s="37">
        <f t="shared" si="881"/>
        <v>0</v>
      </c>
      <c r="J1238" s="37">
        <f t="shared" si="881"/>
        <v>0</v>
      </c>
      <c r="K1238" s="37">
        <f t="shared" si="881"/>
        <v>0</v>
      </c>
      <c r="L1238" s="37">
        <f t="shared" si="881"/>
        <v>0</v>
      </c>
      <c r="M1238" s="37">
        <f t="shared" si="881"/>
        <v>0</v>
      </c>
      <c r="N1238" s="37">
        <f t="shared" si="881"/>
        <v>0</v>
      </c>
      <c r="O1238" s="37">
        <f t="shared" si="881"/>
        <v>3102648.34</v>
      </c>
      <c r="P1238" s="37">
        <f t="shared" si="881"/>
        <v>934481.39</v>
      </c>
      <c r="Q1238" s="37">
        <f t="shared" si="881"/>
        <v>0</v>
      </c>
      <c r="R1238" s="37">
        <f t="shared" si="881"/>
        <v>0</v>
      </c>
      <c r="S1238" s="37">
        <f t="shared" si="881"/>
        <v>0</v>
      </c>
      <c r="T1238" s="37">
        <f t="shared" si="881"/>
        <v>0</v>
      </c>
      <c r="U1238" s="37">
        <f t="shared" si="881"/>
        <v>0</v>
      </c>
      <c r="V1238" s="37">
        <f t="shared" si="881"/>
        <v>0</v>
      </c>
      <c r="W1238" s="37">
        <f t="shared" si="881"/>
        <v>0</v>
      </c>
      <c r="X1238" s="37">
        <f t="shared" si="881"/>
        <v>0</v>
      </c>
      <c r="Y1238" s="37">
        <f t="shared" si="881"/>
        <v>0</v>
      </c>
      <c r="Z1238" s="37">
        <f>SUM(M1238:Y1238)</f>
        <v>4037129.73</v>
      </c>
      <c r="AA1238" s="37">
        <f>B1238-Z1238</f>
        <v>7966870.2699999996</v>
      </c>
      <c r="AB1238" s="42">
        <f>Z1238/B1238</f>
        <v>0.33631537237587472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2">B1249</f>
        <v>9135000</v>
      </c>
      <c r="C1239" s="37">
        <f t="shared" si="882"/>
        <v>8085950</v>
      </c>
      <c r="D1239" s="37">
        <f t="shared" si="882"/>
        <v>-1049050</v>
      </c>
      <c r="E1239" s="37">
        <f t="shared" si="882"/>
        <v>1384978.7899999998</v>
      </c>
      <c r="F1239" s="37">
        <f t="shared" si="882"/>
        <v>0</v>
      </c>
      <c r="G1239" s="37">
        <f t="shared" si="882"/>
        <v>0</v>
      </c>
      <c r="H1239" s="37">
        <f t="shared" si="882"/>
        <v>0</v>
      </c>
      <c r="I1239" s="37">
        <f t="shared" si="882"/>
        <v>543705.72</v>
      </c>
      <c r="J1239" s="37">
        <f t="shared" si="882"/>
        <v>0</v>
      </c>
      <c r="K1239" s="37">
        <f t="shared" si="882"/>
        <v>0</v>
      </c>
      <c r="L1239" s="37">
        <f t="shared" si="882"/>
        <v>0</v>
      </c>
      <c r="M1239" s="37">
        <f t="shared" si="882"/>
        <v>543705.72</v>
      </c>
      <c r="N1239" s="37">
        <f t="shared" si="882"/>
        <v>0</v>
      </c>
      <c r="O1239" s="37">
        <f t="shared" si="882"/>
        <v>656342.15999999992</v>
      </c>
      <c r="P1239" s="37">
        <f t="shared" si="882"/>
        <v>184930.90999999997</v>
      </c>
      <c r="Q1239" s="37">
        <f t="shared" si="882"/>
        <v>0</v>
      </c>
      <c r="R1239" s="37">
        <f t="shared" si="881"/>
        <v>0</v>
      </c>
      <c r="S1239" s="37">
        <f t="shared" si="881"/>
        <v>0</v>
      </c>
      <c r="T1239" s="37">
        <f t="shared" si="881"/>
        <v>0</v>
      </c>
      <c r="U1239" s="37">
        <f t="shared" si="881"/>
        <v>0</v>
      </c>
      <c r="V1239" s="37">
        <f t="shared" si="881"/>
        <v>0</v>
      </c>
      <c r="W1239" s="37">
        <f t="shared" si="881"/>
        <v>0</v>
      </c>
      <c r="X1239" s="37">
        <f t="shared" si="881"/>
        <v>0</v>
      </c>
      <c r="Y1239" s="37">
        <f t="shared" si="881"/>
        <v>0</v>
      </c>
      <c r="Z1239" s="37">
        <f t="shared" ref="Z1239:Z1241" si="883">SUM(M1239:Y1239)</f>
        <v>1384978.7899999998</v>
      </c>
      <c r="AA1239" s="37">
        <f t="shared" ref="AA1239:AA1241" si="884">B1239-Z1239</f>
        <v>7750021.21</v>
      </c>
      <c r="AB1239" s="42">
        <f t="shared" ref="AB1239:AB1244" si="885">Z1239/B1239</f>
        <v>0.15161234701696769</v>
      </c>
      <c r="AC1239" s="38"/>
    </row>
    <row r="1240" spans="1:29" s="39" customFormat="1" ht="18" customHeight="1" x14ac:dyDescent="0.25">
      <c r="A1240" s="41" t="s">
        <v>38</v>
      </c>
      <c r="B1240" s="37">
        <f t="shared" si="882"/>
        <v>0</v>
      </c>
      <c r="C1240" s="37">
        <f t="shared" si="881"/>
        <v>0</v>
      </c>
      <c r="D1240" s="37">
        <f t="shared" si="881"/>
        <v>0</v>
      </c>
      <c r="E1240" s="37">
        <f t="shared" si="881"/>
        <v>0</v>
      </c>
      <c r="F1240" s="37">
        <f t="shared" si="881"/>
        <v>0</v>
      </c>
      <c r="G1240" s="37">
        <f t="shared" si="881"/>
        <v>0</v>
      </c>
      <c r="H1240" s="37">
        <f t="shared" si="881"/>
        <v>0</v>
      </c>
      <c r="I1240" s="37">
        <f t="shared" si="881"/>
        <v>0</v>
      </c>
      <c r="J1240" s="37">
        <f t="shared" si="881"/>
        <v>0</v>
      </c>
      <c r="K1240" s="37">
        <f t="shared" si="881"/>
        <v>0</v>
      </c>
      <c r="L1240" s="37">
        <f t="shared" si="881"/>
        <v>0</v>
      </c>
      <c r="M1240" s="37">
        <f t="shared" si="881"/>
        <v>0</v>
      </c>
      <c r="N1240" s="37">
        <f t="shared" si="881"/>
        <v>0</v>
      </c>
      <c r="O1240" s="37">
        <f t="shared" si="881"/>
        <v>0</v>
      </c>
      <c r="P1240" s="37">
        <f t="shared" si="881"/>
        <v>0</v>
      </c>
      <c r="Q1240" s="37">
        <f t="shared" si="881"/>
        <v>0</v>
      </c>
      <c r="R1240" s="37">
        <f t="shared" si="881"/>
        <v>0</v>
      </c>
      <c r="S1240" s="37">
        <f t="shared" si="881"/>
        <v>0</v>
      </c>
      <c r="T1240" s="37">
        <f t="shared" si="881"/>
        <v>0</v>
      </c>
      <c r="U1240" s="37">
        <f t="shared" si="881"/>
        <v>0</v>
      </c>
      <c r="V1240" s="37">
        <f t="shared" si="881"/>
        <v>0</v>
      </c>
      <c r="W1240" s="37">
        <f t="shared" si="881"/>
        <v>0</v>
      </c>
      <c r="X1240" s="37">
        <f t="shared" si="881"/>
        <v>0</v>
      </c>
      <c r="Y1240" s="37">
        <f t="shared" si="881"/>
        <v>0</v>
      </c>
      <c r="Z1240" s="37">
        <f t="shared" si="883"/>
        <v>0</v>
      </c>
      <c r="AA1240" s="37">
        <f t="shared" si="884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2"/>
        <v>0</v>
      </c>
      <c r="C1241" s="37">
        <f t="shared" si="881"/>
        <v>0</v>
      </c>
      <c r="D1241" s="37">
        <f t="shared" si="881"/>
        <v>0</v>
      </c>
      <c r="E1241" s="37">
        <f t="shared" si="881"/>
        <v>0</v>
      </c>
      <c r="F1241" s="37">
        <f t="shared" si="881"/>
        <v>0</v>
      </c>
      <c r="G1241" s="37">
        <f t="shared" si="881"/>
        <v>0</v>
      </c>
      <c r="H1241" s="37">
        <f t="shared" si="881"/>
        <v>0</v>
      </c>
      <c r="I1241" s="37">
        <f t="shared" si="881"/>
        <v>0</v>
      </c>
      <c r="J1241" s="37">
        <f t="shared" si="881"/>
        <v>0</v>
      </c>
      <c r="K1241" s="37">
        <f t="shared" si="881"/>
        <v>0</v>
      </c>
      <c r="L1241" s="37">
        <f t="shared" si="881"/>
        <v>0</v>
      </c>
      <c r="M1241" s="37">
        <f t="shared" si="881"/>
        <v>0</v>
      </c>
      <c r="N1241" s="37">
        <f t="shared" si="881"/>
        <v>0</v>
      </c>
      <c r="O1241" s="37">
        <f t="shared" si="881"/>
        <v>0</v>
      </c>
      <c r="P1241" s="37">
        <f t="shared" si="881"/>
        <v>0</v>
      </c>
      <c r="Q1241" s="37">
        <f t="shared" si="881"/>
        <v>0</v>
      </c>
      <c r="R1241" s="37">
        <f t="shared" si="881"/>
        <v>0</v>
      </c>
      <c r="S1241" s="37">
        <f t="shared" si="881"/>
        <v>0</v>
      </c>
      <c r="T1241" s="37">
        <f t="shared" si="881"/>
        <v>0</v>
      </c>
      <c r="U1241" s="37">
        <f t="shared" si="881"/>
        <v>0</v>
      </c>
      <c r="V1241" s="37">
        <f t="shared" si="881"/>
        <v>0</v>
      </c>
      <c r="W1241" s="37">
        <f t="shared" si="881"/>
        <v>0</v>
      </c>
      <c r="X1241" s="37">
        <f t="shared" si="881"/>
        <v>0</v>
      </c>
      <c r="Y1241" s="37">
        <f t="shared" si="881"/>
        <v>0</v>
      </c>
      <c r="Z1241" s="37">
        <f t="shared" si="883"/>
        <v>0</v>
      </c>
      <c r="AA1241" s="37">
        <f t="shared" si="884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21139000</v>
      </c>
      <c r="C1242" s="44">
        <f t="shared" ref="C1242:AA1242" si="886">SUM(C1238:C1241)</f>
        <v>20089950</v>
      </c>
      <c r="D1242" s="44">
        <f t="shared" si="886"/>
        <v>-1049050</v>
      </c>
      <c r="E1242" s="44">
        <f t="shared" si="886"/>
        <v>5422108.5199999996</v>
      </c>
      <c r="F1242" s="44">
        <f t="shared" si="886"/>
        <v>0</v>
      </c>
      <c r="G1242" s="44">
        <f t="shared" si="886"/>
        <v>0</v>
      </c>
      <c r="H1242" s="44">
        <f t="shared" si="886"/>
        <v>0</v>
      </c>
      <c r="I1242" s="44">
        <f t="shared" si="886"/>
        <v>543705.72</v>
      </c>
      <c r="J1242" s="44">
        <f t="shared" si="886"/>
        <v>0</v>
      </c>
      <c r="K1242" s="44">
        <f t="shared" si="886"/>
        <v>0</v>
      </c>
      <c r="L1242" s="44">
        <f t="shared" si="886"/>
        <v>0</v>
      </c>
      <c r="M1242" s="44">
        <f t="shared" si="886"/>
        <v>543705.72</v>
      </c>
      <c r="N1242" s="44">
        <f t="shared" si="886"/>
        <v>0</v>
      </c>
      <c r="O1242" s="44">
        <f t="shared" si="886"/>
        <v>3758990.5</v>
      </c>
      <c r="P1242" s="44">
        <f t="shared" si="886"/>
        <v>1119412.3</v>
      </c>
      <c r="Q1242" s="44">
        <f t="shared" si="886"/>
        <v>0</v>
      </c>
      <c r="R1242" s="44">
        <f t="shared" si="886"/>
        <v>0</v>
      </c>
      <c r="S1242" s="44">
        <f t="shared" si="886"/>
        <v>0</v>
      </c>
      <c r="T1242" s="44">
        <f t="shared" si="886"/>
        <v>0</v>
      </c>
      <c r="U1242" s="44">
        <f t="shared" si="886"/>
        <v>0</v>
      </c>
      <c r="V1242" s="44">
        <f t="shared" si="886"/>
        <v>0</v>
      </c>
      <c r="W1242" s="44">
        <f t="shared" si="886"/>
        <v>0</v>
      </c>
      <c r="X1242" s="44">
        <f t="shared" si="886"/>
        <v>0</v>
      </c>
      <c r="Y1242" s="44">
        <f t="shared" si="886"/>
        <v>0</v>
      </c>
      <c r="Z1242" s="44">
        <f t="shared" si="886"/>
        <v>5422108.5199999996</v>
      </c>
      <c r="AA1242" s="44">
        <f t="shared" si="886"/>
        <v>15716891.48</v>
      </c>
      <c r="AB1242" s="45">
        <f t="shared" si="885"/>
        <v>0.25649787217938408</v>
      </c>
      <c r="AC1242" s="38"/>
    </row>
    <row r="1243" spans="1:29" s="39" customFormat="1" ht="18" customHeight="1" x14ac:dyDescent="0.25">
      <c r="A1243" s="46" t="s">
        <v>41</v>
      </c>
      <c r="B1243" s="37">
        <f t="shared" si="882"/>
        <v>1108000</v>
      </c>
      <c r="C1243" s="37">
        <f t="shared" si="881"/>
        <v>1108000</v>
      </c>
      <c r="D1243" s="37">
        <f t="shared" si="881"/>
        <v>0</v>
      </c>
      <c r="E1243" s="37">
        <f t="shared" si="881"/>
        <v>286151.52</v>
      </c>
      <c r="F1243" s="37">
        <f t="shared" si="881"/>
        <v>0</v>
      </c>
      <c r="G1243" s="37">
        <f t="shared" si="881"/>
        <v>0</v>
      </c>
      <c r="H1243" s="37">
        <f t="shared" si="881"/>
        <v>0</v>
      </c>
      <c r="I1243" s="37">
        <f t="shared" si="881"/>
        <v>0</v>
      </c>
      <c r="J1243" s="37">
        <f t="shared" si="881"/>
        <v>0</v>
      </c>
      <c r="K1243" s="37">
        <f t="shared" si="881"/>
        <v>0</v>
      </c>
      <c r="L1243" s="37">
        <f t="shared" si="881"/>
        <v>0</v>
      </c>
      <c r="M1243" s="37">
        <f t="shared" si="881"/>
        <v>0</v>
      </c>
      <c r="N1243" s="37">
        <f t="shared" si="881"/>
        <v>0</v>
      </c>
      <c r="O1243" s="37">
        <f t="shared" si="881"/>
        <v>97480.44</v>
      </c>
      <c r="P1243" s="37">
        <f t="shared" si="881"/>
        <v>188671.08000000002</v>
      </c>
      <c r="Q1243" s="37">
        <f t="shared" si="881"/>
        <v>0</v>
      </c>
      <c r="R1243" s="37">
        <f t="shared" si="881"/>
        <v>0</v>
      </c>
      <c r="S1243" s="37">
        <f t="shared" si="881"/>
        <v>0</v>
      </c>
      <c r="T1243" s="37">
        <f t="shared" si="881"/>
        <v>0</v>
      </c>
      <c r="U1243" s="37">
        <f t="shared" si="881"/>
        <v>0</v>
      </c>
      <c r="V1243" s="37">
        <f t="shared" si="881"/>
        <v>0</v>
      </c>
      <c r="W1243" s="37">
        <f t="shared" si="881"/>
        <v>0</v>
      </c>
      <c r="X1243" s="37">
        <f t="shared" si="881"/>
        <v>0</v>
      </c>
      <c r="Y1243" s="37">
        <f t="shared" si="881"/>
        <v>0</v>
      </c>
      <c r="Z1243" s="37">
        <f t="shared" ref="Z1243" si="887">SUM(M1243:Y1243)</f>
        <v>286151.52</v>
      </c>
      <c r="AA1243" s="37">
        <f t="shared" ref="AA1243" si="888">B1243-Z1243</f>
        <v>821848.48</v>
      </c>
      <c r="AB1243" s="42">
        <f t="shared" si="885"/>
        <v>0.25825949458483755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22247000</v>
      </c>
      <c r="C1244" s="44">
        <f t="shared" ref="C1244:AA1244" si="889">C1243+C1242</f>
        <v>21197950</v>
      </c>
      <c r="D1244" s="44">
        <f t="shared" si="889"/>
        <v>-1049050</v>
      </c>
      <c r="E1244" s="44">
        <f t="shared" si="889"/>
        <v>5708260.0399999991</v>
      </c>
      <c r="F1244" s="44">
        <f t="shared" si="889"/>
        <v>0</v>
      </c>
      <c r="G1244" s="44">
        <f t="shared" si="889"/>
        <v>0</v>
      </c>
      <c r="H1244" s="44">
        <f t="shared" si="889"/>
        <v>0</v>
      </c>
      <c r="I1244" s="44">
        <f t="shared" si="889"/>
        <v>543705.72</v>
      </c>
      <c r="J1244" s="44">
        <f t="shared" si="889"/>
        <v>0</v>
      </c>
      <c r="K1244" s="44">
        <f t="shared" si="889"/>
        <v>0</v>
      </c>
      <c r="L1244" s="44">
        <f t="shared" si="889"/>
        <v>0</v>
      </c>
      <c r="M1244" s="44">
        <f t="shared" si="889"/>
        <v>543705.72</v>
      </c>
      <c r="N1244" s="44">
        <f t="shared" si="889"/>
        <v>0</v>
      </c>
      <c r="O1244" s="44">
        <f t="shared" si="889"/>
        <v>3856470.94</v>
      </c>
      <c r="P1244" s="44">
        <f t="shared" si="889"/>
        <v>1308083.3800000001</v>
      </c>
      <c r="Q1244" s="44">
        <f t="shared" si="889"/>
        <v>0</v>
      </c>
      <c r="R1244" s="44">
        <f t="shared" si="889"/>
        <v>0</v>
      </c>
      <c r="S1244" s="44">
        <f t="shared" si="889"/>
        <v>0</v>
      </c>
      <c r="T1244" s="44">
        <f t="shared" si="889"/>
        <v>0</v>
      </c>
      <c r="U1244" s="44">
        <f t="shared" si="889"/>
        <v>0</v>
      </c>
      <c r="V1244" s="44">
        <f t="shared" si="889"/>
        <v>0</v>
      </c>
      <c r="W1244" s="44">
        <f t="shared" si="889"/>
        <v>0</v>
      </c>
      <c r="X1244" s="44">
        <f t="shared" si="889"/>
        <v>0</v>
      </c>
      <c r="Y1244" s="44">
        <f t="shared" si="889"/>
        <v>0</v>
      </c>
      <c r="Z1244" s="44">
        <f t="shared" si="889"/>
        <v>5708260.0399999991</v>
      </c>
      <c r="AA1244" s="44">
        <f t="shared" si="889"/>
        <v>16538739.960000001</v>
      </c>
      <c r="AB1244" s="45">
        <f t="shared" si="885"/>
        <v>0.25658560884613651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84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[1]consoCURRENT!E24578</f>
        <v>12004000</v>
      </c>
      <c r="C1248" s="37">
        <f>[1]consoCURRENT!F24578</f>
        <v>12004000</v>
      </c>
      <c r="D1248" s="37">
        <f>[1]consoCURRENT!G24578</f>
        <v>0</v>
      </c>
      <c r="E1248" s="37">
        <f>[1]consoCURRENT!H24578</f>
        <v>4037129.73</v>
      </c>
      <c r="F1248" s="37">
        <f>[1]consoCURRENT!I24578</f>
        <v>0</v>
      </c>
      <c r="G1248" s="37">
        <f>[1]consoCURRENT!J24578</f>
        <v>0</v>
      </c>
      <c r="H1248" s="37">
        <f>[1]consoCURRENT!K24578</f>
        <v>0</v>
      </c>
      <c r="I1248" s="37">
        <f>[1]consoCURRENT!L24578</f>
        <v>0</v>
      </c>
      <c r="J1248" s="37">
        <f>[1]consoCURRENT!M24578</f>
        <v>0</v>
      </c>
      <c r="K1248" s="37">
        <f>[1]consoCURRENT!N24578</f>
        <v>0</v>
      </c>
      <c r="L1248" s="37">
        <f>[1]consoCURRENT!O24578</f>
        <v>0</v>
      </c>
      <c r="M1248" s="37">
        <f>[1]consoCURRENT!P24578</f>
        <v>0</v>
      </c>
      <c r="N1248" s="37">
        <f>[1]consoCURRENT!Q24578</f>
        <v>0</v>
      </c>
      <c r="O1248" s="37">
        <f>[1]consoCURRENT!R24578</f>
        <v>3102648.34</v>
      </c>
      <c r="P1248" s="37">
        <f>[1]consoCURRENT!S24578</f>
        <v>934481.39</v>
      </c>
      <c r="Q1248" s="37">
        <f>[1]consoCURRENT!T24578</f>
        <v>0</v>
      </c>
      <c r="R1248" s="37">
        <f>[1]consoCURRENT!U24578</f>
        <v>0</v>
      </c>
      <c r="S1248" s="37">
        <f>[1]consoCURRENT!V24578</f>
        <v>0</v>
      </c>
      <c r="T1248" s="37">
        <f>[1]consoCURRENT!W24578</f>
        <v>0</v>
      </c>
      <c r="U1248" s="37">
        <f>[1]consoCURRENT!X24578</f>
        <v>0</v>
      </c>
      <c r="V1248" s="37">
        <f>[1]consoCURRENT!Y24578</f>
        <v>0</v>
      </c>
      <c r="W1248" s="37">
        <f>[1]consoCURRENT!Z24578</f>
        <v>0</v>
      </c>
      <c r="X1248" s="37">
        <f>[1]consoCURRENT!AA24578</f>
        <v>0</v>
      </c>
      <c r="Y1248" s="37">
        <f>[1]consoCURRENT!AB24578</f>
        <v>0</v>
      </c>
      <c r="Z1248" s="37">
        <f>SUM(M1248:Y1248)</f>
        <v>4037129.73</v>
      </c>
      <c r="AA1248" s="37">
        <f>B1248-Z1248</f>
        <v>7966870.2699999996</v>
      </c>
      <c r="AB1248" s="42">
        <f>Z1248/B1248</f>
        <v>0.33631537237587472</v>
      </c>
      <c r="AC1248" s="38"/>
    </row>
    <row r="1249" spans="1:29" s="39" customFormat="1" ht="18" customHeight="1" x14ac:dyDescent="0.25">
      <c r="A1249" s="41" t="s">
        <v>37</v>
      </c>
      <c r="B1249" s="37">
        <f>[1]consoCURRENT!E24654</f>
        <v>9135000</v>
      </c>
      <c r="C1249" s="37">
        <f>[1]consoCURRENT!F24654</f>
        <v>8085950</v>
      </c>
      <c r="D1249" s="37">
        <f>[1]consoCURRENT!G24654</f>
        <v>-1049050</v>
      </c>
      <c r="E1249" s="37">
        <f>[1]consoCURRENT!H24654</f>
        <v>1384978.7899999998</v>
      </c>
      <c r="F1249" s="37">
        <f>[1]consoCURRENT!I24654</f>
        <v>0</v>
      </c>
      <c r="G1249" s="37">
        <f>[1]consoCURRENT!J24654</f>
        <v>0</v>
      </c>
      <c r="H1249" s="37">
        <f>[1]consoCURRENT!K24654</f>
        <v>0</v>
      </c>
      <c r="I1249" s="37">
        <f>[1]consoCURRENT!L24654</f>
        <v>543705.72</v>
      </c>
      <c r="J1249" s="37">
        <f>[1]consoCURRENT!M24654</f>
        <v>0</v>
      </c>
      <c r="K1249" s="37">
        <f>[1]consoCURRENT!N24654</f>
        <v>0</v>
      </c>
      <c r="L1249" s="37">
        <f>[1]consoCURRENT!O24654</f>
        <v>0</v>
      </c>
      <c r="M1249" s="37">
        <f>[1]consoCURRENT!P24654</f>
        <v>543705.72</v>
      </c>
      <c r="N1249" s="37">
        <f>[1]consoCURRENT!Q24654</f>
        <v>0</v>
      </c>
      <c r="O1249" s="37">
        <f>[1]consoCURRENT!R24654</f>
        <v>656342.15999999992</v>
      </c>
      <c r="P1249" s="37">
        <f>[1]consoCURRENT!S24654</f>
        <v>184930.90999999997</v>
      </c>
      <c r="Q1249" s="37">
        <f>[1]consoCURRENT!T24654</f>
        <v>0</v>
      </c>
      <c r="R1249" s="37">
        <f>[1]consoCURRENT!U24654</f>
        <v>0</v>
      </c>
      <c r="S1249" s="37">
        <f>[1]consoCURRENT!V24654</f>
        <v>0</v>
      </c>
      <c r="T1249" s="37">
        <f>[1]consoCURRENT!W24654</f>
        <v>0</v>
      </c>
      <c r="U1249" s="37">
        <f>[1]consoCURRENT!X24654</f>
        <v>0</v>
      </c>
      <c r="V1249" s="37">
        <f>[1]consoCURRENT!Y24654</f>
        <v>0</v>
      </c>
      <c r="W1249" s="37">
        <f>[1]consoCURRENT!Z24654</f>
        <v>0</v>
      </c>
      <c r="X1249" s="37">
        <f>[1]consoCURRENT!AA24654</f>
        <v>0</v>
      </c>
      <c r="Y1249" s="37">
        <f>[1]consoCURRENT!AB24654</f>
        <v>0</v>
      </c>
      <c r="Z1249" s="37">
        <f t="shared" ref="Z1249:Z1251" si="890">SUM(M1249:Y1249)</f>
        <v>1384978.7899999998</v>
      </c>
      <c r="AA1249" s="37">
        <f t="shared" ref="AA1249:AA1251" si="891">B1249-Z1249</f>
        <v>7750021.21</v>
      </c>
      <c r="AB1249" s="42">
        <f t="shared" ref="AB1249:AB1254" si="892">Z1249/B1249</f>
        <v>0.15161234701696769</v>
      </c>
      <c r="AC1249" s="38"/>
    </row>
    <row r="1250" spans="1:29" s="39" customFormat="1" ht="18" customHeight="1" x14ac:dyDescent="0.25">
      <c r="A1250" s="41" t="s">
        <v>38</v>
      </c>
      <c r="B1250" s="37">
        <f>[1]consoCURRENT!E24660</f>
        <v>0</v>
      </c>
      <c r="C1250" s="37">
        <f>[1]consoCURRENT!F24660</f>
        <v>0</v>
      </c>
      <c r="D1250" s="37">
        <f>[1]consoCURRENT!G24660</f>
        <v>0</v>
      </c>
      <c r="E1250" s="37">
        <f>[1]consoCURRENT!H24660</f>
        <v>0</v>
      </c>
      <c r="F1250" s="37">
        <f>[1]consoCURRENT!I24660</f>
        <v>0</v>
      </c>
      <c r="G1250" s="37">
        <f>[1]consoCURRENT!J24660</f>
        <v>0</v>
      </c>
      <c r="H1250" s="37">
        <f>[1]consoCURRENT!K24660</f>
        <v>0</v>
      </c>
      <c r="I1250" s="37">
        <f>[1]consoCURRENT!L24660</f>
        <v>0</v>
      </c>
      <c r="J1250" s="37">
        <f>[1]consoCURRENT!M24660</f>
        <v>0</v>
      </c>
      <c r="K1250" s="37">
        <f>[1]consoCURRENT!N24660</f>
        <v>0</v>
      </c>
      <c r="L1250" s="37">
        <f>[1]consoCURRENT!O24660</f>
        <v>0</v>
      </c>
      <c r="M1250" s="37">
        <f>[1]consoCURRENT!P24660</f>
        <v>0</v>
      </c>
      <c r="N1250" s="37">
        <f>[1]consoCURRENT!Q24660</f>
        <v>0</v>
      </c>
      <c r="O1250" s="37">
        <f>[1]consoCURRENT!R24660</f>
        <v>0</v>
      </c>
      <c r="P1250" s="37">
        <f>[1]consoCURRENT!S24660</f>
        <v>0</v>
      </c>
      <c r="Q1250" s="37">
        <f>[1]consoCURRENT!T24660</f>
        <v>0</v>
      </c>
      <c r="R1250" s="37">
        <f>[1]consoCURRENT!U24660</f>
        <v>0</v>
      </c>
      <c r="S1250" s="37">
        <f>[1]consoCURRENT!V24660</f>
        <v>0</v>
      </c>
      <c r="T1250" s="37">
        <f>[1]consoCURRENT!W24660</f>
        <v>0</v>
      </c>
      <c r="U1250" s="37">
        <f>[1]consoCURRENT!X24660</f>
        <v>0</v>
      </c>
      <c r="V1250" s="37">
        <f>[1]consoCURRENT!Y24660</f>
        <v>0</v>
      </c>
      <c r="W1250" s="37">
        <f>[1]consoCURRENT!Z24660</f>
        <v>0</v>
      </c>
      <c r="X1250" s="37">
        <f>[1]consoCURRENT!AA24660</f>
        <v>0</v>
      </c>
      <c r="Y1250" s="37">
        <f>[1]consoCURRENT!AB24660</f>
        <v>0</v>
      </c>
      <c r="Z1250" s="37">
        <f t="shared" si="890"/>
        <v>0</v>
      </c>
      <c r="AA1250" s="37">
        <f t="shared" si="891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[1]consoCURRENT!E24689</f>
        <v>0</v>
      </c>
      <c r="C1251" s="37">
        <f>[1]consoCURRENT!F24689</f>
        <v>0</v>
      </c>
      <c r="D1251" s="37">
        <f>[1]consoCURRENT!G24689</f>
        <v>0</v>
      </c>
      <c r="E1251" s="37">
        <f>[1]consoCURRENT!H24689</f>
        <v>0</v>
      </c>
      <c r="F1251" s="37">
        <f>[1]consoCURRENT!I24689</f>
        <v>0</v>
      </c>
      <c r="G1251" s="37">
        <f>[1]consoCURRENT!J24689</f>
        <v>0</v>
      </c>
      <c r="H1251" s="37">
        <f>[1]consoCURRENT!K24689</f>
        <v>0</v>
      </c>
      <c r="I1251" s="37">
        <f>[1]consoCURRENT!L24689</f>
        <v>0</v>
      </c>
      <c r="J1251" s="37">
        <f>[1]consoCURRENT!M24689</f>
        <v>0</v>
      </c>
      <c r="K1251" s="37">
        <f>[1]consoCURRENT!N24689</f>
        <v>0</v>
      </c>
      <c r="L1251" s="37">
        <f>[1]consoCURRENT!O24689</f>
        <v>0</v>
      </c>
      <c r="M1251" s="37">
        <f>[1]consoCURRENT!P24689</f>
        <v>0</v>
      </c>
      <c r="N1251" s="37">
        <f>[1]consoCURRENT!Q24689</f>
        <v>0</v>
      </c>
      <c r="O1251" s="37">
        <f>[1]consoCURRENT!R24689</f>
        <v>0</v>
      </c>
      <c r="P1251" s="37">
        <f>[1]consoCURRENT!S24689</f>
        <v>0</v>
      </c>
      <c r="Q1251" s="37">
        <f>[1]consoCURRENT!T24689</f>
        <v>0</v>
      </c>
      <c r="R1251" s="37">
        <f>[1]consoCURRENT!U24689</f>
        <v>0</v>
      </c>
      <c r="S1251" s="37">
        <f>[1]consoCURRENT!V24689</f>
        <v>0</v>
      </c>
      <c r="T1251" s="37">
        <f>[1]consoCURRENT!W24689</f>
        <v>0</v>
      </c>
      <c r="U1251" s="37">
        <f>[1]consoCURRENT!X24689</f>
        <v>0</v>
      </c>
      <c r="V1251" s="37">
        <f>[1]consoCURRENT!Y24689</f>
        <v>0</v>
      </c>
      <c r="W1251" s="37">
        <f>[1]consoCURRENT!Z24689</f>
        <v>0</v>
      </c>
      <c r="X1251" s="37">
        <f>[1]consoCURRENT!AA24689</f>
        <v>0</v>
      </c>
      <c r="Y1251" s="37">
        <f>[1]consoCURRENT!AB24689</f>
        <v>0</v>
      </c>
      <c r="Z1251" s="37">
        <f t="shared" si="890"/>
        <v>0</v>
      </c>
      <c r="AA1251" s="37">
        <f t="shared" si="891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21139000</v>
      </c>
      <c r="C1252" s="44">
        <f t="shared" ref="C1252:AA1252" si="893">SUM(C1248:C1251)</f>
        <v>20089950</v>
      </c>
      <c r="D1252" s="44">
        <f t="shared" si="893"/>
        <v>-1049050</v>
      </c>
      <c r="E1252" s="44">
        <f t="shared" si="893"/>
        <v>5422108.5199999996</v>
      </c>
      <c r="F1252" s="44">
        <f t="shared" si="893"/>
        <v>0</v>
      </c>
      <c r="G1252" s="44">
        <f t="shared" si="893"/>
        <v>0</v>
      </c>
      <c r="H1252" s="44">
        <f t="shared" si="893"/>
        <v>0</v>
      </c>
      <c r="I1252" s="44">
        <f t="shared" si="893"/>
        <v>543705.72</v>
      </c>
      <c r="J1252" s="44">
        <f t="shared" si="893"/>
        <v>0</v>
      </c>
      <c r="K1252" s="44">
        <f t="shared" si="893"/>
        <v>0</v>
      </c>
      <c r="L1252" s="44">
        <f t="shared" si="893"/>
        <v>0</v>
      </c>
      <c r="M1252" s="44">
        <f t="shared" si="893"/>
        <v>543705.72</v>
      </c>
      <c r="N1252" s="44">
        <f t="shared" si="893"/>
        <v>0</v>
      </c>
      <c r="O1252" s="44">
        <f t="shared" si="893"/>
        <v>3758990.5</v>
      </c>
      <c r="P1252" s="44">
        <f t="shared" si="893"/>
        <v>1119412.3</v>
      </c>
      <c r="Q1252" s="44">
        <f t="shared" si="893"/>
        <v>0</v>
      </c>
      <c r="R1252" s="44">
        <f t="shared" si="893"/>
        <v>0</v>
      </c>
      <c r="S1252" s="44">
        <f t="shared" si="893"/>
        <v>0</v>
      </c>
      <c r="T1252" s="44">
        <f t="shared" si="893"/>
        <v>0</v>
      </c>
      <c r="U1252" s="44">
        <f t="shared" si="893"/>
        <v>0</v>
      </c>
      <c r="V1252" s="44">
        <f t="shared" si="893"/>
        <v>0</v>
      </c>
      <c r="W1252" s="44">
        <f t="shared" si="893"/>
        <v>0</v>
      </c>
      <c r="X1252" s="44">
        <f t="shared" si="893"/>
        <v>0</v>
      </c>
      <c r="Y1252" s="44">
        <f t="shared" si="893"/>
        <v>0</v>
      </c>
      <c r="Z1252" s="44">
        <f t="shared" si="893"/>
        <v>5422108.5199999996</v>
      </c>
      <c r="AA1252" s="44">
        <f t="shared" si="893"/>
        <v>15716891.48</v>
      </c>
      <c r="AB1252" s="45">
        <f t="shared" si="892"/>
        <v>0.25649787217938408</v>
      </c>
      <c r="AC1252" s="38"/>
    </row>
    <row r="1253" spans="1:29" s="39" customFormat="1" ht="18" customHeight="1" x14ac:dyDescent="0.25">
      <c r="A1253" s="46" t="s">
        <v>41</v>
      </c>
      <c r="B1253" s="37">
        <f>[1]consoCURRENT!E24693</f>
        <v>1108000</v>
      </c>
      <c r="C1253" s="37">
        <f>[1]consoCURRENT!F24693</f>
        <v>1108000</v>
      </c>
      <c r="D1253" s="37">
        <f>[1]consoCURRENT!G24693</f>
        <v>0</v>
      </c>
      <c r="E1253" s="37">
        <f>[1]consoCURRENT!H24693</f>
        <v>286151.52</v>
      </c>
      <c r="F1253" s="37">
        <f>[1]consoCURRENT!I24693</f>
        <v>0</v>
      </c>
      <c r="G1253" s="37">
        <f>[1]consoCURRENT!J24693</f>
        <v>0</v>
      </c>
      <c r="H1253" s="37">
        <f>[1]consoCURRENT!K24693</f>
        <v>0</v>
      </c>
      <c r="I1253" s="37">
        <f>[1]consoCURRENT!L24693</f>
        <v>0</v>
      </c>
      <c r="J1253" s="37">
        <f>[1]consoCURRENT!M24693</f>
        <v>0</v>
      </c>
      <c r="K1253" s="37">
        <f>[1]consoCURRENT!N24693</f>
        <v>0</v>
      </c>
      <c r="L1253" s="37">
        <f>[1]consoCURRENT!O24693</f>
        <v>0</v>
      </c>
      <c r="M1253" s="37">
        <f>[1]consoCURRENT!P24693</f>
        <v>0</v>
      </c>
      <c r="N1253" s="37">
        <f>[1]consoCURRENT!Q24693</f>
        <v>0</v>
      </c>
      <c r="O1253" s="37">
        <f>[1]consoCURRENT!R24693</f>
        <v>97480.44</v>
      </c>
      <c r="P1253" s="37">
        <f>[1]consoCURRENT!S24693</f>
        <v>188671.08000000002</v>
      </c>
      <c r="Q1253" s="37">
        <f>[1]consoCURRENT!T24693</f>
        <v>0</v>
      </c>
      <c r="R1253" s="37">
        <f>[1]consoCURRENT!U24693</f>
        <v>0</v>
      </c>
      <c r="S1253" s="37">
        <f>[1]consoCURRENT!V24693</f>
        <v>0</v>
      </c>
      <c r="T1253" s="37">
        <f>[1]consoCURRENT!W24693</f>
        <v>0</v>
      </c>
      <c r="U1253" s="37">
        <f>[1]consoCURRENT!X24693</f>
        <v>0</v>
      </c>
      <c r="V1253" s="37">
        <f>[1]consoCURRENT!Y24693</f>
        <v>0</v>
      </c>
      <c r="W1253" s="37">
        <f>[1]consoCURRENT!Z24693</f>
        <v>0</v>
      </c>
      <c r="X1253" s="37">
        <f>[1]consoCURRENT!AA24693</f>
        <v>0</v>
      </c>
      <c r="Y1253" s="37">
        <f>[1]consoCURRENT!AB24693</f>
        <v>0</v>
      </c>
      <c r="Z1253" s="37">
        <f t="shared" ref="Z1253" si="894">SUM(M1253:Y1253)</f>
        <v>286151.52</v>
      </c>
      <c r="AA1253" s="37">
        <f t="shared" ref="AA1253" si="895">B1253-Z1253</f>
        <v>821848.48</v>
      </c>
      <c r="AB1253" s="42">
        <f t="shared" si="892"/>
        <v>0.25825949458483755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22247000</v>
      </c>
      <c r="C1254" s="44">
        <f t="shared" ref="C1254:AA1254" si="896">C1253+C1252</f>
        <v>21197950</v>
      </c>
      <c r="D1254" s="44">
        <f t="shared" si="896"/>
        <v>-1049050</v>
      </c>
      <c r="E1254" s="44">
        <f t="shared" si="896"/>
        <v>5708260.0399999991</v>
      </c>
      <c r="F1254" s="44">
        <f t="shared" si="896"/>
        <v>0</v>
      </c>
      <c r="G1254" s="44">
        <f t="shared" si="896"/>
        <v>0</v>
      </c>
      <c r="H1254" s="44">
        <f t="shared" si="896"/>
        <v>0</v>
      </c>
      <c r="I1254" s="44">
        <f t="shared" si="896"/>
        <v>543705.72</v>
      </c>
      <c r="J1254" s="44">
        <f t="shared" si="896"/>
        <v>0</v>
      </c>
      <c r="K1254" s="44">
        <f t="shared" si="896"/>
        <v>0</v>
      </c>
      <c r="L1254" s="44">
        <f t="shared" si="896"/>
        <v>0</v>
      </c>
      <c r="M1254" s="44">
        <f t="shared" si="896"/>
        <v>543705.72</v>
      </c>
      <c r="N1254" s="44">
        <f t="shared" si="896"/>
        <v>0</v>
      </c>
      <c r="O1254" s="44">
        <f t="shared" si="896"/>
        <v>3856470.94</v>
      </c>
      <c r="P1254" s="44">
        <f t="shared" si="896"/>
        <v>1308083.3800000001</v>
      </c>
      <c r="Q1254" s="44">
        <f t="shared" si="896"/>
        <v>0</v>
      </c>
      <c r="R1254" s="44">
        <f t="shared" si="896"/>
        <v>0</v>
      </c>
      <c r="S1254" s="44">
        <f t="shared" si="896"/>
        <v>0</v>
      </c>
      <c r="T1254" s="44">
        <f t="shared" si="896"/>
        <v>0</v>
      </c>
      <c r="U1254" s="44">
        <f t="shared" si="896"/>
        <v>0</v>
      </c>
      <c r="V1254" s="44">
        <f t="shared" si="896"/>
        <v>0</v>
      </c>
      <c r="W1254" s="44">
        <f t="shared" si="896"/>
        <v>0</v>
      </c>
      <c r="X1254" s="44">
        <f t="shared" si="896"/>
        <v>0</v>
      </c>
      <c r="Y1254" s="44">
        <f t="shared" si="896"/>
        <v>0</v>
      </c>
      <c r="Z1254" s="44">
        <f t="shared" si="896"/>
        <v>5708260.0399999991</v>
      </c>
      <c r="AA1254" s="44">
        <f t="shared" si="896"/>
        <v>16538739.960000001</v>
      </c>
      <c r="AB1254" s="45">
        <f t="shared" si="892"/>
        <v>0.25658560884613651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85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5">
      <c r="A1258" s="41" t="s">
        <v>36</v>
      </c>
      <c r="B1258" s="37">
        <f>B1238+B1048+B98+B68</f>
        <v>4402337000</v>
      </c>
      <c r="C1258" s="37">
        <f t="shared" ref="C1258:Y1263" si="897">C1238+C1048+C98+C68</f>
        <v>3438342000</v>
      </c>
      <c r="D1258" s="37">
        <f t="shared" si="897"/>
        <v>0</v>
      </c>
      <c r="E1258" s="37">
        <f t="shared" si="897"/>
        <v>204043399.37</v>
      </c>
      <c r="F1258" s="37">
        <f t="shared" si="897"/>
        <v>0</v>
      </c>
      <c r="G1258" s="37">
        <f t="shared" si="897"/>
        <v>0</v>
      </c>
      <c r="H1258" s="37">
        <f t="shared" si="897"/>
        <v>0</v>
      </c>
      <c r="I1258" s="37">
        <f t="shared" si="897"/>
        <v>0</v>
      </c>
      <c r="J1258" s="37">
        <f t="shared" si="897"/>
        <v>0</v>
      </c>
      <c r="K1258" s="37">
        <f t="shared" si="897"/>
        <v>0</v>
      </c>
      <c r="L1258" s="37">
        <f t="shared" si="897"/>
        <v>0</v>
      </c>
      <c r="M1258" s="37">
        <f t="shared" si="897"/>
        <v>0</v>
      </c>
      <c r="N1258" s="37">
        <f t="shared" si="897"/>
        <v>38176517.5</v>
      </c>
      <c r="O1258" s="37">
        <f t="shared" si="897"/>
        <v>98840954.739999995</v>
      </c>
      <c r="P1258" s="37">
        <f t="shared" si="897"/>
        <v>67025927.13000001</v>
      </c>
      <c r="Q1258" s="37">
        <f t="shared" si="897"/>
        <v>0</v>
      </c>
      <c r="R1258" s="37">
        <f t="shared" si="897"/>
        <v>0</v>
      </c>
      <c r="S1258" s="37">
        <f t="shared" si="897"/>
        <v>0</v>
      </c>
      <c r="T1258" s="37">
        <f t="shared" si="897"/>
        <v>0</v>
      </c>
      <c r="U1258" s="37">
        <f t="shared" si="897"/>
        <v>0</v>
      </c>
      <c r="V1258" s="37">
        <f t="shared" si="897"/>
        <v>0</v>
      </c>
      <c r="W1258" s="37">
        <f t="shared" si="897"/>
        <v>0</v>
      </c>
      <c r="X1258" s="37">
        <f t="shared" si="897"/>
        <v>0</v>
      </c>
      <c r="Y1258" s="37">
        <f t="shared" si="897"/>
        <v>0</v>
      </c>
      <c r="Z1258" s="37">
        <f>SUM(M1258:Y1258)</f>
        <v>204043399.37</v>
      </c>
      <c r="AA1258" s="37">
        <f>B1258-Z1258</f>
        <v>4198293600.6300001</v>
      </c>
      <c r="AB1258" s="42">
        <f>Z1258/B1258</f>
        <v>4.6348882280025358E-2</v>
      </c>
      <c r="AC1258" s="38"/>
    </row>
    <row r="1259" spans="1:29" s="39" customFormat="1" ht="18" customHeight="1" x14ac:dyDescent="0.25">
      <c r="A1259" s="41" t="s">
        <v>37</v>
      </c>
      <c r="B1259" s="37">
        <f t="shared" ref="B1259:Q1263" si="898">B1239+B1049+B99+B69</f>
        <v>75625152000</v>
      </c>
      <c r="C1259" s="37">
        <f t="shared" si="898"/>
        <v>63468464605.729996</v>
      </c>
      <c r="D1259" s="37">
        <f t="shared" si="898"/>
        <v>-4458373598.2699995</v>
      </c>
      <c r="E1259" s="37">
        <f t="shared" si="898"/>
        <v>10138070021.170002</v>
      </c>
      <c r="F1259" s="37">
        <f t="shared" si="898"/>
        <v>0</v>
      </c>
      <c r="G1259" s="37">
        <f t="shared" si="898"/>
        <v>0</v>
      </c>
      <c r="H1259" s="37">
        <f t="shared" si="898"/>
        <v>0</v>
      </c>
      <c r="I1259" s="37">
        <f t="shared" si="898"/>
        <v>1155437731.4300001</v>
      </c>
      <c r="J1259" s="37">
        <f t="shared" si="898"/>
        <v>0</v>
      </c>
      <c r="K1259" s="37">
        <f t="shared" si="898"/>
        <v>0</v>
      </c>
      <c r="L1259" s="37">
        <f t="shared" si="898"/>
        <v>0</v>
      </c>
      <c r="M1259" s="37">
        <f t="shared" si="898"/>
        <v>1155437731.4300001</v>
      </c>
      <c r="N1259" s="37">
        <f t="shared" si="898"/>
        <v>59249477.829999998</v>
      </c>
      <c r="O1259" s="37">
        <f t="shared" si="898"/>
        <v>309605354.20999998</v>
      </c>
      <c r="P1259" s="37">
        <f t="shared" si="898"/>
        <v>8613777457.6999989</v>
      </c>
      <c r="Q1259" s="37">
        <f t="shared" si="898"/>
        <v>0</v>
      </c>
      <c r="R1259" s="37">
        <f t="shared" si="897"/>
        <v>0</v>
      </c>
      <c r="S1259" s="37">
        <f t="shared" si="897"/>
        <v>0</v>
      </c>
      <c r="T1259" s="37">
        <f t="shared" si="897"/>
        <v>0</v>
      </c>
      <c r="U1259" s="37">
        <f t="shared" si="897"/>
        <v>0</v>
      </c>
      <c r="V1259" s="37">
        <f t="shared" si="897"/>
        <v>0</v>
      </c>
      <c r="W1259" s="37">
        <f t="shared" si="897"/>
        <v>0</v>
      </c>
      <c r="X1259" s="37">
        <f t="shared" si="897"/>
        <v>0</v>
      </c>
      <c r="Y1259" s="37">
        <f t="shared" si="897"/>
        <v>0</v>
      </c>
      <c r="Z1259" s="37">
        <f t="shared" ref="Z1259:Z1261" si="899">SUM(M1259:Y1259)</f>
        <v>10138070021.169998</v>
      </c>
      <c r="AA1259" s="37">
        <f t="shared" ref="AA1259:AA1261" si="900">B1259-Z1259</f>
        <v>65487081978.830002</v>
      </c>
      <c r="AB1259" s="42">
        <f t="shared" ref="AB1259:AB1264" si="901">Z1259/B1259</f>
        <v>0.13405685480367693</v>
      </c>
      <c r="AC1259" s="38"/>
    </row>
    <row r="1260" spans="1:29" s="39" customFormat="1" ht="18" customHeight="1" x14ac:dyDescent="0.25">
      <c r="A1260" s="41" t="s">
        <v>38</v>
      </c>
      <c r="B1260" s="37">
        <f t="shared" si="898"/>
        <v>550000000</v>
      </c>
      <c r="C1260" s="37">
        <f t="shared" si="897"/>
        <v>550000000</v>
      </c>
      <c r="D1260" s="37">
        <f t="shared" si="897"/>
        <v>0</v>
      </c>
      <c r="E1260" s="37">
        <f t="shared" si="897"/>
        <v>0</v>
      </c>
      <c r="F1260" s="37">
        <f t="shared" si="897"/>
        <v>0</v>
      </c>
      <c r="G1260" s="37">
        <f t="shared" si="897"/>
        <v>0</v>
      </c>
      <c r="H1260" s="37">
        <f t="shared" si="897"/>
        <v>0</v>
      </c>
      <c r="I1260" s="37">
        <f t="shared" si="897"/>
        <v>0</v>
      </c>
      <c r="J1260" s="37">
        <f t="shared" si="897"/>
        <v>0</v>
      </c>
      <c r="K1260" s="37">
        <f t="shared" si="897"/>
        <v>0</v>
      </c>
      <c r="L1260" s="37">
        <f t="shared" si="897"/>
        <v>0</v>
      </c>
      <c r="M1260" s="37">
        <f t="shared" si="897"/>
        <v>0</v>
      </c>
      <c r="N1260" s="37">
        <f t="shared" si="897"/>
        <v>0</v>
      </c>
      <c r="O1260" s="37">
        <f t="shared" si="897"/>
        <v>0</v>
      </c>
      <c r="P1260" s="37">
        <f t="shared" si="897"/>
        <v>0</v>
      </c>
      <c r="Q1260" s="37">
        <f t="shared" si="897"/>
        <v>0</v>
      </c>
      <c r="R1260" s="37">
        <f t="shared" si="897"/>
        <v>0</v>
      </c>
      <c r="S1260" s="37">
        <f t="shared" si="897"/>
        <v>0</v>
      </c>
      <c r="T1260" s="37">
        <f t="shared" si="897"/>
        <v>0</v>
      </c>
      <c r="U1260" s="37">
        <f t="shared" si="897"/>
        <v>0</v>
      </c>
      <c r="V1260" s="37">
        <f t="shared" si="897"/>
        <v>0</v>
      </c>
      <c r="W1260" s="37">
        <f t="shared" si="897"/>
        <v>0</v>
      </c>
      <c r="X1260" s="37">
        <f t="shared" si="897"/>
        <v>0</v>
      </c>
      <c r="Y1260" s="37">
        <f t="shared" si="897"/>
        <v>0</v>
      </c>
      <c r="Z1260" s="37">
        <f t="shared" si="899"/>
        <v>0</v>
      </c>
      <c r="AA1260" s="37">
        <f t="shared" si="900"/>
        <v>550000000</v>
      </c>
      <c r="AB1260" s="42">
        <f t="shared" si="901"/>
        <v>0</v>
      </c>
      <c r="AC1260" s="38"/>
    </row>
    <row r="1261" spans="1:29" s="39" customFormat="1" ht="18" customHeight="1" x14ac:dyDescent="0.25">
      <c r="A1261" s="41" t="s">
        <v>39</v>
      </c>
      <c r="B1261" s="37">
        <f t="shared" si="898"/>
        <v>89500000</v>
      </c>
      <c r="C1261" s="37">
        <f t="shared" si="897"/>
        <v>89500000</v>
      </c>
      <c r="D1261" s="37">
        <f t="shared" si="897"/>
        <v>0</v>
      </c>
      <c r="E1261" s="37">
        <f t="shared" si="897"/>
        <v>0</v>
      </c>
      <c r="F1261" s="37">
        <f t="shared" si="897"/>
        <v>0</v>
      </c>
      <c r="G1261" s="37">
        <f t="shared" si="897"/>
        <v>0</v>
      </c>
      <c r="H1261" s="37">
        <f t="shared" si="897"/>
        <v>0</v>
      </c>
      <c r="I1261" s="37">
        <f t="shared" si="897"/>
        <v>0</v>
      </c>
      <c r="J1261" s="37">
        <f t="shared" si="897"/>
        <v>0</v>
      </c>
      <c r="K1261" s="37">
        <f t="shared" si="897"/>
        <v>0</v>
      </c>
      <c r="L1261" s="37">
        <f t="shared" si="897"/>
        <v>0</v>
      </c>
      <c r="M1261" s="37">
        <f t="shared" si="897"/>
        <v>0</v>
      </c>
      <c r="N1261" s="37">
        <f t="shared" si="897"/>
        <v>0</v>
      </c>
      <c r="O1261" s="37">
        <f t="shared" si="897"/>
        <v>0</v>
      </c>
      <c r="P1261" s="37">
        <f t="shared" si="897"/>
        <v>0</v>
      </c>
      <c r="Q1261" s="37">
        <f t="shared" si="897"/>
        <v>0</v>
      </c>
      <c r="R1261" s="37">
        <f t="shared" si="897"/>
        <v>0</v>
      </c>
      <c r="S1261" s="37">
        <f t="shared" si="897"/>
        <v>0</v>
      </c>
      <c r="T1261" s="37">
        <f t="shared" si="897"/>
        <v>0</v>
      </c>
      <c r="U1261" s="37">
        <f t="shared" si="897"/>
        <v>0</v>
      </c>
      <c r="V1261" s="37">
        <f t="shared" si="897"/>
        <v>0</v>
      </c>
      <c r="W1261" s="37">
        <f t="shared" si="897"/>
        <v>0</v>
      </c>
      <c r="X1261" s="37">
        <f t="shared" si="897"/>
        <v>0</v>
      </c>
      <c r="Y1261" s="37">
        <f t="shared" si="897"/>
        <v>0</v>
      </c>
      <c r="Z1261" s="37">
        <f t="shared" si="899"/>
        <v>0</v>
      </c>
      <c r="AA1261" s="37">
        <f t="shared" si="900"/>
        <v>89500000</v>
      </c>
      <c r="AB1261" s="42">
        <f t="shared" si="901"/>
        <v>0</v>
      </c>
      <c r="AC1261" s="38"/>
    </row>
    <row r="1262" spans="1:29" s="39" customFormat="1" ht="18" customHeight="1" x14ac:dyDescent="0.25">
      <c r="A1262" s="43" t="s">
        <v>40</v>
      </c>
      <c r="B1262" s="44">
        <f>SUM(B1258:B1261)</f>
        <v>80666989000</v>
      </c>
      <c r="C1262" s="44">
        <f t="shared" ref="C1262:AA1262" si="902">SUM(C1258:C1261)</f>
        <v>67546306605.729996</v>
      </c>
      <c r="D1262" s="44">
        <f t="shared" si="902"/>
        <v>-4458373598.2699995</v>
      </c>
      <c r="E1262" s="44">
        <f t="shared" si="902"/>
        <v>10342113420.540003</v>
      </c>
      <c r="F1262" s="44">
        <f t="shared" si="902"/>
        <v>0</v>
      </c>
      <c r="G1262" s="44">
        <f t="shared" si="902"/>
        <v>0</v>
      </c>
      <c r="H1262" s="44">
        <f t="shared" si="902"/>
        <v>0</v>
      </c>
      <c r="I1262" s="44">
        <f t="shared" si="902"/>
        <v>1155437731.4300001</v>
      </c>
      <c r="J1262" s="44">
        <f t="shared" si="902"/>
        <v>0</v>
      </c>
      <c r="K1262" s="44">
        <f t="shared" si="902"/>
        <v>0</v>
      </c>
      <c r="L1262" s="44">
        <f t="shared" si="902"/>
        <v>0</v>
      </c>
      <c r="M1262" s="44">
        <f t="shared" si="902"/>
        <v>1155437731.4300001</v>
      </c>
      <c r="N1262" s="44">
        <f t="shared" si="902"/>
        <v>97425995.329999998</v>
      </c>
      <c r="O1262" s="44">
        <f t="shared" si="902"/>
        <v>408446308.94999999</v>
      </c>
      <c r="P1262" s="44">
        <f t="shared" si="902"/>
        <v>8680803384.829998</v>
      </c>
      <c r="Q1262" s="44">
        <f t="shared" si="902"/>
        <v>0</v>
      </c>
      <c r="R1262" s="44">
        <f t="shared" si="902"/>
        <v>0</v>
      </c>
      <c r="S1262" s="44">
        <f t="shared" si="902"/>
        <v>0</v>
      </c>
      <c r="T1262" s="44">
        <f t="shared" si="902"/>
        <v>0</v>
      </c>
      <c r="U1262" s="44">
        <f t="shared" si="902"/>
        <v>0</v>
      </c>
      <c r="V1262" s="44">
        <f t="shared" si="902"/>
        <v>0</v>
      </c>
      <c r="W1262" s="44">
        <f t="shared" si="902"/>
        <v>0</v>
      </c>
      <c r="X1262" s="44">
        <f t="shared" si="902"/>
        <v>0</v>
      </c>
      <c r="Y1262" s="44">
        <f t="shared" si="902"/>
        <v>0</v>
      </c>
      <c r="Z1262" s="44">
        <f t="shared" si="902"/>
        <v>10342113420.539999</v>
      </c>
      <c r="AA1262" s="44">
        <f t="shared" si="902"/>
        <v>70324875579.460007</v>
      </c>
      <c r="AB1262" s="45">
        <f t="shared" si="901"/>
        <v>0.12820750530976183</v>
      </c>
      <c r="AC1262" s="38"/>
    </row>
    <row r="1263" spans="1:29" s="39" customFormat="1" ht="18" customHeight="1" x14ac:dyDescent="0.25">
      <c r="A1263" s="46" t="s">
        <v>41</v>
      </c>
      <c r="B1263" s="37">
        <f t="shared" si="898"/>
        <v>69978000</v>
      </c>
      <c r="C1263" s="37">
        <f t="shared" si="897"/>
        <v>6131000</v>
      </c>
      <c r="D1263" s="37">
        <f t="shared" si="897"/>
        <v>0</v>
      </c>
      <c r="E1263" s="37">
        <f t="shared" si="897"/>
        <v>16920906.209999997</v>
      </c>
      <c r="F1263" s="37">
        <f t="shared" si="897"/>
        <v>0</v>
      </c>
      <c r="G1263" s="37">
        <f t="shared" si="897"/>
        <v>0</v>
      </c>
      <c r="H1263" s="37">
        <f t="shared" si="897"/>
        <v>0</v>
      </c>
      <c r="I1263" s="37">
        <f t="shared" si="897"/>
        <v>0</v>
      </c>
      <c r="J1263" s="37">
        <f t="shared" si="897"/>
        <v>0</v>
      </c>
      <c r="K1263" s="37">
        <f t="shared" si="897"/>
        <v>0</v>
      </c>
      <c r="L1263" s="37">
        <f t="shared" si="897"/>
        <v>0</v>
      </c>
      <c r="M1263" s="37">
        <f t="shared" si="897"/>
        <v>0</v>
      </c>
      <c r="N1263" s="37">
        <f t="shared" si="897"/>
        <v>2866544.81</v>
      </c>
      <c r="O1263" s="37">
        <f t="shared" si="897"/>
        <v>6389419.540000001</v>
      </c>
      <c r="P1263" s="37">
        <f t="shared" si="897"/>
        <v>7664941.8600000013</v>
      </c>
      <c r="Q1263" s="37">
        <f t="shared" si="897"/>
        <v>0</v>
      </c>
      <c r="R1263" s="37">
        <f t="shared" si="897"/>
        <v>0</v>
      </c>
      <c r="S1263" s="37">
        <f t="shared" si="897"/>
        <v>0</v>
      </c>
      <c r="T1263" s="37">
        <f t="shared" si="897"/>
        <v>0</v>
      </c>
      <c r="U1263" s="37">
        <f t="shared" si="897"/>
        <v>0</v>
      </c>
      <c r="V1263" s="37">
        <f t="shared" si="897"/>
        <v>0</v>
      </c>
      <c r="W1263" s="37">
        <f t="shared" si="897"/>
        <v>0</v>
      </c>
      <c r="X1263" s="37">
        <f t="shared" si="897"/>
        <v>0</v>
      </c>
      <c r="Y1263" s="37">
        <f t="shared" si="897"/>
        <v>0</v>
      </c>
      <c r="Z1263" s="37">
        <f t="shared" ref="Z1263" si="903">SUM(M1263:Y1263)</f>
        <v>16920906.210000001</v>
      </c>
      <c r="AA1263" s="37">
        <f t="shared" ref="AA1263" si="904">B1263-Z1263</f>
        <v>53057093.789999999</v>
      </c>
      <c r="AB1263" s="42">
        <f t="shared" si="901"/>
        <v>0.24180322687130243</v>
      </c>
      <c r="AC1263" s="38"/>
    </row>
    <row r="1264" spans="1:29" s="39" customFormat="1" ht="18" customHeight="1" x14ac:dyDescent="0.25">
      <c r="A1264" s="43" t="s">
        <v>42</v>
      </c>
      <c r="B1264" s="44">
        <f>B1263+B1262</f>
        <v>80736967000</v>
      </c>
      <c r="C1264" s="44">
        <f t="shared" ref="C1264:AA1264" si="905">C1263+C1262</f>
        <v>67552437605.729996</v>
      </c>
      <c r="D1264" s="44">
        <f t="shared" si="905"/>
        <v>-4458373598.2699995</v>
      </c>
      <c r="E1264" s="44">
        <f t="shared" si="905"/>
        <v>10359034326.750002</v>
      </c>
      <c r="F1264" s="44">
        <f t="shared" si="905"/>
        <v>0</v>
      </c>
      <c r="G1264" s="44">
        <f t="shared" si="905"/>
        <v>0</v>
      </c>
      <c r="H1264" s="44">
        <f t="shared" si="905"/>
        <v>0</v>
      </c>
      <c r="I1264" s="44">
        <f t="shared" si="905"/>
        <v>1155437731.4300001</v>
      </c>
      <c r="J1264" s="44">
        <f t="shared" si="905"/>
        <v>0</v>
      </c>
      <c r="K1264" s="44">
        <f t="shared" si="905"/>
        <v>0</v>
      </c>
      <c r="L1264" s="44">
        <f t="shared" si="905"/>
        <v>0</v>
      </c>
      <c r="M1264" s="44">
        <f t="shared" si="905"/>
        <v>1155437731.4300001</v>
      </c>
      <c r="N1264" s="44">
        <f t="shared" si="905"/>
        <v>100292540.14</v>
      </c>
      <c r="O1264" s="44">
        <f t="shared" si="905"/>
        <v>414835728.49000001</v>
      </c>
      <c r="P1264" s="44">
        <f t="shared" si="905"/>
        <v>8688468326.6899986</v>
      </c>
      <c r="Q1264" s="44">
        <f t="shared" si="905"/>
        <v>0</v>
      </c>
      <c r="R1264" s="44">
        <f t="shared" si="905"/>
        <v>0</v>
      </c>
      <c r="S1264" s="44">
        <f t="shared" si="905"/>
        <v>0</v>
      </c>
      <c r="T1264" s="44">
        <f t="shared" si="905"/>
        <v>0</v>
      </c>
      <c r="U1264" s="44">
        <f t="shared" si="905"/>
        <v>0</v>
      </c>
      <c r="V1264" s="44">
        <f t="shared" si="905"/>
        <v>0</v>
      </c>
      <c r="W1264" s="44">
        <f t="shared" si="905"/>
        <v>0</v>
      </c>
      <c r="X1264" s="44">
        <f t="shared" si="905"/>
        <v>0</v>
      </c>
      <c r="Y1264" s="44">
        <f t="shared" si="905"/>
        <v>0</v>
      </c>
      <c r="Z1264" s="44">
        <f t="shared" si="905"/>
        <v>10359034326.749998</v>
      </c>
      <c r="AA1264" s="44">
        <f t="shared" si="905"/>
        <v>70377932673.25</v>
      </c>
      <c r="AB1264" s="45">
        <f t="shared" si="901"/>
        <v>0.12830596332346741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">
      <c r="A1267" s="40" t="s">
        <v>86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5">
      <c r="A1268" s="41" t="s">
        <v>36</v>
      </c>
      <c r="B1268" s="37">
        <f>B1258+B56+B15</f>
        <v>4525217000</v>
      </c>
      <c r="C1268" s="37">
        <f t="shared" ref="C1268:Y1271" si="906">C1258+C56+C15</f>
        <v>3557915799</v>
      </c>
      <c r="D1268" s="37">
        <f t="shared" si="906"/>
        <v>-3306201</v>
      </c>
      <c r="E1268" s="37">
        <f t="shared" si="906"/>
        <v>243074517.31</v>
      </c>
      <c r="F1268" s="37">
        <f t="shared" si="906"/>
        <v>0</v>
      </c>
      <c r="G1268" s="37">
        <f t="shared" si="906"/>
        <v>0</v>
      </c>
      <c r="H1268" s="37">
        <f t="shared" si="906"/>
        <v>0</v>
      </c>
      <c r="I1268" s="37">
        <f t="shared" si="906"/>
        <v>755353.48</v>
      </c>
      <c r="J1268" s="37">
        <f t="shared" si="906"/>
        <v>0</v>
      </c>
      <c r="K1268" s="37">
        <f t="shared" si="906"/>
        <v>0</v>
      </c>
      <c r="L1268" s="37">
        <f t="shared" si="906"/>
        <v>0</v>
      </c>
      <c r="M1268" s="37">
        <f t="shared" si="906"/>
        <v>755353.48</v>
      </c>
      <c r="N1268" s="37">
        <f t="shared" si="906"/>
        <v>55155754.079999998</v>
      </c>
      <c r="O1268" s="37">
        <f t="shared" si="906"/>
        <v>110690236.99999999</v>
      </c>
      <c r="P1268" s="37">
        <f t="shared" si="906"/>
        <v>76473172.75</v>
      </c>
      <c r="Q1268" s="37">
        <f t="shared" si="906"/>
        <v>0</v>
      </c>
      <c r="R1268" s="37">
        <f t="shared" si="906"/>
        <v>0</v>
      </c>
      <c r="S1268" s="37">
        <f t="shared" si="906"/>
        <v>0</v>
      </c>
      <c r="T1268" s="37">
        <f t="shared" si="906"/>
        <v>0</v>
      </c>
      <c r="U1268" s="37">
        <f t="shared" si="906"/>
        <v>0</v>
      </c>
      <c r="V1268" s="37">
        <f t="shared" si="906"/>
        <v>0</v>
      </c>
      <c r="W1268" s="37">
        <f t="shared" si="906"/>
        <v>0</v>
      </c>
      <c r="X1268" s="37">
        <f t="shared" si="906"/>
        <v>0</v>
      </c>
      <c r="Y1268" s="37">
        <f t="shared" si="906"/>
        <v>0</v>
      </c>
      <c r="Z1268" s="37">
        <f>SUM(M1268:Y1268)</f>
        <v>243074517.30999997</v>
      </c>
      <c r="AA1268" s="37">
        <f>B1268-Z1268</f>
        <v>4282142482.6900001</v>
      </c>
      <c r="AB1268" s="42">
        <f>Z1268/B1268</f>
        <v>5.3715549400172403E-2</v>
      </c>
      <c r="AC1268" s="38"/>
    </row>
    <row r="1269" spans="1:29" s="39" customFormat="1" ht="18" customHeight="1" x14ac:dyDescent="0.25">
      <c r="A1269" s="41" t="s">
        <v>37</v>
      </c>
      <c r="B1269" s="37">
        <f t="shared" ref="B1269:Q1273" si="907">B1259+B57+B16</f>
        <v>76059751000</v>
      </c>
      <c r="C1269" s="37">
        <f t="shared" si="906"/>
        <v>63815327535.299995</v>
      </c>
      <c r="D1269" s="37">
        <f t="shared" si="906"/>
        <v>-4546109668.6999998</v>
      </c>
      <c r="E1269" s="37">
        <f t="shared" si="906"/>
        <v>10209257287.400002</v>
      </c>
      <c r="F1269" s="37">
        <f t="shared" si="906"/>
        <v>0</v>
      </c>
      <c r="G1269" s="37">
        <f t="shared" si="906"/>
        <v>0</v>
      </c>
      <c r="H1269" s="37">
        <f t="shared" si="906"/>
        <v>0</v>
      </c>
      <c r="I1269" s="37">
        <f t="shared" si="906"/>
        <v>1160601999.22</v>
      </c>
      <c r="J1269" s="37">
        <f t="shared" si="906"/>
        <v>0</v>
      </c>
      <c r="K1269" s="37">
        <f t="shared" si="906"/>
        <v>0</v>
      </c>
      <c r="L1269" s="37">
        <f t="shared" si="906"/>
        <v>0</v>
      </c>
      <c r="M1269" s="37">
        <f t="shared" si="906"/>
        <v>1160601999.22</v>
      </c>
      <c r="N1269" s="37">
        <f t="shared" si="906"/>
        <v>59249477.829999998</v>
      </c>
      <c r="O1269" s="37">
        <f t="shared" si="906"/>
        <v>362294841.63</v>
      </c>
      <c r="P1269" s="37">
        <f t="shared" si="906"/>
        <v>8627110968.7199974</v>
      </c>
      <c r="Q1269" s="37">
        <f t="shared" si="906"/>
        <v>0</v>
      </c>
      <c r="R1269" s="37">
        <f t="shared" si="906"/>
        <v>0</v>
      </c>
      <c r="S1269" s="37">
        <f t="shared" si="906"/>
        <v>0</v>
      </c>
      <c r="T1269" s="37">
        <f t="shared" si="906"/>
        <v>0</v>
      </c>
      <c r="U1269" s="37">
        <f t="shared" si="906"/>
        <v>0</v>
      </c>
      <c r="V1269" s="37">
        <f t="shared" si="906"/>
        <v>0</v>
      </c>
      <c r="W1269" s="37">
        <f t="shared" si="906"/>
        <v>0</v>
      </c>
      <c r="X1269" s="37">
        <f t="shared" si="906"/>
        <v>0</v>
      </c>
      <c r="Y1269" s="37">
        <f t="shared" si="906"/>
        <v>0</v>
      </c>
      <c r="Z1269" s="37">
        <f t="shared" ref="Z1269:Z1271" si="908">SUM(M1269:Y1269)</f>
        <v>10209257287.399998</v>
      </c>
      <c r="AA1269" s="37">
        <f t="shared" ref="AA1269:AA1271" si="909">B1269-Z1269</f>
        <v>65850493712.600006</v>
      </c>
      <c r="AB1269" s="42">
        <f t="shared" ref="AB1269:AB1274" si="910">Z1269/B1269</f>
        <v>0.13422680396889541</v>
      </c>
      <c r="AC1269" s="38"/>
    </row>
    <row r="1270" spans="1:29" s="39" customFormat="1" ht="18" customHeight="1" x14ac:dyDescent="0.25">
      <c r="A1270" s="41" t="s">
        <v>38</v>
      </c>
      <c r="B1270" s="37">
        <f t="shared" si="907"/>
        <v>550000000</v>
      </c>
      <c r="C1270" s="37">
        <f t="shared" si="906"/>
        <v>550000000</v>
      </c>
      <c r="D1270" s="37">
        <f t="shared" si="906"/>
        <v>0</v>
      </c>
      <c r="E1270" s="37">
        <f t="shared" si="906"/>
        <v>0</v>
      </c>
      <c r="F1270" s="37">
        <f t="shared" si="906"/>
        <v>0</v>
      </c>
      <c r="G1270" s="37">
        <f t="shared" si="906"/>
        <v>0</v>
      </c>
      <c r="H1270" s="37">
        <f t="shared" si="906"/>
        <v>0</v>
      </c>
      <c r="I1270" s="37">
        <f t="shared" si="906"/>
        <v>0</v>
      </c>
      <c r="J1270" s="37">
        <f t="shared" si="906"/>
        <v>0</v>
      </c>
      <c r="K1270" s="37">
        <f t="shared" si="906"/>
        <v>0</v>
      </c>
      <c r="L1270" s="37">
        <f t="shared" si="906"/>
        <v>0</v>
      </c>
      <c r="M1270" s="37">
        <f t="shared" si="906"/>
        <v>0</v>
      </c>
      <c r="N1270" s="37">
        <f t="shared" si="906"/>
        <v>0</v>
      </c>
      <c r="O1270" s="37">
        <f t="shared" si="906"/>
        <v>0</v>
      </c>
      <c r="P1270" s="37">
        <f t="shared" si="906"/>
        <v>0</v>
      </c>
      <c r="Q1270" s="37">
        <f t="shared" si="906"/>
        <v>0</v>
      </c>
      <c r="R1270" s="37">
        <f t="shared" si="906"/>
        <v>0</v>
      </c>
      <c r="S1270" s="37">
        <f t="shared" si="906"/>
        <v>0</v>
      </c>
      <c r="T1270" s="37">
        <f t="shared" si="906"/>
        <v>0</v>
      </c>
      <c r="U1270" s="37">
        <f t="shared" si="906"/>
        <v>0</v>
      </c>
      <c r="V1270" s="37">
        <f t="shared" si="906"/>
        <v>0</v>
      </c>
      <c r="W1270" s="37">
        <f t="shared" si="906"/>
        <v>0</v>
      </c>
      <c r="X1270" s="37">
        <f t="shared" si="906"/>
        <v>0</v>
      </c>
      <c r="Y1270" s="37">
        <f t="shared" si="906"/>
        <v>0</v>
      </c>
      <c r="Z1270" s="37">
        <f t="shared" si="908"/>
        <v>0</v>
      </c>
      <c r="AA1270" s="37">
        <f t="shared" si="909"/>
        <v>550000000</v>
      </c>
      <c r="AB1270" s="42">
        <f t="shared" si="910"/>
        <v>0</v>
      </c>
      <c r="AC1270" s="38"/>
    </row>
    <row r="1271" spans="1:29" s="39" customFormat="1" ht="18" customHeight="1" x14ac:dyDescent="0.25">
      <c r="A1271" s="41" t="s">
        <v>39</v>
      </c>
      <c r="B1271" s="37">
        <f t="shared" si="907"/>
        <v>119053000</v>
      </c>
      <c r="C1271" s="37">
        <f t="shared" si="906"/>
        <v>118253000</v>
      </c>
      <c r="D1271" s="37">
        <f t="shared" si="906"/>
        <v>-800000</v>
      </c>
      <c r="E1271" s="37">
        <f t="shared" si="906"/>
        <v>211660</v>
      </c>
      <c r="F1271" s="37">
        <f t="shared" si="906"/>
        <v>0</v>
      </c>
      <c r="G1271" s="37">
        <f t="shared" si="906"/>
        <v>0</v>
      </c>
      <c r="H1271" s="37">
        <f t="shared" si="906"/>
        <v>0</v>
      </c>
      <c r="I1271" s="37">
        <f t="shared" si="906"/>
        <v>96300</v>
      </c>
      <c r="J1271" s="37">
        <f t="shared" si="906"/>
        <v>0</v>
      </c>
      <c r="K1271" s="37">
        <f t="shared" si="906"/>
        <v>0</v>
      </c>
      <c r="L1271" s="37">
        <f t="shared" si="906"/>
        <v>0</v>
      </c>
      <c r="M1271" s="37">
        <f t="shared" si="906"/>
        <v>96300</v>
      </c>
      <c r="N1271" s="37">
        <f t="shared" si="906"/>
        <v>0</v>
      </c>
      <c r="O1271" s="37">
        <f t="shared" si="906"/>
        <v>25360</v>
      </c>
      <c r="P1271" s="37">
        <f t="shared" si="906"/>
        <v>90000</v>
      </c>
      <c r="Q1271" s="37">
        <f t="shared" si="906"/>
        <v>0</v>
      </c>
      <c r="R1271" s="37">
        <f t="shared" si="906"/>
        <v>0</v>
      </c>
      <c r="S1271" s="37">
        <f t="shared" si="906"/>
        <v>0</v>
      </c>
      <c r="T1271" s="37">
        <f t="shared" si="906"/>
        <v>0</v>
      </c>
      <c r="U1271" s="37">
        <f t="shared" si="906"/>
        <v>0</v>
      </c>
      <c r="V1271" s="37">
        <f t="shared" si="906"/>
        <v>0</v>
      </c>
      <c r="W1271" s="37">
        <f t="shared" si="906"/>
        <v>0</v>
      </c>
      <c r="X1271" s="37">
        <f t="shared" si="906"/>
        <v>0</v>
      </c>
      <c r="Y1271" s="37">
        <f t="shared" si="906"/>
        <v>0</v>
      </c>
      <c r="Z1271" s="37">
        <f t="shared" si="908"/>
        <v>211660</v>
      </c>
      <c r="AA1271" s="37">
        <f t="shared" si="909"/>
        <v>118841340</v>
      </c>
      <c r="AB1271" s="42">
        <f t="shared" si="910"/>
        <v>1.7778636405634464E-3</v>
      </c>
      <c r="AC1271" s="38"/>
    </row>
    <row r="1272" spans="1:29" s="39" customFormat="1" ht="18" customHeight="1" x14ac:dyDescent="0.25">
      <c r="A1272" s="43" t="s">
        <v>40</v>
      </c>
      <c r="B1272" s="44">
        <f>SUM(B1268:B1271)</f>
        <v>81254021000</v>
      </c>
      <c r="C1272" s="44">
        <f t="shared" ref="C1272:AA1272" si="911">SUM(C1268:C1271)</f>
        <v>68041496334.299995</v>
      </c>
      <c r="D1272" s="44">
        <f t="shared" si="911"/>
        <v>-4550215869.6999998</v>
      </c>
      <c r="E1272" s="44">
        <f t="shared" si="911"/>
        <v>10452543464.710001</v>
      </c>
      <c r="F1272" s="44">
        <f t="shared" si="911"/>
        <v>0</v>
      </c>
      <c r="G1272" s="44">
        <f t="shared" si="911"/>
        <v>0</v>
      </c>
      <c r="H1272" s="44">
        <f t="shared" si="911"/>
        <v>0</v>
      </c>
      <c r="I1272" s="44">
        <f t="shared" si="911"/>
        <v>1161453652.7</v>
      </c>
      <c r="J1272" s="44">
        <f t="shared" si="911"/>
        <v>0</v>
      </c>
      <c r="K1272" s="44">
        <f t="shared" si="911"/>
        <v>0</v>
      </c>
      <c r="L1272" s="44">
        <f t="shared" si="911"/>
        <v>0</v>
      </c>
      <c r="M1272" s="44">
        <f t="shared" si="911"/>
        <v>1161453652.7</v>
      </c>
      <c r="N1272" s="44">
        <f t="shared" si="911"/>
        <v>114405231.91</v>
      </c>
      <c r="O1272" s="44">
        <f t="shared" si="911"/>
        <v>473010438.63</v>
      </c>
      <c r="P1272" s="44">
        <f t="shared" si="911"/>
        <v>8703674141.4699974</v>
      </c>
      <c r="Q1272" s="44">
        <f t="shared" si="911"/>
        <v>0</v>
      </c>
      <c r="R1272" s="44">
        <f t="shared" si="911"/>
        <v>0</v>
      </c>
      <c r="S1272" s="44">
        <f t="shared" si="911"/>
        <v>0</v>
      </c>
      <c r="T1272" s="44">
        <f t="shared" si="911"/>
        <v>0</v>
      </c>
      <c r="U1272" s="44">
        <f t="shared" si="911"/>
        <v>0</v>
      </c>
      <c r="V1272" s="44">
        <f t="shared" si="911"/>
        <v>0</v>
      </c>
      <c r="W1272" s="44">
        <f t="shared" si="911"/>
        <v>0</v>
      </c>
      <c r="X1272" s="44">
        <f t="shared" si="911"/>
        <v>0</v>
      </c>
      <c r="Y1272" s="44">
        <f t="shared" si="911"/>
        <v>0</v>
      </c>
      <c r="Z1272" s="44">
        <f t="shared" si="911"/>
        <v>10452543464.709997</v>
      </c>
      <c r="AA1272" s="44">
        <f t="shared" si="911"/>
        <v>70801477535.290009</v>
      </c>
      <c r="AB1272" s="45">
        <f t="shared" si="910"/>
        <v>0.12864032248582499</v>
      </c>
      <c r="AC1272" s="38"/>
    </row>
    <row r="1273" spans="1:29" s="39" customFormat="1" ht="18" customHeight="1" x14ac:dyDescent="0.25">
      <c r="A1273" s="46" t="s">
        <v>41</v>
      </c>
      <c r="B1273" s="37">
        <f t="shared" si="907"/>
        <v>80174000</v>
      </c>
      <c r="C1273" s="37">
        <f t="shared" si="907"/>
        <v>16327000</v>
      </c>
      <c r="D1273" s="37">
        <f t="shared" si="907"/>
        <v>0</v>
      </c>
      <c r="E1273" s="37">
        <f t="shared" si="907"/>
        <v>19682216.989999995</v>
      </c>
      <c r="F1273" s="37">
        <f t="shared" si="907"/>
        <v>0</v>
      </c>
      <c r="G1273" s="37">
        <f t="shared" si="907"/>
        <v>0</v>
      </c>
      <c r="H1273" s="37">
        <f t="shared" si="907"/>
        <v>0</v>
      </c>
      <c r="I1273" s="37">
        <f t="shared" si="907"/>
        <v>0</v>
      </c>
      <c r="J1273" s="37">
        <f t="shared" si="907"/>
        <v>0</v>
      </c>
      <c r="K1273" s="37">
        <f t="shared" si="907"/>
        <v>0</v>
      </c>
      <c r="L1273" s="37">
        <f t="shared" si="907"/>
        <v>0</v>
      </c>
      <c r="M1273" s="37">
        <f t="shared" si="907"/>
        <v>0</v>
      </c>
      <c r="N1273" s="37">
        <f t="shared" si="907"/>
        <v>3678129.26</v>
      </c>
      <c r="O1273" s="37">
        <f t="shared" si="907"/>
        <v>7304051.2300000004</v>
      </c>
      <c r="P1273" s="37">
        <f t="shared" si="907"/>
        <v>8700036.5000000019</v>
      </c>
      <c r="Q1273" s="37">
        <f t="shared" si="907"/>
        <v>0</v>
      </c>
      <c r="R1273" s="37">
        <f t="shared" ref="R1273:AN1273" si="912">R1263+R61+R20</f>
        <v>0</v>
      </c>
      <c r="S1273" s="37">
        <f t="shared" si="912"/>
        <v>0</v>
      </c>
      <c r="T1273" s="37">
        <f t="shared" si="912"/>
        <v>0</v>
      </c>
      <c r="U1273" s="37">
        <f t="shared" si="912"/>
        <v>0</v>
      </c>
      <c r="V1273" s="37">
        <f t="shared" si="912"/>
        <v>0</v>
      </c>
      <c r="W1273" s="37">
        <f t="shared" si="912"/>
        <v>0</v>
      </c>
      <c r="X1273" s="37">
        <f t="shared" si="912"/>
        <v>0</v>
      </c>
      <c r="Y1273" s="37">
        <f t="shared" si="912"/>
        <v>0</v>
      </c>
      <c r="Z1273" s="37">
        <f t="shared" ref="Z1273" si="913">SUM(M1273:Y1273)</f>
        <v>19682216.990000002</v>
      </c>
      <c r="AA1273" s="37">
        <f t="shared" ref="AA1273" si="914">B1273-Z1273</f>
        <v>60491783.009999998</v>
      </c>
      <c r="AB1273" s="42">
        <f t="shared" si="910"/>
        <v>0.24549376343951906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81334195000</v>
      </c>
      <c r="C1274" s="44">
        <f t="shared" ref="C1274:AA1274" si="915">C1273+C1272</f>
        <v>68057823334.299995</v>
      </c>
      <c r="D1274" s="44">
        <f t="shared" si="915"/>
        <v>-4550215869.6999998</v>
      </c>
      <c r="E1274" s="44">
        <f t="shared" si="915"/>
        <v>10472225681.700001</v>
      </c>
      <c r="F1274" s="44">
        <f t="shared" si="915"/>
        <v>0</v>
      </c>
      <c r="G1274" s="44">
        <f t="shared" si="915"/>
        <v>0</v>
      </c>
      <c r="H1274" s="44">
        <f t="shared" si="915"/>
        <v>0</v>
      </c>
      <c r="I1274" s="44">
        <f t="shared" si="915"/>
        <v>1161453652.7</v>
      </c>
      <c r="J1274" s="44">
        <f t="shared" si="915"/>
        <v>0</v>
      </c>
      <c r="K1274" s="44">
        <f t="shared" si="915"/>
        <v>0</v>
      </c>
      <c r="L1274" s="44">
        <f t="shared" si="915"/>
        <v>0</v>
      </c>
      <c r="M1274" s="44">
        <f t="shared" si="915"/>
        <v>1161453652.7</v>
      </c>
      <c r="N1274" s="44">
        <f t="shared" si="915"/>
        <v>118083361.17</v>
      </c>
      <c r="O1274" s="44">
        <f t="shared" si="915"/>
        <v>480314489.86000001</v>
      </c>
      <c r="P1274" s="44">
        <f t="shared" si="915"/>
        <v>8712374177.9699974</v>
      </c>
      <c r="Q1274" s="44">
        <f t="shared" si="915"/>
        <v>0</v>
      </c>
      <c r="R1274" s="44">
        <f t="shared" si="915"/>
        <v>0</v>
      </c>
      <c r="S1274" s="44">
        <f t="shared" si="915"/>
        <v>0</v>
      </c>
      <c r="T1274" s="44">
        <f t="shared" si="915"/>
        <v>0</v>
      </c>
      <c r="U1274" s="44">
        <f t="shared" si="915"/>
        <v>0</v>
      </c>
      <c r="V1274" s="44">
        <f t="shared" si="915"/>
        <v>0</v>
      </c>
      <c r="W1274" s="44">
        <f t="shared" si="915"/>
        <v>0</v>
      </c>
      <c r="X1274" s="44">
        <f t="shared" si="915"/>
        <v>0</v>
      </c>
      <c r="Y1274" s="44">
        <f t="shared" si="915"/>
        <v>0</v>
      </c>
      <c r="Z1274" s="44">
        <f t="shared" si="915"/>
        <v>10472225681.699997</v>
      </c>
      <c r="AA1274" s="44">
        <f t="shared" si="915"/>
        <v>70861969318.300003</v>
      </c>
      <c r="AB1274" s="45">
        <f t="shared" si="910"/>
        <v>0.12875550906602071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>
        <f>[1]consoCURRENT!AC25045</f>
        <v>10472225681.700001</v>
      </c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>
        <f>Z1275-Z1274</f>
        <v>0</v>
      </c>
      <c r="AA1276" s="37"/>
      <c r="AB1276" s="37"/>
      <c r="AC1276" s="38"/>
    </row>
    <row r="1277" spans="1:29" s="39" customFormat="1" ht="15" customHeight="1" x14ac:dyDescent="0.3">
      <c r="A1277" s="40" t="s">
        <v>87</v>
      </c>
      <c r="B1277" s="53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3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88</v>
      </c>
      <c r="B1279" s="53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3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89</v>
      </c>
      <c r="B1281" s="54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4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90</v>
      </c>
      <c r="B1283" s="54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[1]consoCURRENT!E25109</f>
        <v>0</v>
      </c>
      <c r="C1284" s="37">
        <f>[1]consoCURRENT!F25109</f>
        <v>0</v>
      </c>
      <c r="D1284" s="37">
        <f>[1]consoCURRENT!G25109</f>
        <v>0</v>
      </c>
      <c r="E1284" s="37">
        <f>[1]consoCURRENT!H25109</f>
        <v>0</v>
      </c>
      <c r="F1284" s="37">
        <f>[1]consoCURRENT!I25109</f>
        <v>0</v>
      </c>
      <c r="G1284" s="37">
        <f>[1]consoCURRENT!J25109</f>
        <v>0</v>
      </c>
      <c r="H1284" s="37">
        <f>[1]consoCURRENT!K25109</f>
        <v>0</v>
      </c>
      <c r="I1284" s="37">
        <f>[1]consoCURRENT!L25109</f>
        <v>0</v>
      </c>
      <c r="J1284" s="37">
        <f>[1]consoCURRENT!M25109</f>
        <v>0</v>
      </c>
      <c r="K1284" s="37">
        <f>[1]consoCURRENT!N25109</f>
        <v>0</v>
      </c>
      <c r="L1284" s="37">
        <f>[1]consoCURRENT!O25109</f>
        <v>0</v>
      </c>
      <c r="M1284" s="37">
        <f>[1]consoCURRENT!P25109</f>
        <v>0</v>
      </c>
      <c r="N1284" s="37">
        <f>[1]consoCURRENT!Q25109</f>
        <v>0</v>
      </c>
      <c r="O1284" s="37">
        <f>[1]consoCURRENT!R25109</f>
        <v>0</v>
      </c>
      <c r="P1284" s="37">
        <f>[1]consoCURRENT!S25109</f>
        <v>0</v>
      </c>
      <c r="Q1284" s="37">
        <f>[1]consoCURRENT!T25109</f>
        <v>0</v>
      </c>
      <c r="R1284" s="37">
        <f>[1]consoCURRENT!U25109</f>
        <v>0</v>
      </c>
      <c r="S1284" s="37">
        <f>[1]consoCURRENT!V25109</f>
        <v>0</v>
      </c>
      <c r="T1284" s="37">
        <f>[1]consoCURRENT!W25109</f>
        <v>0</v>
      </c>
      <c r="U1284" s="37">
        <f>[1]consoCURRENT!X25109</f>
        <v>0</v>
      </c>
      <c r="V1284" s="37">
        <f>[1]consoCURRENT!Y25109</f>
        <v>0</v>
      </c>
      <c r="W1284" s="37">
        <f>[1]consoCURRENT!Z25109</f>
        <v>0</v>
      </c>
      <c r="X1284" s="37">
        <f>[1]consoCURRENT!AA25109</f>
        <v>0</v>
      </c>
      <c r="Y1284" s="37">
        <f>[1]consoCURRENT!AB25109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[1]consoCURRENT!E25185</f>
        <v>36500000</v>
      </c>
      <c r="C1285" s="37">
        <f>[1]consoCURRENT!F25185</f>
        <v>24329454</v>
      </c>
      <c r="D1285" s="37">
        <f>[1]consoCURRENT!G25185</f>
        <v>-12170546</v>
      </c>
      <c r="E1285" s="37">
        <f>[1]consoCURRENT!H25185</f>
        <v>1106178.3399999999</v>
      </c>
      <c r="F1285" s="37">
        <f>[1]consoCURRENT!I25185</f>
        <v>0</v>
      </c>
      <c r="G1285" s="37">
        <f>[1]consoCURRENT!J25185</f>
        <v>0</v>
      </c>
      <c r="H1285" s="37">
        <f>[1]consoCURRENT!K25185</f>
        <v>0</v>
      </c>
      <c r="I1285" s="37">
        <f>[1]consoCURRENT!L25185</f>
        <v>873590.34</v>
      </c>
      <c r="J1285" s="37">
        <f>[1]consoCURRENT!M25185</f>
        <v>0</v>
      </c>
      <c r="K1285" s="37">
        <f>[1]consoCURRENT!N25185</f>
        <v>0</v>
      </c>
      <c r="L1285" s="37">
        <f>[1]consoCURRENT!O25185</f>
        <v>0</v>
      </c>
      <c r="M1285" s="37">
        <f>[1]consoCURRENT!P25185</f>
        <v>873590.34</v>
      </c>
      <c r="N1285" s="37">
        <f>[1]consoCURRENT!Q25185</f>
        <v>0</v>
      </c>
      <c r="O1285" s="37">
        <f>[1]consoCURRENT!R25185</f>
        <v>222588</v>
      </c>
      <c r="P1285" s="37">
        <f>[1]consoCURRENT!S25185</f>
        <v>10000</v>
      </c>
      <c r="Q1285" s="37">
        <f>[1]consoCURRENT!T25185</f>
        <v>0</v>
      </c>
      <c r="R1285" s="37">
        <f>[1]consoCURRENT!U25185</f>
        <v>0</v>
      </c>
      <c r="S1285" s="37">
        <f>[1]consoCURRENT!V25185</f>
        <v>0</v>
      </c>
      <c r="T1285" s="37">
        <f>[1]consoCURRENT!W25185</f>
        <v>0</v>
      </c>
      <c r="U1285" s="37">
        <f>[1]consoCURRENT!X25185</f>
        <v>0</v>
      </c>
      <c r="V1285" s="37">
        <f>[1]consoCURRENT!Y25185</f>
        <v>0</v>
      </c>
      <c r="W1285" s="37">
        <f>[1]consoCURRENT!Z25185</f>
        <v>0</v>
      </c>
      <c r="X1285" s="37">
        <f>[1]consoCURRENT!AA25185</f>
        <v>0</v>
      </c>
      <c r="Y1285" s="37">
        <f>[1]consoCURRENT!AB25185</f>
        <v>0</v>
      </c>
      <c r="Z1285" s="37">
        <f t="shared" ref="Z1285:Z1287" si="916">SUM(M1285:Y1285)</f>
        <v>1106178.3399999999</v>
      </c>
      <c r="AA1285" s="37">
        <f t="shared" ref="AA1285:AA1287" si="917">B1285-Z1285</f>
        <v>35393821.659999996</v>
      </c>
      <c r="AB1285" s="42">
        <f t="shared" ref="AB1285:AB1290" si="918">Z1285/B1285</f>
        <v>3.0306255890410954E-2</v>
      </c>
      <c r="AC1285" s="38"/>
    </row>
    <row r="1286" spans="1:29" s="39" customFormat="1" ht="18" customHeight="1" x14ac:dyDescent="0.25">
      <c r="A1286" s="41" t="s">
        <v>38</v>
      </c>
      <c r="B1286" s="37">
        <f>[1]consoCURRENT!E25191</f>
        <v>0</v>
      </c>
      <c r="C1286" s="37">
        <f>[1]consoCURRENT!F25191</f>
        <v>0</v>
      </c>
      <c r="D1286" s="37">
        <f>[1]consoCURRENT!G25191</f>
        <v>0</v>
      </c>
      <c r="E1286" s="37">
        <f>[1]consoCURRENT!H25191</f>
        <v>0</v>
      </c>
      <c r="F1286" s="37">
        <f>[1]consoCURRENT!I25191</f>
        <v>0</v>
      </c>
      <c r="G1286" s="37">
        <f>[1]consoCURRENT!J25191</f>
        <v>0</v>
      </c>
      <c r="H1286" s="37">
        <f>[1]consoCURRENT!K25191</f>
        <v>0</v>
      </c>
      <c r="I1286" s="37">
        <f>[1]consoCURRENT!L25191</f>
        <v>0</v>
      </c>
      <c r="J1286" s="37">
        <f>[1]consoCURRENT!M25191</f>
        <v>0</v>
      </c>
      <c r="K1286" s="37">
        <f>[1]consoCURRENT!N25191</f>
        <v>0</v>
      </c>
      <c r="L1286" s="37">
        <f>[1]consoCURRENT!O25191</f>
        <v>0</v>
      </c>
      <c r="M1286" s="37">
        <f>[1]consoCURRENT!P25191</f>
        <v>0</v>
      </c>
      <c r="N1286" s="37">
        <f>[1]consoCURRENT!Q25191</f>
        <v>0</v>
      </c>
      <c r="O1286" s="37">
        <f>[1]consoCURRENT!R25191</f>
        <v>0</v>
      </c>
      <c r="P1286" s="37">
        <f>[1]consoCURRENT!S25191</f>
        <v>0</v>
      </c>
      <c r="Q1286" s="37">
        <f>[1]consoCURRENT!T25191</f>
        <v>0</v>
      </c>
      <c r="R1286" s="37">
        <f>[1]consoCURRENT!U25191</f>
        <v>0</v>
      </c>
      <c r="S1286" s="37">
        <f>[1]consoCURRENT!V25191</f>
        <v>0</v>
      </c>
      <c r="T1286" s="37">
        <f>[1]consoCURRENT!W25191</f>
        <v>0</v>
      </c>
      <c r="U1286" s="37">
        <f>[1]consoCURRENT!X25191</f>
        <v>0</v>
      </c>
      <c r="V1286" s="37">
        <f>[1]consoCURRENT!Y25191</f>
        <v>0</v>
      </c>
      <c r="W1286" s="37">
        <f>[1]consoCURRENT!Z25191</f>
        <v>0</v>
      </c>
      <c r="X1286" s="37">
        <f>[1]consoCURRENT!AA25191</f>
        <v>0</v>
      </c>
      <c r="Y1286" s="37">
        <f>[1]consoCURRENT!AB25191</f>
        <v>0</v>
      </c>
      <c r="Z1286" s="37">
        <f t="shared" si="916"/>
        <v>0</v>
      </c>
      <c r="AA1286" s="37">
        <f t="shared" si="917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[1]consoCURRENT!E25220</f>
        <v>0</v>
      </c>
      <c r="C1287" s="37">
        <f>[1]consoCURRENT!F25220</f>
        <v>0</v>
      </c>
      <c r="D1287" s="37">
        <f>[1]consoCURRENT!G25220</f>
        <v>0</v>
      </c>
      <c r="E1287" s="37">
        <f>[1]consoCURRENT!H25220</f>
        <v>0</v>
      </c>
      <c r="F1287" s="37">
        <f>[1]consoCURRENT!I25220</f>
        <v>0</v>
      </c>
      <c r="G1287" s="37">
        <f>[1]consoCURRENT!J25220</f>
        <v>0</v>
      </c>
      <c r="H1287" s="37">
        <f>[1]consoCURRENT!K25220</f>
        <v>0</v>
      </c>
      <c r="I1287" s="37">
        <f>[1]consoCURRENT!L25220</f>
        <v>0</v>
      </c>
      <c r="J1287" s="37">
        <f>[1]consoCURRENT!M25220</f>
        <v>0</v>
      </c>
      <c r="K1287" s="37">
        <f>[1]consoCURRENT!N25220</f>
        <v>0</v>
      </c>
      <c r="L1287" s="37">
        <f>[1]consoCURRENT!O25220</f>
        <v>0</v>
      </c>
      <c r="M1287" s="37">
        <f>[1]consoCURRENT!P25220</f>
        <v>0</v>
      </c>
      <c r="N1287" s="37">
        <f>[1]consoCURRENT!Q25220</f>
        <v>0</v>
      </c>
      <c r="O1287" s="37">
        <f>[1]consoCURRENT!R25220</f>
        <v>0</v>
      </c>
      <c r="P1287" s="37">
        <f>[1]consoCURRENT!S25220</f>
        <v>0</v>
      </c>
      <c r="Q1287" s="37">
        <f>[1]consoCURRENT!T25220</f>
        <v>0</v>
      </c>
      <c r="R1287" s="37">
        <f>[1]consoCURRENT!U25220</f>
        <v>0</v>
      </c>
      <c r="S1287" s="37">
        <f>[1]consoCURRENT!V25220</f>
        <v>0</v>
      </c>
      <c r="T1287" s="37">
        <f>[1]consoCURRENT!W25220</f>
        <v>0</v>
      </c>
      <c r="U1287" s="37">
        <f>[1]consoCURRENT!X25220</f>
        <v>0</v>
      </c>
      <c r="V1287" s="37">
        <f>[1]consoCURRENT!Y25220</f>
        <v>0</v>
      </c>
      <c r="W1287" s="37">
        <f>[1]consoCURRENT!Z25220</f>
        <v>0</v>
      </c>
      <c r="X1287" s="37">
        <f>[1]consoCURRENT!AA25220</f>
        <v>0</v>
      </c>
      <c r="Y1287" s="37">
        <f>[1]consoCURRENT!AB25220</f>
        <v>0</v>
      </c>
      <c r="Z1287" s="37">
        <f t="shared" si="916"/>
        <v>0</v>
      </c>
      <c r="AA1287" s="37">
        <f t="shared" si="917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36500000</v>
      </c>
      <c r="C1288" s="44">
        <f t="shared" ref="C1288:AA1288" si="919">SUM(C1284:C1287)</f>
        <v>24329454</v>
      </c>
      <c r="D1288" s="44">
        <f t="shared" si="919"/>
        <v>-12170546</v>
      </c>
      <c r="E1288" s="44">
        <f t="shared" si="919"/>
        <v>1106178.3399999999</v>
      </c>
      <c r="F1288" s="44">
        <f t="shared" si="919"/>
        <v>0</v>
      </c>
      <c r="G1288" s="44">
        <f t="shared" si="919"/>
        <v>0</v>
      </c>
      <c r="H1288" s="44">
        <f t="shared" si="919"/>
        <v>0</v>
      </c>
      <c r="I1288" s="44">
        <f t="shared" si="919"/>
        <v>873590.34</v>
      </c>
      <c r="J1288" s="44">
        <f t="shared" si="919"/>
        <v>0</v>
      </c>
      <c r="K1288" s="44">
        <f t="shared" si="919"/>
        <v>0</v>
      </c>
      <c r="L1288" s="44">
        <f t="shared" si="919"/>
        <v>0</v>
      </c>
      <c r="M1288" s="44">
        <f t="shared" si="919"/>
        <v>873590.34</v>
      </c>
      <c r="N1288" s="44">
        <f t="shared" si="919"/>
        <v>0</v>
      </c>
      <c r="O1288" s="44">
        <f t="shared" si="919"/>
        <v>222588</v>
      </c>
      <c r="P1288" s="44">
        <f t="shared" si="919"/>
        <v>10000</v>
      </c>
      <c r="Q1288" s="44">
        <f t="shared" si="919"/>
        <v>0</v>
      </c>
      <c r="R1288" s="44">
        <f t="shared" si="919"/>
        <v>0</v>
      </c>
      <c r="S1288" s="44">
        <f t="shared" si="919"/>
        <v>0</v>
      </c>
      <c r="T1288" s="44">
        <f t="shared" si="919"/>
        <v>0</v>
      </c>
      <c r="U1288" s="44">
        <f t="shared" si="919"/>
        <v>0</v>
      </c>
      <c r="V1288" s="44">
        <f t="shared" si="919"/>
        <v>0</v>
      </c>
      <c r="W1288" s="44">
        <f t="shared" si="919"/>
        <v>0</v>
      </c>
      <c r="X1288" s="44">
        <f t="shared" si="919"/>
        <v>0</v>
      </c>
      <c r="Y1288" s="44">
        <f t="shared" si="919"/>
        <v>0</v>
      </c>
      <c r="Z1288" s="44">
        <f t="shared" si="919"/>
        <v>1106178.3399999999</v>
      </c>
      <c r="AA1288" s="44">
        <f t="shared" si="919"/>
        <v>35393821.659999996</v>
      </c>
      <c r="AB1288" s="45">
        <f t="shared" si="918"/>
        <v>3.0306255890410954E-2</v>
      </c>
      <c r="AC1288" s="38"/>
    </row>
    <row r="1289" spans="1:29" s="39" customFormat="1" ht="18" customHeight="1" x14ac:dyDescent="0.25">
      <c r="A1289" s="46" t="s">
        <v>41</v>
      </c>
      <c r="B1289" s="37">
        <f>[1]consoCURRENT!E25224</f>
        <v>0</v>
      </c>
      <c r="C1289" s="37">
        <f>[1]consoCURRENT!F25224</f>
        <v>0</v>
      </c>
      <c r="D1289" s="37">
        <f>[1]consoCURRENT!G25224</f>
        <v>0</v>
      </c>
      <c r="E1289" s="37">
        <f>[1]consoCURRENT!H25224</f>
        <v>0</v>
      </c>
      <c r="F1289" s="37">
        <f>[1]consoCURRENT!I25224</f>
        <v>0</v>
      </c>
      <c r="G1289" s="37">
        <f>[1]consoCURRENT!J25224</f>
        <v>0</v>
      </c>
      <c r="H1289" s="37">
        <f>[1]consoCURRENT!K25224</f>
        <v>0</v>
      </c>
      <c r="I1289" s="37">
        <f>[1]consoCURRENT!L25224</f>
        <v>0</v>
      </c>
      <c r="J1289" s="37">
        <f>[1]consoCURRENT!M25224</f>
        <v>0</v>
      </c>
      <c r="K1289" s="37">
        <f>[1]consoCURRENT!N25224</f>
        <v>0</v>
      </c>
      <c r="L1289" s="37">
        <f>[1]consoCURRENT!O25224</f>
        <v>0</v>
      </c>
      <c r="M1289" s="37">
        <f>[1]consoCURRENT!P25224</f>
        <v>0</v>
      </c>
      <c r="N1289" s="37">
        <f>[1]consoCURRENT!Q25224</f>
        <v>0</v>
      </c>
      <c r="O1289" s="37">
        <f>[1]consoCURRENT!R25224</f>
        <v>0</v>
      </c>
      <c r="P1289" s="37">
        <f>[1]consoCURRENT!S25224</f>
        <v>0</v>
      </c>
      <c r="Q1289" s="37">
        <f>[1]consoCURRENT!T25224</f>
        <v>0</v>
      </c>
      <c r="R1289" s="37">
        <f>[1]consoCURRENT!U25224</f>
        <v>0</v>
      </c>
      <c r="S1289" s="37">
        <f>[1]consoCURRENT!V25224</f>
        <v>0</v>
      </c>
      <c r="T1289" s="37">
        <f>[1]consoCURRENT!W25224</f>
        <v>0</v>
      </c>
      <c r="U1289" s="37">
        <f>[1]consoCURRENT!X25224</f>
        <v>0</v>
      </c>
      <c r="V1289" s="37">
        <f>[1]consoCURRENT!Y25224</f>
        <v>0</v>
      </c>
      <c r="W1289" s="37">
        <f>[1]consoCURRENT!Z25224</f>
        <v>0</v>
      </c>
      <c r="X1289" s="37">
        <f>[1]consoCURRENT!AA25224</f>
        <v>0</v>
      </c>
      <c r="Y1289" s="37">
        <f>[1]consoCURRENT!AB25224</f>
        <v>0</v>
      </c>
      <c r="Z1289" s="37">
        <f t="shared" ref="Z1289" si="920">SUM(M1289:Y1289)</f>
        <v>0</v>
      </c>
      <c r="AA1289" s="37">
        <f t="shared" ref="AA1289" si="921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36500000</v>
      </c>
      <c r="C1290" s="44">
        <f t="shared" ref="C1290:AA1290" si="922">C1289+C1288</f>
        <v>24329454</v>
      </c>
      <c r="D1290" s="44">
        <f t="shared" si="922"/>
        <v>-12170546</v>
      </c>
      <c r="E1290" s="44">
        <f t="shared" si="922"/>
        <v>1106178.3399999999</v>
      </c>
      <c r="F1290" s="44">
        <f t="shared" si="922"/>
        <v>0</v>
      </c>
      <c r="G1290" s="44">
        <f t="shared" si="922"/>
        <v>0</v>
      </c>
      <c r="H1290" s="44">
        <f t="shared" si="922"/>
        <v>0</v>
      </c>
      <c r="I1290" s="44">
        <f t="shared" si="922"/>
        <v>873590.34</v>
      </c>
      <c r="J1290" s="44">
        <f t="shared" si="922"/>
        <v>0</v>
      </c>
      <c r="K1290" s="44">
        <f t="shared" si="922"/>
        <v>0</v>
      </c>
      <c r="L1290" s="44">
        <f t="shared" si="922"/>
        <v>0</v>
      </c>
      <c r="M1290" s="44">
        <f t="shared" si="922"/>
        <v>873590.34</v>
      </c>
      <c r="N1290" s="44">
        <f t="shared" si="922"/>
        <v>0</v>
      </c>
      <c r="O1290" s="44">
        <f t="shared" si="922"/>
        <v>222588</v>
      </c>
      <c r="P1290" s="44">
        <f t="shared" si="922"/>
        <v>10000</v>
      </c>
      <c r="Q1290" s="44">
        <f t="shared" si="922"/>
        <v>0</v>
      </c>
      <c r="R1290" s="44">
        <f t="shared" si="922"/>
        <v>0</v>
      </c>
      <c r="S1290" s="44">
        <f t="shared" si="922"/>
        <v>0</v>
      </c>
      <c r="T1290" s="44">
        <f t="shared" si="922"/>
        <v>0</v>
      </c>
      <c r="U1290" s="44">
        <f t="shared" si="922"/>
        <v>0</v>
      </c>
      <c r="V1290" s="44">
        <f t="shared" si="922"/>
        <v>0</v>
      </c>
      <c r="W1290" s="44">
        <f t="shared" si="922"/>
        <v>0</v>
      </c>
      <c r="X1290" s="44">
        <f t="shared" si="922"/>
        <v>0</v>
      </c>
      <c r="Y1290" s="44">
        <f t="shared" si="922"/>
        <v>0</v>
      </c>
      <c r="Z1290" s="44">
        <f t="shared" si="922"/>
        <v>1106178.3399999999</v>
      </c>
      <c r="AA1290" s="44">
        <f t="shared" si="922"/>
        <v>35393821.659999996</v>
      </c>
      <c r="AB1290" s="45">
        <f t="shared" si="918"/>
        <v>3.0306255890410954E-2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91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50988612</v>
      </c>
      <c r="C1294" s="37">
        <f t="shared" ref="C1294:Y1299" si="923">C1304+C1484</f>
        <v>15457476</v>
      </c>
      <c r="D1294" s="37">
        <f t="shared" si="923"/>
        <v>0</v>
      </c>
      <c r="E1294" s="37">
        <f t="shared" si="923"/>
        <v>12742194.300000001</v>
      </c>
      <c r="F1294" s="37">
        <f t="shared" si="923"/>
        <v>0</v>
      </c>
      <c r="G1294" s="37">
        <f t="shared" si="923"/>
        <v>0</v>
      </c>
      <c r="H1294" s="37">
        <f t="shared" si="923"/>
        <v>0</v>
      </c>
      <c r="I1294" s="37">
        <f t="shared" si="923"/>
        <v>0</v>
      </c>
      <c r="J1294" s="37">
        <f t="shared" si="923"/>
        <v>0</v>
      </c>
      <c r="K1294" s="37">
        <f t="shared" si="923"/>
        <v>0</v>
      </c>
      <c r="L1294" s="37">
        <f t="shared" si="923"/>
        <v>0</v>
      </c>
      <c r="M1294" s="37">
        <f t="shared" si="923"/>
        <v>0</v>
      </c>
      <c r="N1294" s="37">
        <f t="shared" si="923"/>
        <v>0</v>
      </c>
      <c r="O1294" s="37">
        <f t="shared" si="923"/>
        <v>8854920.8699999992</v>
      </c>
      <c r="P1294" s="37">
        <f t="shared" si="923"/>
        <v>3887273.43</v>
      </c>
      <c r="Q1294" s="37">
        <f t="shared" si="923"/>
        <v>0</v>
      </c>
      <c r="R1294" s="37">
        <f t="shared" si="923"/>
        <v>0</v>
      </c>
      <c r="S1294" s="37">
        <f t="shared" si="923"/>
        <v>0</v>
      </c>
      <c r="T1294" s="37">
        <f t="shared" si="923"/>
        <v>0</v>
      </c>
      <c r="U1294" s="37">
        <f t="shared" si="923"/>
        <v>0</v>
      </c>
      <c r="V1294" s="37">
        <f t="shared" si="923"/>
        <v>0</v>
      </c>
      <c r="W1294" s="37">
        <f t="shared" si="923"/>
        <v>0</v>
      </c>
      <c r="X1294" s="37">
        <f t="shared" si="923"/>
        <v>0</v>
      </c>
      <c r="Y1294" s="37">
        <f t="shared" si="923"/>
        <v>0</v>
      </c>
      <c r="Z1294" s="37">
        <f>SUM(M1294:Y1294)</f>
        <v>12742194.299999999</v>
      </c>
      <c r="AA1294" s="37">
        <f>B1294-Z1294</f>
        <v>38246417.700000003</v>
      </c>
      <c r="AB1294" s="42">
        <f>Z1294/B1294</f>
        <v>0.24990274887263059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4">B1305+B1485</f>
        <v>850551388</v>
      </c>
      <c r="C1295" s="37">
        <f t="shared" si="924"/>
        <v>837113401</v>
      </c>
      <c r="D1295" s="37">
        <f t="shared" si="924"/>
        <v>-1999123</v>
      </c>
      <c r="E1295" s="37">
        <f t="shared" si="924"/>
        <v>5804906.5499999998</v>
      </c>
      <c r="F1295" s="37">
        <f t="shared" si="924"/>
        <v>0</v>
      </c>
      <c r="G1295" s="37">
        <f t="shared" si="924"/>
        <v>0</v>
      </c>
      <c r="H1295" s="37">
        <f t="shared" si="924"/>
        <v>0</v>
      </c>
      <c r="I1295" s="37">
        <f t="shared" si="924"/>
        <v>0</v>
      </c>
      <c r="J1295" s="37">
        <f t="shared" si="924"/>
        <v>0</v>
      </c>
      <c r="K1295" s="37">
        <f t="shared" si="924"/>
        <v>0</v>
      </c>
      <c r="L1295" s="37">
        <f t="shared" si="924"/>
        <v>0</v>
      </c>
      <c r="M1295" s="37">
        <f t="shared" si="924"/>
        <v>0</v>
      </c>
      <c r="N1295" s="37">
        <f t="shared" si="924"/>
        <v>0</v>
      </c>
      <c r="O1295" s="37">
        <f t="shared" si="924"/>
        <v>3701563.1000000006</v>
      </c>
      <c r="P1295" s="37">
        <f t="shared" si="924"/>
        <v>2103343.4500000002</v>
      </c>
      <c r="Q1295" s="37">
        <f t="shared" si="924"/>
        <v>0</v>
      </c>
      <c r="R1295" s="37">
        <f t="shared" si="923"/>
        <v>0</v>
      </c>
      <c r="S1295" s="37">
        <f t="shared" si="923"/>
        <v>0</v>
      </c>
      <c r="T1295" s="37">
        <f t="shared" si="923"/>
        <v>0</v>
      </c>
      <c r="U1295" s="37">
        <f t="shared" si="923"/>
        <v>0</v>
      </c>
      <c r="V1295" s="37">
        <f t="shared" si="923"/>
        <v>0</v>
      </c>
      <c r="W1295" s="37">
        <f t="shared" si="923"/>
        <v>0</v>
      </c>
      <c r="X1295" s="37">
        <f t="shared" si="923"/>
        <v>0</v>
      </c>
      <c r="Y1295" s="37">
        <f t="shared" si="923"/>
        <v>0</v>
      </c>
      <c r="Z1295" s="37">
        <f t="shared" ref="Z1295:Z1297" si="925">SUM(M1295:Y1295)</f>
        <v>5804906.5500000007</v>
      </c>
      <c r="AA1295" s="37">
        <f t="shared" ref="AA1295:AA1297" si="926">B1295-Z1295</f>
        <v>844746481.45000005</v>
      </c>
      <c r="AB1295" s="42">
        <f t="shared" ref="AB1295:AB1300" si="927">Z1295/B1295</f>
        <v>6.8248745835918865E-3</v>
      </c>
      <c r="AC1295" s="38"/>
    </row>
    <row r="1296" spans="1:29" s="39" customFormat="1" ht="18" customHeight="1" x14ac:dyDescent="0.25">
      <c r="A1296" s="41" t="s">
        <v>38</v>
      </c>
      <c r="B1296" s="37">
        <f t="shared" si="924"/>
        <v>0</v>
      </c>
      <c r="C1296" s="37">
        <f t="shared" si="923"/>
        <v>0</v>
      </c>
      <c r="D1296" s="37">
        <f t="shared" si="923"/>
        <v>0</v>
      </c>
      <c r="E1296" s="37">
        <f t="shared" si="923"/>
        <v>0</v>
      </c>
      <c r="F1296" s="37">
        <f t="shared" si="923"/>
        <v>0</v>
      </c>
      <c r="G1296" s="37">
        <f t="shared" si="923"/>
        <v>0</v>
      </c>
      <c r="H1296" s="37">
        <f t="shared" si="923"/>
        <v>0</v>
      </c>
      <c r="I1296" s="37">
        <f t="shared" si="923"/>
        <v>0</v>
      </c>
      <c r="J1296" s="37">
        <f t="shared" si="923"/>
        <v>0</v>
      </c>
      <c r="K1296" s="37">
        <f t="shared" si="923"/>
        <v>0</v>
      </c>
      <c r="L1296" s="37">
        <f t="shared" si="923"/>
        <v>0</v>
      </c>
      <c r="M1296" s="37">
        <f t="shared" si="923"/>
        <v>0</v>
      </c>
      <c r="N1296" s="37">
        <f t="shared" si="923"/>
        <v>0</v>
      </c>
      <c r="O1296" s="37">
        <f t="shared" si="923"/>
        <v>0</v>
      </c>
      <c r="P1296" s="37">
        <f t="shared" si="923"/>
        <v>0</v>
      </c>
      <c r="Q1296" s="37">
        <f t="shared" si="923"/>
        <v>0</v>
      </c>
      <c r="R1296" s="37">
        <f t="shared" si="923"/>
        <v>0</v>
      </c>
      <c r="S1296" s="37">
        <f t="shared" si="923"/>
        <v>0</v>
      </c>
      <c r="T1296" s="37">
        <f t="shared" si="923"/>
        <v>0</v>
      </c>
      <c r="U1296" s="37">
        <f t="shared" si="923"/>
        <v>0</v>
      </c>
      <c r="V1296" s="37">
        <f t="shared" si="923"/>
        <v>0</v>
      </c>
      <c r="W1296" s="37">
        <f t="shared" si="923"/>
        <v>0</v>
      </c>
      <c r="X1296" s="37">
        <f t="shared" si="923"/>
        <v>0</v>
      </c>
      <c r="Y1296" s="37">
        <f t="shared" si="923"/>
        <v>0</v>
      </c>
      <c r="Z1296" s="37">
        <f t="shared" si="925"/>
        <v>0</v>
      </c>
      <c r="AA1296" s="37">
        <f t="shared" si="926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4"/>
        <v>0</v>
      </c>
      <c r="C1297" s="37">
        <f t="shared" si="923"/>
        <v>0</v>
      </c>
      <c r="D1297" s="37">
        <f t="shared" si="923"/>
        <v>0</v>
      </c>
      <c r="E1297" s="37">
        <f t="shared" si="923"/>
        <v>0</v>
      </c>
      <c r="F1297" s="37">
        <f t="shared" si="923"/>
        <v>0</v>
      </c>
      <c r="G1297" s="37">
        <f t="shared" si="923"/>
        <v>0</v>
      </c>
      <c r="H1297" s="37">
        <f t="shared" si="923"/>
        <v>0</v>
      </c>
      <c r="I1297" s="37">
        <f t="shared" si="923"/>
        <v>0</v>
      </c>
      <c r="J1297" s="37">
        <f t="shared" si="923"/>
        <v>0</v>
      </c>
      <c r="K1297" s="37">
        <f t="shared" si="923"/>
        <v>0</v>
      </c>
      <c r="L1297" s="37">
        <f t="shared" si="923"/>
        <v>0</v>
      </c>
      <c r="M1297" s="37">
        <f t="shared" si="923"/>
        <v>0</v>
      </c>
      <c r="N1297" s="37">
        <f t="shared" si="923"/>
        <v>0</v>
      </c>
      <c r="O1297" s="37">
        <f t="shared" si="923"/>
        <v>0</v>
      </c>
      <c r="P1297" s="37">
        <f t="shared" si="923"/>
        <v>0</v>
      </c>
      <c r="Q1297" s="37">
        <f t="shared" si="923"/>
        <v>0</v>
      </c>
      <c r="R1297" s="37">
        <f t="shared" si="923"/>
        <v>0</v>
      </c>
      <c r="S1297" s="37">
        <f t="shared" si="923"/>
        <v>0</v>
      </c>
      <c r="T1297" s="37">
        <f t="shared" si="923"/>
        <v>0</v>
      </c>
      <c r="U1297" s="37">
        <f t="shared" si="923"/>
        <v>0</v>
      </c>
      <c r="V1297" s="37">
        <f t="shared" si="923"/>
        <v>0</v>
      </c>
      <c r="W1297" s="37">
        <f t="shared" si="923"/>
        <v>0</v>
      </c>
      <c r="X1297" s="37">
        <f t="shared" si="923"/>
        <v>0</v>
      </c>
      <c r="Y1297" s="37">
        <f t="shared" si="923"/>
        <v>0</v>
      </c>
      <c r="Z1297" s="37">
        <f t="shared" si="925"/>
        <v>0</v>
      </c>
      <c r="AA1297" s="37">
        <f t="shared" si="926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901540000</v>
      </c>
      <c r="C1298" s="44">
        <f t="shared" ref="C1298:AA1298" si="928">SUM(C1294:C1297)</f>
        <v>852570877</v>
      </c>
      <c r="D1298" s="44">
        <f t="shared" si="928"/>
        <v>-1999123</v>
      </c>
      <c r="E1298" s="44">
        <f t="shared" si="928"/>
        <v>18547100.850000001</v>
      </c>
      <c r="F1298" s="44">
        <f t="shared" si="928"/>
        <v>0</v>
      </c>
      <c r="G1298" s="44">
        <f t="shared" si="928"/>
        <v>0</v>
      </c>
      <c r="H1298" s="44">
        <f t="shared" si="928"/>
        <v>0</v>
      </c>
      <c r="I1298" s="44">
        <f t="shared" si="928"/>
        <v>0</v>
      </c>
      <c r="J1298" s="44">
        <f t="shared" si="928"/>
        <v>0</v>
      </c>
      <c r="K1298" s="44">
        <f t="shared" si="928"/>
        <v>0</v>
      </c>
      <c r="L1298" s="44">
        <f t="shared" si="928"/>
        <v>0</v>
      </c>
      <c r="M1298" s="44">
        <f t="shared" si="928"/>
        <v>0</v>
      </c>
      <c r="N1298" s="44">
        <f t="shared" si="928"/>
        <v>0</v>
      </c>
      <c r="O1298" s="44">
        <f t="shared" si="928"/>
        <v>12556483.969999999</v>
      </c>
      <c r="P1298" s="44">
        <f t="shared" si="928"/>
        <v>5990616.8800000008</v>
      </c>
      <c r="Q1298" s="44">
        <f t="shared" si="928"/>
        <v>0</v>
      </c>
      <c r="R1298" s="44">
        <f t="shared" si="928"/>
        <v>0</v>
      </c>
      <c r="S1298" s="44">
        <f t="shared" si="928"/>
        <v>0</v>
      </c>
      <c r="T1298" s="44">
        <f t="shared" si="928"/>
        <v>0</v>
      </c>
      <c r="U1298" s="44">
        <f t="shared" si="928"/>
        <v>0</v>
      </c>
      <c r="V1298" s="44">
        <f t="shared" si="928"/>
        <v>0</v>
      </c>
      <c r="W1298" s="44">
        <f t="shared" si="928"/>
        <v>0</v>
      </c>
      <c r="X1298" s="44">
        <f t="shared" si="928"/>
        <v>0</v>
      </c>
      <c r="Y1298" s="44">
        <f t="shared" si="928"/>
        <v>0</v>
      </c>
      <c r="Z1298" s="44">
        <f t="shared" si="928"/>
        <v>18547100.850000001</v>
      </c>
      <c r="AA1298" s="44">
        <f t="shared" si="928"/>
        <v>882992899.1500001</v>
      </c>
      <c r="AB1298" s="45">
        <f t="shared" si="927"/>
        <v>2.0572687678860616E-2</v>
      </c>
      <c r="AC1298" s="38"/>
    </row>
    <row r="1299" spans="1:29" s="39" customFormat="1" ht="18" customHeight="1" x14ac:dyDescent="0.25">
      <c r="A1299" s="46" t="s">
        <v>41</v>
      </c>
      <c r="B1299" s="37">
        <f t="shared" si="924"/>
        <v>0</v>
      </c>
      <c r="C1299" s="37">
        <f t="shared" si="923"/>
        <v>0</v>
      </c>
      <c r="D1299" s="37">
        <f t="shared" si="923"/>
        <v>0</v>
      </c>
      <c r="E1299" s="37">
        <f t="shared" si="923"/>
        <v>0</v>
      </c>
      <c r="F1299" s="37">
        <f t="shared" si="923"/>
        <v>0</v>
      </c>
      <c r="G1299" s="37">
        <f t="shared" si="923"/>
        <v>0</v>
      </c>
      <c r="H1299" s="37">
        <f t="shared" si="923"/>
        <v>0</v>
      </c>
      <c r="I1299" s="37">
        <f t="shared" si="923"/>
        <v>0</v>
      </c>
      <c r="J1299" s="37">
        <f t="shared" si="923"/>
        <v>0</v>
      </c>
      <c r="K1299" s="37">
        <f t="shared" si="923"/>
        <v>0</v>
      </c>
      <c r="L1299" s="37">
        <f t="shared" si="923"/>
        <v>0</v>
      </c>
      <c r="M1299" s="37">
        <f t="shared" si="923"/>
        <v>0</v>
      </c>
      <c r="N1299" s="37">
        <f t="shared" si="923"/>
        <v>0</v>
      </c>
      <c r="O1299" s="37">
        <f t="shared" si="923"/>
        <v>0</v>
      </c>
      <c r="P1299" s="37">
        <f t="shared" si="923"/>
        <v>0</v>
      </c>
      <c r="Q1299" s="37">
        <f t="shared" si="923"/>
        <v>0</v>
      </c>
      <c r="R1299" s="37">
        <f t="shared" si="923"/>
        <v>0</v>
      </c>
      <c r="S1299" s="37">
        <f t="shared" si="923"/>
        <v>0</v>
      </c>
      <c r="T1299" s="37">
        <f t="shared" si="923"/>
        <v>0</v>
      </c>
      <c r="U1299" s="37">
        <f t="shared" si="923"/>
        <v>0</v>
      </c>
      <c r="V1299" s="37">
        <f t="shared" si="923"/>
        <v>0</v>
      </c>
      <c r="W1299" s="37">
        <f t="shared" si="923"/>
        <v>0</v>
      </c>
      <c r="X1299" s="37">
        <f t="shared" si="923"/>
        <v>0</v>
      </c>
      <c r="Y1299" s="37">
        <f t="shared" si="923"/>
        <v>0</v>
      </c>
      <c r="Z1299" s="37">
        <f t="shared" ref="Z1299" si="929">SUM(M1299:Y1299)</f>
        <v>0</v>
      </c>
      <c r="AA1299" s="37">
        <f t="shared" ref="AA1299" si="930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901540000</v>
      </c>
      <c r="C1300" s="44">
        <f t="shared" ref="C1300:AA1300" si="931">C1299+C1298</f>
        <v>852570877</v>
      </c>
      <c r="D1300" s="44">
        <f t="shared" si="931"/>
        <v>-1999123</v>
      </c>
      <c r="E1300" s="44">
        <f t="shared" si="931"/>
        <v>18547100.850000001</v>
      </c>
      <c r="F1300" s="44">
        <f t="shared" si="931"/>
        <v>0</v>
      </c>
      <c r="G1300" s="44">
        <f t="shared" si="931"/>
        <v>0</v>
      </c>
      <c r="H1300" s="44">
        <f t="shared" si="931"/>
        <v>0</v>
      </c>
      <c r="I1300" s="44">
        <f t="shared" si="931"/>
        <v>0</v>
      </c>
      <c r="J1300" s="44">
        <f t="shared" si="931"/>
        <v>0</v>
      </c>
      <c r="K1300" s="44">
        <f t="shared" si="931"/>
        <v>0</v>
      </c>
      <c r="L1300" s="44">
        <f t="shared" si="931"/>
        <v>0</v>
      </c>
      <c r="M1300" s="44">
        <f t="shared" si="931"/>
        <v>0</v>
      </c>
      <c r="N1300" s="44">
        <f t="shared" si="931"/>
        <v>0</v>
      </c>
      <c r="O1300" s="44">
        <f t="shared" si="931"/>
        <v>12556483.969999999</v>
      </c>
      <c r="P1300" s="44">
        <f t="shared" si="931"/>
        <v>5990616.8800000008</v>
      </c>
      <c r="Q1300" s="44">
        <f t="shared" si="931"/>
        <v>0</v>
      </c>
      <c r="R1300" s="44">
        <f t="shared" si="931"/>
        <v>0</v>
      </c>
      <c r="S1300" s="44">
        <f t="shared" si="931"/>
        <v>0</v>
      </c>
      <c r="T1300" s="44">
        <f t="shared" si="931"/>
        <v>0</v>
      </c>
      <c r="U1300" s="44">
        <f t="shared" si="931"/>
        <v>0</v>
      </c>
      <c r="V1300" s="44">
        <f t="shared" si="931"/>
        <v>0</v>
      </c>
      <c r="W1300" s="44">
        <f t="shared" si="931"/>
        <v>0</v>
      </c>
      <c r="X1300" s="44">
        <f t="shared" si="931"/>
        <v>0</v>
      </c>
      <c r="Y1300" s="44">
        <f t="shared" si="931"/>
        <v>0</v>
      </c>
      <c r="Z1300" s="44">
        <f t="shared" si="931"/>
        <v>18547100.850000001</v>
      </c>
      <c r="AA1300" s="44">
        <f t="shared" si="931"/>
        <v>882992899.1500001</v>
      </c>
      <c r="AB1300" s="45">
        <f t="shared" si="927"/>
        <v>2.0572687678860616E-2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92</v>
      </c>
      <c r="B1303" s="54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50988612</v>
      </c>
      <c r="C1304" s="37">
        <f t="shared" ref="C1304:Y1304" si="932">C1314+C1324+C1334+C1344+C1354+C1364+C1374+C1384+C1394+C1404+C1414+C1424+C1434+C1444+C1454+C1464+C1474</f>
        <v>15457476</v>
      </c>
      <c r="D1304" s="37">
        <f t="shared" si="932"/>
        <v>0</v>
      </c>
      <c r="E1304" s="37">
        <f t="shared" si="932"/>
        <v>12742194.300000001</v>
      </c>
      <c r="F1304" s="37">
        <f t="shared" si="932"/>
        <v>0</v>
      </c>
      <c r="G1304" s="37">
        <f t="shared" si="932"/>
        <v>0</v>
      </c>
      <c r="H1304" s="37">
        <f t="shared" si="932"/>
        <v>0</v>
      </c>
      <c r="I1304" s="37">
        <f t="shared" si="932"/>
        <v>0</v>
      </c>
      <c r="J1304" s="37">
        <f t="shared" si="932"/>
        <v>0</v>
      </c>
      <c r="K1304" s="37">
        <f t="shared" si="932"/>
        <v>0</v>
      </c>
      <c r="L1304" s="37">
        <f t="shared" si="932"/>
        <v>0</v>
      </c>
      <c r="M1304" s="37">
        <f t="shared" si="932"/>
        <v>0</v>
      </c>
      <c r="N1304" s="37">
        <f t="shared" si="932"/>
        <v>0</v>
      </c>
      <c r="O1304" s="37">
        <f t="shared" si="932"/>
        <v>8854920.8699999992</v>
      </c>
      <c r="P1304" s="37">
        <f t="shared" si="932"/>
        <v>3887273.43</v>
      </c>
      <c r="Q1304" s="37">
        <f t="shared" si="932"/>
        <v>0</v>
      </c>
      <c r="R1304" s="37">
        <f t="shared" si="932"/>
        <v>0</v>
      </c>
      <c r="S1304" s="37">
        <f t="shared" si="932"/>
        <v>0</v>
      </c>
      <c r="T1304" s="37">
        <f t="shared" si="932"/>
        <v>0</v>
      </c>
      <c r="U1304" s="37">
        <f t="shared" si="932"/>
        <v>0</v>
      </c>
      <c r="V1304" s="37">
        <f t="shared" si="932"/>
        <v>0</v>
      </c>
      <c r="W1304" s="37">
        <f t="shared" si="932"/>
        <v>0</v>
      </c>
      <c r="X1304" s="37">
        <f t="shared" si="932"/>
        <v>0</v>
      </c>
      <c r="Y1304" s="37">
        <f t="shared" si="932"/>
        <v>0</v>
      </c>
      <c r="Z1304" s="37">
        <f>SUM(M1304:Y1304)</f>
        <v>12742194.299999999</v>
      </c>
      <c r="AA1304" s="37">
        <f>B1304-Z1304</f>
        <v>38246417.700000003</v>
      </c>
      <c r="AB1304" s="42">
        <f>Z1304/B1304</f>
        <v>0.24990274887263059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3">B1315+B1325+B1335+B1345+B1355+B1365+B1375+B1385+B1395+B1405+B1415+B1425+B1435+B1445+B1455+B1465+B1475</f>
        <v>49011388</v>
      </c>
      <c r="C1305" s="37">
        <f t="shared" si="933"/>
        <v>35573401</v>
      </c>
      <c r="D1305" s="37">
        <f t="shared" si="933"/>
        <v>-1999123</v>
      </c>
      <c r="E1305" s="37">
        <f t="shared" si="933"/>
        <v>5804906.5499999998</v>
      </c>
      <c r="F1305" s="37">
        <f t="shared" si="933"/>
        <v>0</v>
      </c>
      <c r="G1305" s="37">
        <f t="shared" si="933"/>
        <v>0</v>
      </c>
      <c r="H1305" s="37">
        <f t="shared" si="933"/>
        <v>0</v>
      </c>
      <c r="I1305" s="37">
        <f t="shared" si="933"/>
        <v>0</v>
      </c>
      <c r="J1305" s="37">
        <f t="shared" si="933"/>
        <v>0</v>
      </c>
      <c r="K1305" s="37">
        <f t="shared" si="933"/>
        <v>0</v>
      </c>
      <c r="L1305" s="37">
        <f t="shared" si="933"/>
        <v>0</v>
      </c>
      <c r="M1305" s="37">
        <f t="shared" si="933"/>
        <v>0</v>
      </c>
      <c r="N1305" s="37">
        <f t="shared" si="933"/>
        <v>0</v>
      </c>
      <c r="O1305" s="37">
        <f t="shared" si="933"/>
        <v>3701563.1000000006</v>
      </c>
      <c r="P1305" s="37">
        <f t="shared" si="933"/>
        <v>2103343.4500000002</v>
      </c>
      <c r="Q1305" s="37">
        <f t="shared" si="933"/>
        <v>0</v>
      </c>
      <c r="R1305" s="37">
        <f t="shared" si="933"/>
        <v>0</v>
      </c>
      <c r="S1305" s="37">
        <f t="shared" si="933"/>
        <v>0</v>
      </c>
      <c r="T1305" s="37">
        <f t="shared" si="933"/>
        <v>0</v>
      </c>
      <c r="U1305" s="37">
        <f t="shared" si="933"/>
        <v>0</v>
      </c>
      <c r="V1305" s="37">
        <f t="shared" si="933"/>
        <v>0</v>
      </c>
      <c r="W1305" s="37">
        <f t="shared" si="933"/>
        <v>0</v>
      </c>
      <c r="X1305" s="37">
        <f t="shared" si="933"/>
        <v>0</v>
      </c>
      <c r="Y1305" s="37">
        <f t="shared" si="933"/>
        <v>0</v>
      </c>
      <c r="Z1305" s="37">
        <f t="shared" ref="Z1305:Z1307" si="934">SUM(M1305:Y1305)</f>
        <v>5804906.5500000007</v>
      </c>
      <c r="AA1305" s="37">
        <f t="shared" ref="AA1305:AA1307" si="935">B1305-Z1305</f>
        <v>43206481.450000003</v>
      </c>
      <c r="AB1305" s="42">
        <f t="shared" ref="AB1305:AB1310" si="936">Z1305/B1305</f>
        <v>0.11843995420003206</v>
      </c>
      <c r="AC1305" s="38"/>
    </row>
    <row r="1306" spans="1:29" s="39" customFormat="1" ht="18" customHeight="1" x14ac:dyDescent="0.25">
      <c r="A1306" s="41" t="s">
        <v>38</v>
      </c>
      <c r="B1306" s="37">
        <f t="shared" si="933"/>
        <v>0</v>
      </c>
      <c r="C1306" s="37">
        <f t="shared" si="933"/>
        <v>0</v>
      </c>
      <c r="D1306" s="37">
        <f t="shared" si="933"/>
        <v>0</v>
      </c>
      <c r="E1306" s="37">
        <f t="shared" si="933"/>
        <v>0</v>
      </c>
      <c r="F1306" s="37">
        <f t="shared" si="933"/>
        <v>0</v>
      </c>
      <c r="G1306" s="37">
        <f t="shared" si="933"/>
        <v>0</v>
      </c>
      <c r="H1306" s="37">
        <f t="shared" si="933"/>
        <v>0</v>
      </c>
      <c r="I1306" s="37">
        <f t="shared" si="933"/>
        <v>0</v>
      </c>
      <c r="J1306" s="37">
        <f t="shared" si="933"/>
        <v>0</v>
      </c>
      <c r="K1306" s="37">
        <f t="shared" si="933"/>
        <v>0</v>
      </c>
      <c r="L1306" s="37">
        <f t="shared" si="933"/>
        <v>0</v>
      </c>
      <c r="M1306" s="37">
        <f t="shared" si="933"/>
        <v>0</v>
      </c>
      <c r="N1306" s="37">
        <f t="shared" si="933"/>
        <v>0</v>
      </c>
      <c r="O1306" s="37">
        <f t="shared" si="933"/>
        <v>0</v>
      </c>
      <c r="P1306" s="37">
        <f t="shared" si="933"/>
        <v>0</v>
      </c>
      <c r="Q1306" s="37">
        <f t="shared" si="933"/>
        <v>0</v>
      </c>
      <c r="R1306" s="37">
        <f t="shared" si="933"/>
        <v>0</v>
      </c>
      <c r="S1306" s="37">
        <f t="shared" si="933"/>
        <v>0</v>
      </c>
      <c r="T1306" s="37">
        <f t="shared" si="933"/>
        <v>0</v>
      </c>
      <c r="U1306" s="37">
        <f t="shared" si="933"/>
        <v>0</v>
      </c>
      <c r="V1306" s="37">
        <f t="shared" si="933"/>
        <v>0</v>
      </c>
      <c r="W1306" s="37">
        <f t="shared" si="933"/>
        <v>0</v>
      </c>
      <c r="X1306" s="37">
        <f t="shared" si="933"/>
        <v>0</v>
      </c>
      <c r="Y1306" s="37">
        <f t="shared" si="933"/>
        <v>0</v>
      </c>
      <c r="Z1306" s="37">
        <f t="shared" si="934"/>
        <v>0</v>
      </c>
      <c r="AA1306" s="37">
        <f t="shared" si="935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3"/>
        <v>0</v>
      </c>
      <c r="C1307" s="37">
        <f t="shared" si="933"/>
        <v>0</v>
      </c>
      <c r="D1307" s="37">
        <f t="shared" si="933"/>
        <v>0</v>
      </c>
      <c r="E1307" s="37">
        <f t="shared" si="933"/>
        <v>0</v>
      </c>
      <c r="F1307" s="37">
        <f t="shared" si="933"/>
        <v>0</v>
      </c>
      <c r="G1307" s="37">
        <f t="shared" si="933"/>
        <v>0</v>
      </c>
      <c r="H1307" s="37">
        <f t="shared" si="933"/>
        <v>0</v>
      </c>
      <c r="I1307" s="37">
        <f t="shared" si="933"/>
        <v>0</v>
      </c>
      <c r="J1307" s="37">
        <f t="shared" si="933"/>
        <v>0</v>
      </c>
      <c r="K1307" s="37">
        <f t="shared" si="933"/>
        <v>0</v>
      </c>
      <c r="L1307" s="37">
        <f t="shared" si="933"/>
        <v>0</v>
      </c>
      <c r="M1307" s="37">
        <f t="shared" si="933"/>
        <v>0</v>
      </c>
      <c r="N1307" s="37">
        <f t="shared" si="933"/>
        <v>0</v>
      </c>
      <c r="O1307" s="37">
        <f t="shared" si="933"/>
        <v>0</v>
      </c>
      <c r="P1307" s="37">
        <f t="shared" si="933"/>
        <v>0</v>
      </c>
      <c r="Q1307" s="37">
        <f t="shared" si="933"/>
        <v>0</v>
      </c>
      <c r="R1307" s="37">
        <f t="shared" si="933"/>
        <v>0</v>
      </c>
      <c r="S1307" s="37">
        <f t="shared" si="933"/>
        <v>0</v>
      </c>
      <c r="T1307" s="37">
        <f t="shared" si="933"/>
        <v>0</v>
      </c>
      <c r="U1307" s="37">
        <f t="shared" si="933"/>
        <v>0</v>
      </c>
      <c r="V1307" s="37">
        <f t="shared" si="933"/>
        <v>0</v>
      </c>
      <c r="W1307" s="37">
        <f t="shared" si="933"/>
        <v>0</v>
      </c>
      <c r="X1307" s="37">
        <f t="shared" si="933"/>
        <v>0</v>
      </c>
      <c r="Y1307" s="37">
        <f t="shared" si="933"/>
        <v>0</v>
      </c>
      <c r="Z1307" s="37">
        <f t="shared" si="934"/>
        <v>0</v>
      </c>
      <c r="AA1307" s="37">
        <f t="shared" si="935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100000000</v>
      </c>
      <c r="C1308" s="44">
        <f t="shared" ref="C1308:AA1308" si="937">SUM(C1304:C1307)</f>
        <v>51030877</v>
      </c>
      <c r="D1308" s="44">
        <f t="shared" si="937"/>
        <v>-1999123</v>
      </c>
      <c r="E1308" s="44">
        <f t="shared" si="937"/>
        <v>18547100.850000001</v>
      </c>
      <c r="F1308" s="44">
        <f t="shared" si="937"/>
        <v>0</v>
      </c>
      <c r="G1308" s="44">
        <f t="shared" si="937"/>
        <v>0</v>
      </c>
      <c r="H1308" s="44">
        <f t="shared" si="937"/>
        <v>0</v>
      </c>
      <c r="I1308" s="44">
        <f t="shared" si="937"/>
        <v>0</v>
      </c>
      <c r="J1308" s="44">
        <f t="shared" si="937"/>
        <v>0</v>
      </c>
      <c r="K1308" s="44">
        <f t="shared" si="937"/>
        <v>0</v>
      </c>
      <c r="L1308" s="44">
        <f t="shared" si="937"/>
        <v>0</v>
      </c>
      <c r="M1308" s="44">
        <f t="shared" si="937"/>
        <v>0</v>
      </c>
      <c r="N1308" s="44">
        <f t="shared" si="937"/>
        <v>0</v>
      </c>
      <c r="O1308" s="44">
        <f t="shared" si="937"/>
        <v>12556483.969999999</v>
      </c>
      <c r="P1308" s="44">
        <f t="shared" si="937"/>
        <v>5990616.8800000008</v>
      </c>
      <c r="Q1308" s="44">
        <f t="shared" si="937"/>
        <v>0</v>
      </c>
      <c r="R1308" s="44">
        <f t="shared" si="937"/>
        <v>0</v>
      </c>
      <c r="S1308" s="44">
        <f t="shared" si="937"/>
        <v>0</v>
      </c>
      <c r="T1308" s="44">
        <f t="shared" si="937"/>
        <v>0</v>
      </c>
      <c r="U1308" s="44">
        <f t="shared" si="937"/>
        <v>0</v>
      </c>
      <c r="V1308" s="44">
        <f t="shared" si="937"/>
        <v>0</v>
      </c>
      <c r="W1308" s="44">
        <f t="shared" si="937"/>
        <v>0</v>
      </c>
      <c r="X1308" s="44">
        <f t="shared" si="937"/>
        <v>0</v>
      </c>
      <c r="Y1308" s="44">
        <f t="shared" si="937"/>
        <v>0</v>
      </c>
      <c r="Z1308" s="44">
        <f t="shared" si="937"/>
        <v>18547100.850000001</v>
      </c>
      <c r="AA1308" s="44">
        <f t="shared" si="937"/>
        <v>81452899.150000006</v>
      </c>
      <c r="AB1308" s="45">
        <f t="shared" si="936"/>
        <v>0.18547100850000001</v>
      </c>
      <c r="AC1308" s="38"/>
    </row>
    <row r="1309" spans="1:29" s="39" customFormat="1" ht="18" customHeight="1" x14ac:dyDescent="0.25">
      <c r="A1309" s="46" t="s">
        <v>41</v>
      </c>
      <c r="B1309" s="37">
        <f>[1]consoCURRENT!E1479</f>
        <v>0</v>
      </c>
      <c r="C1309" s="37">
        <f>[1]consoCURRENT!F1479</f>
        <v>0</v>
      </c>
      <c r="D1309" s="37">
        <f>[1]consoCURRENT!G1479</f>
        <v>0</v>
      </c>
      <c r="E1309" s="37">
        <f>[1]consoCURRENT!H1479</f>
        <v>0</v>
      </c>
      <c r="F1309" s="37">
        <f>[1]consoCURRENT!I1479</f>
        <v>0</v>
      </c>
      <c r="G1309" s="37">
        <f>[1]consoCURRENT!J1479</f>
        <v>0</v>
      </c>
      <c r="H1309" s="37">
        <f>[1]consoCURRENT!K1479</f>
        <v>0</v>
      </c>
      <c r="I1309" s="37">
        <f>[1]consoCURRENT!L1479</f>
        <v>0</v>
      </c>
      <c r="J1309" s="37">
        <f>[1]consoCURRENT!M1479</f>
        <v>0</v>
      </c>
      <c r="K1309" s="37">
        <f>[1]consoCURRENT!N1479</f>
        <v>0</v>
      </c>
      <c r="L1309" s="37">
        <f>[1]consoCURRENT!O1479</f>
        <v>0</v>
      </c>
      <c r="M1309" s="37">
        <f>[1]consoCURRENT!P1479</f>
        <v>0</v>
      </c>
      <c r="N1309" s="37">
        <f>[1]consoCURRENT!Q1479</f>
        <v>0</v>
      </c>
      <c r="O1309" s="37">
        <f>[1]consoCURRENT!R1479</f>
        <v>0</v>
      </c>
      <c r="P1309" s="37">
        <f>[1]consoCURRENT!S1479</f>
        <v>0</v>
      </c>
      <c r="Q1309" s="37">
        <f>[1]consoCURRENT!T1479</f>
        <v>0</v>
      </c>
      <c r="R1309" s="37">
        <f>[1]consoCURRENT!U1479</f>
        <v>0</v>
      </c>
      <c r="S1309" s="37">
        <f>[1]consoCURRENT!V1479</f>
        <v>0</v>
      </c>
      <c r="T1309" s="37">
        <f>[1]consoCURRENT!W1479</f>
        <v>0</v>
      </c>
      <c r="U1309" s="37">
        <f>[1]consoCURRENT!X1479</f>
        <v>0</v>
      </c>
      <c r="V1309" s="37">
        <f>[1]consoCURRENT!Y1479</f>
        <v>0</v>
      </c>
      <c r="W1309" s="37">
        <f>[1]consoCURRENT!Z1479</f>
        <v>0</v>
      </c>
      <c r="X1309" s="37">
        <f>[1]consoCURRENT!AA1479</f>
        <v>0</v>
      </c>
      <c r="Y1309" s="37">
        <f>[1]consoCURRENT!AB1479</f>
        <v>0</v>
      </c>
      <c r="Z1309" s="37">
        <f t="shared" ref="Z1309" si="938">SUM(M1309:Y1309)</f>
        <v>0</v>
      </c>
      <c r="AA1309" s="37">
        <f t="shared" ref="AA1309" si="939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100000000</v>
      </c>
      <c r="C1310" s="44">
        <f t="shared" ref="C1310:AA1310" si="940">C1309+C1308</f>
        <v>51030877</v>
      </c>
      <c r="D1310" s="44">
        <f t="shared" si="940"/>
        <v>-1999123</v>
      </c>
      <c r="E1310" s="44">
        <f t="shared" si="940"/>
        <v>18547100.850000001</v>
      </c>
      <c r="F1310" s="44">
        <f t="shared" si="940"/>
        <v>0</v>
      </c>
      <c r="G1310" s="44">
        <f t="shared" si="940"/>
        <v>0</v>
      </c>
      <c r="H1310" s="44">
        <f t="shared" si="940"/>
        <v>0</v>
      </c>
      <c r="I1310" s="44">
        <f t="shared" si="940"/>
        <v>0</v>
      </c>
      <c r="J1310" s="44">
        <f t="shared" si="940"/>
        <v>0</v>
      </c>
      <c r="K1310" s="44">
        <f t="shared" si="940"/>
        <v>0</v>
      </c>
      <c r="L1310" s="44">
        <f t="shared" si="940"/>
        <v>0</v>
      </c>
      <c r="M1310" s="44">
        <f t="shared" si="940"/>
        <v>0</v>
      </c>
      <c r="N1310" s="44">
        <f t="shared" si="940"/>
        <v>0</v>
      </c>
      <c r="O1310" s="44">
        <f t="shared" si="940"/>
        <v>12556483.969999999</v>
      </c>
      <c r="P1310" s="44">
        <f t="shared" si="940"/>
        <v>5990616.8800000008</v>
      </c>
      <c r="Q1310" s="44">
        <f t="shared" si="940"/>
        <v>0</v>
      </c>
      <c r="R1310" s="44">
        <f t="shared" si="940"/>
        <v>0</v>
      </c>
      <c r="S1310" s="44">
        <f t="shared" si="940"/>
        <v>0</v>
      </c>
      <c r="T1310" s="44">
        <f t="shared" si="940"/>
        <v>0</v>
      </c>
      <c r="U1310" s="44">
        <f t="shared" si="940"/>
        <v>0</v>
      </c>
      <c r="V1310" s="44">
        <f t="shared" si="940"/>
        <v>0</v>
      </c>
      <c r="W1310" s="44">
        <f t="shared" si="940"/>
        <v>0</v>
      </c>
      <c r="X1310" s="44">
        <f t="shared" si="940"/>
        <v>0</v>
      </c>
      <c r="Y1310" s="44">
        <f t="shared" si="940"/>
        <v>0</v>
      </c>
      <c r="Z1310" s="44">
        <f t="shared" si="940"/>
        <v>18547100.850000001</v>
      </c>
      <c r="AA1310" s="44">
        <f t="shared" si="940"/>
        <v>81452899.150000006</v>
      </c>
      <c r="AB1310" s="45">
        <f t="shared" si="936"/>
        <v>0.18547100850000001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76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[1]consoCURRENT!E25634</f>
        <v>15457476</v>
      </c>
      <c r="C1314" s="37">
        <f>[1]consoCURRENT!F25634</f>
        <v>15457476</v>
      </c>
      <c r="D1314" s="37">
        <f>[1]consoCURRENT!G25634</f>
        <v>0</v>
      </c>
      <c r="E1314" s="37">
        <f>[1]consoCURRENT!H25634</f>
        <v>4204559.92</v>
      </c>
      <c r="F1314" s="37">
        <f>[1]consoCURRENT!I25634</f>
        <v>0</v>
      </c>
      <c r="G1314" s="37">
        <f>[1]consoCURRENT!J25634</f>
        <v>0</v>
      </c>
      <c r="H1314" s="37">
        <f>[1]consoCURRENT!K25634</f>
        <v>0</v>
      </c>
      <c r="I1314" s="37">
        <f>[1]consoCURRENT!L25634</f>
        <v>0</v>
      </c>
      <c r="J1314" s="37">
        <f>[1]consoCURRENT!M25634</f>
        <v>0</v>
      </c>
      <c r="K1314" s="37">
        <f>[1]consoCURRENT!N25634</f>
        <v>0</v>
      </c>
      <c r="L1314" s="37">
        <f>[1]consoCURRENT!O25634</f>
        <v>0</v>
      </c>
      <c r="M1314" s="37">
        <f>[1]consoCURRENT!P25634</f>
        <v>0</v>
      </c>
      <c r="N1314" s="37">
        <f>[1]consoCURRENT!Q25634</f>
        <v>0</v>
      </c>
      <c r="O1314" s="37">
        <f>[1]consoCURRENT!R25634</f>
        <v>2854238.56</v>
      </c>
      <c r="P1314" s="37">
        <f>[1]consoCURRENT!S25634</f>
        <v>1350321.36</v>
      </c>
      <c r="Q1314" s="37">
        <f>[1]consoCURRENT!T25634</f>
        <v>0</v>
      </c>
      <c r="R1314" s="37">
        <f>[1]consoCURRENT!U25634</f>
        <v>0</v>
      </c>
      <c r="S1314" s="37">
        <f>[1]consoCURRENT!V25634</f>
        <v>0</v>
      </c>
      <c r="T1314" s="37">
        <f>[1]consoCURRENT!W25634</f>
        <v>0</v>
      </c>
      <c r="U1314" s="37">
        <f>[1]consoCURRENT!X25634</f>
        <v>0</v>
      </c>
      <c r="V1314" s="37">
        <f>[1]consoCURRENT!Y25634</f>
        <v>0</v>
      </c>
      <c r="W1314" s="37">
        <f>[1]consoCURRENT!Z25634</f>
        <v>0</v>
      </c>
      <c r="X1314" s="37">
        <f>[1]consoCURRENT!AA25634</f>
        <v>0</v>
      </c>
      <c r="Y1314" s="37">
        <f>[1]consoCURRENT!AB25634</f>
        <v>0</v>
      </c>
      <c r="Z1314" s="37">
        <f>SUM(M1314:Y1314)</f>
        <v>4204559.92</v>
      </c>
      <c r="AA1314" s="37">
        <f>B1314-Z1314</f>
        <v>11252916.08</v>
      </c>
      <c r="AB1314" s="42">
        <f>Z1314/B1314</f>
        <v>0.27200818037821956</v>
      </c>
      <c r="AC1314" s="38"/>
    </row>
    <row r="1315" spans="1:29" s="39" customFormat="1" ht="18" customHeight="1" x14ac:dyDescent="0.25">
      <c r="A1315" s="41" t="s">
        <v>37</v>
      </c>
      <c r="B1315" s="37">
        <f>[1]consoCURRENT!E25710</f>
        <v>37572524</v>
      </c>
      <c r="C1315" s="37">
        <f>[1]consoCURRENT!F25710</f>
        <v>35573401</v>
      </c>
      <c r="D1315" s="37">
        <f>[1]consoCURRENT!G25710</f>
        <v>-1999123</v>
      </c>
      <c r="E1315" s="37">
        <f>[1]consoCURRENT!H25710</f>
        <v>3323341.97</v>
      </c>
      <c r="F1315" s="37">
        <f>[1]consoCURRENT!I25710</f>
        <v>0</v>
      </c>
      <c r="G1315" s="37">
        <f>[1]consoCURRENT!J25710</f>
        <v>0</v>
      </c>
      <c r="H1315" s="37">
        <f>[1]consoCURRENT!K25710</f>
        <v>0</v>
      </c>
      <c r="I1315" s="37">
        <f>[1]consoCURRENT!L25710</f>
        <v>0</v>
      </c>
      <c r="J1315" s="37">
        <f>[1]consoCURRENT!M25710</f>
        <v>0</v>
      </c>
      <c r="K1315" s="37">
        <f>[1]consoCURRENT!N25710</f>
        <v>0</v>
      </c>
      <c r="L1315" s="37">
        <f>[1]consoCURRENT!O25710</f>
        <v>0</v>
      </c>
      <c r="M1315" s="37">
        <f>[1]consoCURRENT!P25710</f>
        <v>0</v>
      </c>
      <c r="N1315" s="37">
        <f>[1]consoCURRENT!Q25710</f>
        <v>0</v>
      </c>
      <c r="O1315" s="37">
        <f>[1]consoCURRENT!R25710</f>
        <v>3028022.77</v>
      </c>
      <c r="P1315" s="37">
        <f>[1]consoCURRENT!S25710</f>
        <v>295319.2</v>
      </c>
      <c r="Q1315" s="37">
        <f>[1]consoCURRENT!T25710</f>
        <v>0</v>
      </c>
      <c r="R1315" s="37">
        <f>[1]consoCURRENT!U25710</f>
        <v>0</v>
      </c>
      <c r="S1315" s="37">
        <f>[1]consoCURRENT!V25710</f>
        <v>0</v>
      </c>
      <c r="T1315" s="37">
        <f>[1]consoCURRENT!W25710</f>
        <v>0</v>
      </c>
      <c r="U1315" s="37">
        <f>[1]consoCURRENT!X25710</f>
        <v>0</v>
      </c>
      <c r="V1315" s="37">
        <f>[1]consoCURRENT!Y25710</f>
        <v>0</v>
      </c>
      <c r="W1315" s="37">
        <f>[1]consoCURRENT!Z25710</f>
        <v>0</v>
      </c>
      <c r="X1315" s="37">
        <f>[1]consoCURRENT!AA25710</f>
        <v>0</v>
      </c>
      <c r="Y1315" s="37">
        <f>[1]consoCURRENT!AB25710</f>
        <v>0</v>
      </c>
      <c r="Z1315" s="37">
        <f t="shared" ref="Z1315:Z1317" si="941">SUM(M1315:Y1315)</f>
        <v>3323341.97</v>
      </c>
      <c r="AA1315" s="37">
        <f t="shared" ref="AA1315:AA1317" si="942">B1315-Z1315</f>
        <v>34249182.030000001</v>
      </c>
      <c r="AB1315" s="42">
        <f t="shared" ref="AB1315:AB1320" si="943">Z1315/B1315</f>
        <v>8.8451389903962799E-2</v>
      </c>
      <c r="AC1315" s="38"/>
    </row>
    <row r="1316" spans="1:29" s="39" customFormat="1" ht="18" customHeight="1" x14ac:dyDescent="0.25">
      <c r="A1316" s="41" t="s">
        <v>38</v>
      </c>
      <c r="B1316" s="37">
        <f>[1]consoCURRENT!E25716</f>
        <v>0</v>
      </c>
      <c r="C1316" s="37">
        <f>[1]consoCURRENT!F25716</f>
        <v>0</v>
      </c>
      <c r="D1316" s="37">
        <f>[1]consoCURRENT!G25716</f>
        <v>0</v>
      </c>
      <c r="E1316" s="37">
        <f>[1]consoCURRENT!H25716</f>
        <v>0</v>
      </c>
      <c r="F1316" s="37">
        <f>[1]consoCURRENT!I25716</f>
        <v>0</v>
      </c>
      <c r="G1316" s="37">
        <f>[1]consoCURRENT!J25716</f>
        <v>0</v>
      </c>
      <c r="H1316" s="37">
        <f>[1]consoCURRENT!K25716</f>
        <v>0</v>
      </c>
      <c r="I1316" s="37">
        <f>[1]consoCURRENT!L25716</f>
        <v>0</v>
      </c>
      <c r="J1316" s="37">
        <f>[1]consoCURRENT!M25716</f>
        <v>0</v>
      </c>
      <c r="K1316" s="37">
        <f>[1]consoCURRENT!N25716</f>
        <v>0</v>
      </c>
      <c r="L1316" s="37">
        <f>[1]consoCURRENT!O25716</f>
        <v>0</v>
      </c>
      <c r="M1316" s="37">
        <f>[1]consoCURRENT!P25716</f>
        <v>0</v>
      </c>
      <c r="N1316" s="37">
        <f>[1]consoCURRENT!Q25716</f>
        <v>0</v>
      </c>
      <c r="O1316" s="37">
        <f>[1]consoCURRENT!R25716</f>
        <v>0</v>
      </c>
      <c r="P1316" s="37">
        <f>[1]consoCURRENT!S25716</f>
        <v>0</v>
      </c>
      <c r="Q1316" s="37">
        <f>[1]consoCURRENT!T25716</f>
        <v>0</v>
      </c>
      <c r="R1316" s="37">
        <f>[1]consoCURRENT!U25716</f>
        <v>0</v>
      </c>
      <c r="S1316" s="37">
        <f>[1]consoCURRENT!V25716</f>
        <v>0</v>
      </c>
      <c r="T1316" s="37">
        <f>[1]consoCURRENT!W25716</f>
        <v>0</v>
      </c>
      <c r="U1316" s="37">
        <f>[1]consoCURRENT!X25716</f>
        <v>0</v>
      </c>
      <c r="V1316" s="37">
        <f>[1]consoCURRENT!Y25716</f>
        <v>0</v>
      </c>
      <c r="W1316" s="37">
        <f>[1]consoCURRENT!Z25716</f>
        <v>0</v>
      </c>
      <c r="X1316" s="37">
        <f>[1]consoCURRENT!AA25716</f>
        <v>0</v>
      </c>
      <c r="Y1316" s="37">
        <f>[1]consoCURRENT!AB25716</f>
        <v>0</v>
      </c>
      <c r="Z1316" s="37">
        <f t="shared" si="941"/>
        <v>0</v>
      </c>
      <c r="AA1316" s="37">
        <f t="shared" si="942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[1]consoCURRENT!E25745</f>
        <v>0</v>
      </c>
      <c r="C1317" s="37">
        <f>[1]consoCURRENT!F25745</f>
        <v>0</v>
      </c>
      <c r="D1317" s="37">
        <f>[1]consoCURRENT!G25745</f>
        <v>0</v>
      </c>
      <c r="E1317" s="37">
        <f>[1]consoCURRENT!H25745</f>
        <v>0</v>
      </c>
      <c r="F1317" s="37">
        <f>[1]consoCURRENT!I25745</f>
        <v>0</v>
      </c>
      <c r="G1317" s="37">
        <f>[1]consoCURRENT!J25745</f>
        <v>0</v>
      </c>
      <c r="H1317" s="37">
        <f>[1]consoCURRENT!K25745</f>
        <v>0</v>
      </c>
      <c r="I1317" s="37">
        <f>[1]consoCURRENT!L25745</f>
        <v>0</v>
      </c>
      <c r="J1317" s="37">
        <f>[1]consoCURRENT!M25745</f>
        <v>0</v>
      </c>
      <c r="K1317" s="37">
        <f>[1]consoCURRENT!N25745</f>
        <v>0</v>
      </c>
      <c r="L1317" s="37">
        <f>[1]consoCURRENT!O25745</f>
        <v>0</v>
      </c>
      <c r="M1317" s="37">
        <f>[1]consoCURRENT!P25745</f>
        <v>0</v>
      </c>
      <c r="N1317" s="37">
        <f>[1]consoCURRENT!Q25745</f>
        <v>0</v>
      </c>
      <c r="O1317" s="37">
        <f>[1]consoCURRENT!R25745</f>
        <v>0</v>
      </c>
      <c r="P1317" s="37">
        <f>[1]consoCURRENT!S25745</f>
        <v>0</v>
      </c>
      <c r="Q1317" s="37">
        <f>[1]consoCURRENT!T25745</f>
        <v>0</v>
      </c>
      <c r="R1317" s="37">
        <f>[1]consoCURRENT!U25745</f>
        <v>0</v>
      </c>
      <c r="S1317" s="37">
        <f>[1]consoCURRENT!V25745</f>
        <v>0</v>
      </c>
      <c r="T1317" s="37">
        <f>[1]consoCURRENT!W25745</f>
        <v>0</v>
      </c>
      <c r="U1317" s="37">
        <f>[1]consoCURRENT!X25745</f>
        <v>0</v>
      </c>
      <c r="V1317" s="37">
        <f>[1]consoCURRENT!Y25745</f>
        <v>0</v>
      </c>
      <c r="W1317" s="37">
        <f>[1]consoCURRENT!Z25745</f>
        <v>0</v>
      </c>
      <c r="X1317" s="37">
        <f>[1]consoCURRENT!AA25745</f>
        <v>0</v>
      </c>
      <c r="Y1317" s="37">
        <f>[1]consoCURRENT!AB25745</f>
        <v>0</v>
      </c>
      <c r="Z1317" s="37">
        <f t="shared" si="941"/>
        <v>0</v>
      </c>
      <c r="AA1317" s="37">
        <f t="shared" si="942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53030000</v>
      </c>
      <c r="C1318" s="44">
        <f t="shared" ref="C1318:AA1318" si="944">SUM(C1314:C1317)</f>
        <v>51030877</v>
      </c>
      <c r="D1318" s="44">
        <f t="shared" si="944"/>
        <v>-1999123</v>
      </c>
      <c r="E1318" s="44">
        <f t="shared" si="944"/>
        <v>7527901.8900000006</v>
      </c>
      <c r="F1318" s="44">
        <f t="shared" si="944"/>
        <v>0</v>
      </c>
      <c r="G1318" s="44">
        <f t="shared" si="944"/>
        <v>0</v>
      </c>
      <c r="H1318" s="44">
        <f t="shared" si="944"/>
        <v>0</v>
      </c>
      <c r="I1318" s="44">
        <f t="shared" si="944"/>
        <v>0</v>
      </c>
      <c r="J1318" s="44">
        <f t="shared" si="944"/>
        <v>0</v>
      </c>
      <c r="K1318" s="44">
        <f t="shared" si="944"/>
        <v>0</v>
      </c>
      <c r="L1318" s="44">
        <f t="shared" si="944"/>
        <v>0</v>
      </c>
      <c r="M1318" s="44">
        <f t="shared" si="944"/>
        <v>0</v>
      </c>
      <c r="N1318" s="44">
        <f t="shared" si="944"/>
        <v>0</v>
      </c>
      <c r="O1318" s="44">
        <f t="shared" si="944"/>
        <v>5882261.3300000001</v>
      </c>
      <c r="P1318" s="44">
        <f t="shared" si="944"/>
        <v>1645640.56</v>
      </c>
      <c r="Q1318" s="44">
        <f t="shared" si="944"/>
        <v>0</v>
      </c>
      <c r="R1318" s="44">
        <f t="shared" si="944"/>
        <v>0</v>
      </c>
      <c r="S1318" s="44">
        <f t="shared" si="944"/>
        <v>0</v>
      </c>
      <c r="T1318" s="44">
        <f t="shared" si="944"/>
        <v>0</v>
      </c>
      <c r="U1318" s="44">
        <f t="shared" si="944"/>
        <v>0</v>
      </c>
      <c r="V1318" s="44">
        <f t="shared" si="944"/>
        <v>0</v>
      </c>
      <c r="W1318" s="44">
        <f t="shared" si="944"/>
        <v>0</v>
      </c>
      <c r="X1318" s="44">
        <f t="shared" si="944"/>
        <v>0</v>
      </c>
      <c r="Y1318" s="44">
        <f t="shared" si="944"/>
        <v>0</v>
      </c>
      <c r="Z1318" s="44">
        <f t="shared" si="944"/>
        <v>7527901.8900000006</v>
      </c>
      <c r="AA1318" s="44">
        <f t="shared" si="944"/>
        <v>45502098.109999999</v>
      </c>
      <c r="AB1318" s="45">
        <f t="shared" si="943"/>
        <v>0.14195553252875731</v>
      </c>
      <c r="AC1318" s="38"/>
    </row>
    <row r="1319" spans="1:29" s="39" customFormat="1" ht="18" customHeight="1" x14ac:dyDescent="0.25">
      <c r="A1319" s="46" t="s">
        <v>41</v>
      </c>
      <c r="B1319" s="37">
        <f>[1]consoCURRENT!E25749</f>
        <v>0</v>
      </c>
      <c r="C1319" s="37">
        <f>[1]consoCURRENT!F25749</f>
        <v>0</v>
      </c>
      <c r="D1319" s="37">
        <f>[1]consoCURRENT!G25749</f>
        <v>0</v>
      </c>
      <c r="E1319" s="37">
        <f>[1]consoCURRENT!H25749</f>
        <v>0</v>
      </c>
      <c r="F1319" s="37">
        <f>[1]consoCURRENT!I25749</f>
        <v>0</v>
      </c>
      <c r="G1319" s="37">
        <f>[1]consoCURRENT!J25749</f>
        <v>0</v>
      </c>
      <c r="H1319" s="37">
        <f>[1]consoCURRENT!K25749</f>
        <v>0</v>
      </c>
      <c r="I1319" s="37">
        <f>[1]consoCURRENT!L25749</f>
        <v>0</v>
      </c>
      <c r="J1319" s="37">
        <f>[1]consoCURRENT!M25749</f>
        <v>0</v>
      </c>
      <c r="K1319" s="37">
        <f>[1]consoCURRENT!N25749</f>
        <v>0</v>
      </c>
      <c r="L1319" s="37">
        <f>[1]consoCURRENT!O25749</f>
        <v>0</v>
      </c>
      <c r="M1319" s="37">
        <f>[1]consoCURRENT!P25749</f>
        <v>0</v>
      </c>
      <c r="N1319" s="37">
        <f>[1]consoCURRENT!Q25749</f>
        <v>0</v>
      </c>
      <c r="O1319" s="37">
        <f>[1]consoCURRENT!R25749</f>
        <v>0</v>
      </c>
      <c r="P1319" s="37">
        <f>[1]consoCURRENT!S25749</f>
        <v>0</v>
      </c>
      <c r="Q1319" s="37">
        <f>[1]consoCURRENT!T25749</f>
        <v>0</v>
      </c>
      <c r="R1319" s="37">
        <f>[1]consoCURRENT!U25749</f>
        <v>0</v>
      </c>
      <c r="S1319" s="37">
        <f>[1]consoCURRENT!V25749</f>
        <v>0</v>
      </c>
      <c r="T1319" s="37">
        <f>[1]consoCURRENT!W25749</f>
        <v>0</v>
      </c>
      <c r="U1319" s="37">
        <f>[1]consoCURRENT!X25749</f>
        <v>0</v>
      </c>
      <c r="V1319" s="37">
        <f>[1]consoCURRENT!Y25749</f>
        <v>0</v>
      </c>
      <c r="W1319" s="37">
        <f>[1]consoCURRENT!Z25749</f>
        <v>0</v>
      </c>
      <c r="X1319" s="37">
        <f>[1]consoCURRENT!AA25749</f>
        <v>0</v>
      </c>
      <c r="Y1319" s="37">
        <f>[1]consoCURRENT!AB25749</f>
        <v>0</v>
      </c>
      <c r="Z1319" s="37">
        <f t="shared" ref="Z1319" si="945">SUM(M1319:Y1319)</f>
        <v>0</v>
      </c>
      <c r="AA1319" s="37">
        <f t="shared" ref="AA1319" si="946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53030000</v>
      </c>
      <c r="C1320" s="44">
        <f t="shared" ref="C1320:AA1320" si="947">C1319+C1318</f>
        <v>51030877</v>
      </c>
      <c r="D1320" s="44">
        <f t="shared" si="947"/>
        <v>-1999123</v>
      </c>
      <c r="E1320" s="44">
        <f t="shared" si="947"/>
        <v>7527901.8900000006</v>
      </c>
      <c r="F1320" s="44">
        <f t="shared" si="947"/>
        <v>0</v>
      </c>
      <c r="G1320" s="44">
        <f t="shared" si="947"/>
        <v>0</v>
      </c>
      <c r="H1320" s="44">
        <f t="shared" si="947"/>
        <v>0</v>
      </c>
      <c r="I1320" s="44">
        <f t="shared" si="947"/>
        <v>0</v>
      </c>
      <c r="J1320" s="44">
        <f t="shared" si="947"/>
        <v>0</v>
      </c>
      <c r="K1320" s="44">
        <f t="shared" si="947"/>
        <v>0</v>
      </c>
      <c r="L1320" s="44">
        <f t="shared" si="947"/>
        <v>0</v>
      </c>
      <c r="M1320" s="44">
        <f t="shared" si="947"/>
        <v>0</v>
      </c>
      <c r="N1320" s="44">
        <f t="shared" si="947"/>
        <v>0</v>
      </c>
      <c r="O1320" s="44">
        <f t="shared" si="947"/>
        <v>5882261.3300000001</v>
      </c>
      <c r="P1320" s="44">
        <f t="shared" si="947"/>
        <v>1645640.56</v>
      </c>
      <c r="Q1320" s="44">
        <f t="shared" si="947"/>
        <v>0</v>
      </c>
      <c r="R1320" s="44">
        <f t="shared" si="947"/>
        <v>0</v>
      </c>
      <c r="S1320" s="44">
        <f t="shared" si="947"/>
        <v>0</v>
      </c>
      <c r="T1320" s="44">
        <f t="shared" si="947"/>
        <v>0</v>
      </c>
      <c r="U1320" s="44">
        <f t="shared" si="947"/>
        <v>0</v>
      </c>
      <c r="V1320" s="44">
        <f t="shared" si="947"/>
        <v>0</v>
      </c>
      <c r="W1320" s="44">
        <f t="shared" si="947"/>
        <v>0</v>
      </c>
      <c r="X1320" s="44">
        <f t="shared" si="947"/>
        <v>0</v>
      </c>
      <c r="Y1320" s="44">
        <f t="shared" si="947"/>
        <v>0</v>
      </c>
      <c r="Z1320" s="44">
        <f t="shared" si="947"/>
        <v>7527901.8900000006</v>
      </c>
      <c r="AA1320" s="44">
        <f t="shared" si="947"/>
        <v>45502098.109999999</v>
      </c>
      <c r="AB1320" s="45">
        <f t="shared" si="943"/>
        <v>0.14195553252875731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54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[1]consoCURRENT!E25809</f>
        <v>2092740</v>
      </c>
      <c r="C1324" s="37">
        <f>[1]consoCURRENT!F25809</f>
        <v>0</v>
      </c>
      <c r="D1324" s="37">
        <f>[1]consoCURRENT!G25809</f>
        <v>0</v>
      </c>
      <c r="E1324" s="37">
        <f>[1]consoCURRENT!H25809</f>
        <v>418120.11</v>
      </c>
      <c r="F1324" s="37">
        <f>[1]consoCURRENT!I25809</f>
        <v>0</v>
      </c>
      <c r="G1324" s="37">
        <f>[1]consoCURRENT!J25809</f>
        <v>0</v>
      </c>
      <c r="H1324" s="37">
        <f>[1]consoCURRENT!K25809</f>
        <v>0</v>
      </c>
      <c r="I1324" s="37">
        <f>[1]consoCURRENT!L25809</f>
        <v>0</v>
      </c>
      <c r="J1324" s="37">
        <f>[1]consoCURRENT!M25809</f>
        <v>0</v>
      </c>
      <c r="K1324" s="37">
        <f>[1]consoCURRENT!N25809</f>
        <v>0</v>
      </c>
      <c r="L1324" s="37">
        <f>[1]consoCURRENT!O25809</f>
        <v>0</v>
      </c>
      <c r="M1324" s="37">
        <f>[1]consoCURRENT!P25809</f>
        <v>0</v>
      </c>
      <c r="N1324" s="37">
        <f>[1]consoCURRENT!Q25809</f>
        <v>0</v>
      </c>
      <c r="O1324" s="37">
        <f>[1]consoCURRENT!R25809</f>
        <v>276207.57</v>
      </c>
      <c r="P1324" s="37">
        <f>[1]consoCURRENT!S25809</f>
        <v>141912.54</v>
      </c>
      <c r="Q1324" s="37">
        <f>[1]consoCURRENT!T25809</f>
        <v>0</v>
      </c>
      <c r="R1324" s="37">
        <f>[1]consoCURRENT!U25809</f>
        <v>0</v>
      </c>
      <c r="S1324" s="37">
        <f>[1]consoCURRENT!V25809</f>
        <v>0</v>
      </c>
      <c r="T1324" s="37">
        <f>[1]consoCURRENT!W25809</f>
        <v>0</v>
      </c>
      <c r="U1324" s="37">
        <f>[1]consoCURRENT!X25809</f>
        <v>0</v>
      </c>
      <c r="V1324" s="37">
        <f>[1]consoCURRENT!Y25809</f>
        <v>0</v>
      </c>
      <c r="W1324" s="37">
        <f>[1]consoCURRENT!Z25809</f>
        <v>0</v>
      </c>
      <c r="X1324" s="37">
        <f>[1]consoCURRENT!AA25809</f>
        <v>0</v>
      </c>
      <c r="Y1324" s="37">
        <f>[1]consoCURRENT!AB25809</f>
        <v>0</v>
      </c>
      <c r="Z1324" s="37">
        <f>SUM(M1324:Y1324)</f>
        <v>418120.11</v>
      </c>
      <c r="AA1324" s="37">
        <f>B1324-Z1324</f>
        <v>1674619.8900000001</v>
      </c>
      <c r="AB1324" s="42">
        <f>Z1324/B1324</f>
        <v>0.19979553599587144</v>
      </c>
      <c r="AC1324" s="38"/>
    </row>
    <row r="1325" spans="1:29" s="39" customFormat="1" ht="18" customHeight="1" x14ac:dyDescent="0.25">
      <c r="A1325" s="41" t="s">
        <v>37</v>
      </c>
      <c r="B1325" s="37">
        <f>[1]consoCURRENT!E25885</f>
        <v>750260</v>
      </c>
      <c r="C1325" s="37">
        <f>[1]consoCURRENT!F25885</f>
        <v>0</v>
      </c>
      <c r="D1325" s="37">
        <f>[1]consoCURRENT!G25885</f>
        <v>0</v>
      </c>
      <c r="E1325" s="37">
        <f>[1]consoCURRENT!H25885</f>
        <v>137150.38</v>
      </c>
      <c r="F1325" s="37">
        <f>[1]consoCURRENT!I25885</f>
        <v>0</v>
      </c>
      <c r="G1325" s="37">
        <f>[1]consoCURRENT!J25885</f>
        <v>0</v>
      </c>
      <c r="H1325" s="37">
        <f>[1]consoCURRENT!K25885</f>
        <v>0</v>
      </c>
      <c r="I1325" s="37">
        <f>[1]consoCURRENT!L25885</f>
        <v>0</v>
      </c>
      <c r="J1325" s="37">
        <f>[1]consoCURRENT!M25885</f>
        <v>0</v>
      </c>
      <c r="K1325" s="37">
        <f>[1]consoCURRENT!N25885</f>
        <v>0</v>
      </c>
      <c r="L1325" s="37">
        <f>[1]consoCURRENT!O25885</f>
        <v>0</v>
      </c>
      <c r="M1325" s="37">
        <f>[1]consoCURRENT!P25885</f>
        <v>0</v>
      </c>
      <c r="N1325" s="37">
        <f>[1]consoCURRENT!Q25885</f>
        <v>0</v>
      </c>
      <c r="O1325" s="37">
        <f>[1]consoCURRENT!R25885</f>
        <v>29998</v>
      </c>
      <c r="P1325" s="37">
        <f>[1]consoCURRENT!S25885</f>
        <v>107152.38</v>
      </c>
      <c r="Q1325" s="37">
        <f>[1]consoCURRENT!T25885</f>
        <v>0</v>
      </c>
      <c r="R1325" s="37">
        <f>[1]consoCURRENT!U25885</f>
        <v>0</v>
      </c>
      <c r="S1325" s="37">
        <f>[1]consoCURRENT!V25885</f>
        <v>0</v>
      </c>
      <c r="T1325" s="37">
        <f>[1]consoCURRENT!W25885</f>
        <v>0</v>
      </c>
      <c r="U1325" s="37">
        <f>[1]consoCURRENT!X25885</f>
        <v>0</v>
      </c>
      <c r="V1325" s="37">
        <f>[1]consoCURRENT!Y25885</f>
        <v>0</v>
      </c>
      <c r="W1325" s="37">
        <f>[1]consoCURRENT!Z25885</f>
        <v>0</v>
      </c>
      <c r="X1325" s="37">
        <f>[1]consoCURRENT!AA25885</f>
        <v>0</v>
      </c>
      <c r="Y1325" s="37">
        <f>[1]consoCURRENT!AB25885</f>
        <v>0</v>
      </c>
      <c r="Z1325" s="37">
        <f t="shared" ref="Z1325:Z1327" si="948">SUM(M1325:Y1325)</f>
        <v>137150.38</v>
      </c>
      <c r="AA1325" s="37">
        <f t="shared" ref="AA1325:AA1327" si="949">B1325-Z1325</f>
        <v>613109.62</v>
      </c>
      <c r="AB1325" s="42">
        <f t="shared" ref="AB1325:AB1330" si="950">Z1325/B1325</f>
        <v>0.18280380134886573</v>
      </c>
      <c r="AC1325" s="38"/>
    </row>
    <row r="1326" spans="1:29" s="39" customFormat="1" ht="18" customHeight="1" x14ac:dyDescent="0.25">
      <c r="A1326" s="41" t="s">
        <v>38</v>
      </c>
      <c r="B1326" s="37">
        <f>[1]consoCURRENT!E25891</f>
        <v>0</v>
      </c>
      <c r="C1326" s="37">
        <f>[1]consoCURRENT!F25891</f>
        <v>0</v>
      </c>
      <c r="D1326" s="37">
        <f>[1]consoCURRENT!G25891</f>
        <v>0</v>
      </c>
      <c r="E1326" s="37">
        <f>[1]consoCURRENT!H25891</f>
        <v>0</v>
      </c>
      <c r="F1326" s="37">
        <f>[1]consoCURRENT!I25891</f>
        <v>0</v>
      </c>
      <c r="G1326" s="37">
        <f>[1]consoCURRENT!J25891</f>
        <v>0</v>
      </c>
      <c r="H1326" s="37">
        <f>[1]consoCURRENT!K25891</f>
        <v>0</v>
      </c>
      <c r="I1326" s="37">
        <f>[1]consoCURRENT!L25891</f>
        <v>0</v>
      </c>
      <c r="J1326" s="37">
        <f>[1]consoCURRENT!M25891</f>
        <v>0</v>
      </c>
      <c r="K1326" s="37">
        <f>[1]consoCURRENT!N25891</f>
        <v>0</v>
      </c>
      <c r="L1326" s="37">
        <f>[1]consoCURRENT!O25891</f>
        <v>0</v>
      </c>
      <c r="M1326" s="37">
        <f>[1]consoCURRENT!P25891</f>
        <v>0</v>
      </c>
      <c r="N1326" s="37">
        <f>[1]consoCURRENT!Q25891</f>
        <v>0</v>
      </c>
      <c r="O1326" s="37">
        <f>[1]consoCURRENT!R25891</f>
        <v>0</v>
      </c>
      <c r="P1326" s="37">
        <f>[1]consoCURRENT!S25891</f>
        <v>0</v>
      </c>
      <c r="Q1326" s="37">
        <f>[1]consoCURRENT!T25891</f>
        <v>0</v>
      </c>
      <c r="R1326" s="37">
        <f>[1]consoCURRENT!U25891</f>
        <v>0</v>
      </c>
      <c r="S1326" s="37">
        <f>[1]consoCURRENT!V25891</f>
        <v>0</v>
      </c>
      <c r="T1326" s="37">
        <f>[1]consoCURRENT!W25891</f>
        <v>0</v>
      </c>
      <c r="U1326" s="37">
        <f>[1]consoCURRENT!X25891</f>
        <v>0</v>
      </c>
      <c r="V1326" s="37">
        <f>[1]consoCURRENT!Y25891</f>
        <v>0</v>
      </c>
      <c r="W1326" s="37">
        <f>[1]consoCURRENT!Z25891</f>
        <v>0</v>
      </c>
      <c r="X1326" s="37">
        <f>[1]consoCURRENT!AA25891</f>
        <v>0</v>
      </c>
      <c r="Y1326" s="37">
        <f>[1]consoCURRENT!AB25891</f>
        <v>0</v>
      </c>
      <c r="Z1326" s="37">
        <f t="shared" si="948"/>
        <v>0</v>
      </c>
      <c r="AA1326" s="37">
        <f t="shared" si="949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[1]consoCURRENT!E25920</f>
        <v>0</v>
      </c>
      <c r="C1327" s="37">
        <f>[1]consoCURRENT!F25920</f>
        <v>0</v>
      </c>
      <c r="D1327" s="37">
        <f>[1]consoCURRENT!G25920</f>
        <v>0</v>
      </c>
      <c r="E1327" s="37">
        <f>[1]consoCURRENT!H25920</f>
        <v>0</v>
      </c>
      <c r="F1327" s="37">
        <f>[1]consoCURRENT!I25920</f>
        <v>0</v>
      </c>
      <c r="G1327" s="37">
        <f>[1]consoCURRENT!J25920</f>
        <v>0</v>
      </c>
      <c r="H1327" s="37">
        <f>[1]consoCURRENT!K25920</f>
        <v>0</v>
      </c>
      <c r="I1327" s="37">
        <f>[1]consoCURRENT!L25920</f>
        <v>0</v>
      </c>
      <c r="J1327" s="37">
        <f>[1]consoCURRENT!M25920</f>
        <v>0</v>
      </c>
      <c r="K1327" s="37">
        <f>[1]consoCURRENT!N25920</f>
        <v>0</v>
      </c>
      <c r="L1327" s="37">
        <f>[1]consoCURRENT!O25920</f>
        <v>0</v>
      </c>
      <c r="M1327" s="37">
        <f>[1]consoCURRENT!P25920</f>
        <v>0</v>
      </c>
      <c r="N1327" s="37">
        <f>[1]consoCURRENT!Q25920</f>
        <v>0</v>
      </c>
      <c r="O1327" s="37">
        <f>[1]consoCURRENT!R25920</f>
        <v>0</v>
      </c>
      <c r="P1327" s="37">
        <f>[1]consoCURRENT!S25920</f>
        <v>0</v>
      </c>
      <c r="Q1327" s="37">
        <f>[1]consoCURRENT!T25920</f>
        <v>0</v>
      </c>
      <c r="R1327" s="37">
        <f>[1]consoCURRENT!U25920</f>
        <v>0</v>
      </c>
      <c r="S1327" s="37">
        <f>[1]consoCURRENT!V25920</f>
        <v>0</v>
      </c>
      <c r="T1327" s="37">
        <f>[1]consoCURRENT!W25920</f>
        <v>0</v>
      </c>
      <c r="U1327" s="37">
        <f>[1]consoCURRENT!X25920</f>
        <v>0</v>
      </c>
      <c r="V1327" s="37">
        <f>[1]consoCURRENT!Y25920</f>
        <v>0</v>
      </c>
      <c r="W1327" s="37">
        <f>[1]consoCURRENT!Z25920</f>
        <v>0</v>
      </c>
      <c r="X1327" s="37">
        <f>[1]consoCURRENT!AA25920</f>
        <v>0</v>
      </c>
      <c r="Y1327" s="37">
        <f>[1]consoCURRENT!AB25920</f>
        <v>0</v>
      </c>
      <c r="Z1327" s="37">
        <f t="shared" si="948"/>
        <v>0</v>
      </c>
      <c r="AA1327" s="37">
        <f t="shared" si="949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2843000</v>
      </c>
      <c r="C1328" s="44">
        <f t="shared" ref="C1328:AA1328" si="951">SUM(C1324:C1327)</f>
        <v>0</v>
      </c>
      <c r="D1328" s="44">
        <f t="shared" si="951"/>
        <v>0</v>
      </c>
      <c r="E1328" s="44">
        <f t="shared" si="951"/>
        <v>555270.49</v>
      </c>
      <c r="F1328" s="44">
        <f t="shared" si="951"/>
        <v>0</v>
      </c>
      <c r="G1328" s="44">
        <f t="shared" si="951"/>
        <v>0</v>
      </c>
      <c r="H1328" s="44">
        <f t="shared" si="951"/>
        <v>0</v>
      </c>
      <c r="I1328" s="44">
        <f t="shared" si="951"/>
        <v>0</v>
      </c>
      <c r="J1328" s="44">
        <f t="shared" si="951"/>
        <v>0</v>
      </c>
      <c r="K1328" s="44">
        <f t="shared" si="951"/>
        <v>0</v>
      </c>
      <c r="L1328" s="44">
        <f t="shared" si="951"/>
        <v>0</v>
      </c>
      <c r="M1328" s="44">
        <f t="shared" si="951"/>
        <v>0</v>
      </c>
      <c r="N1328" s="44">
        <f t="shared" si="951"/>
        <v>0</v>
      </c>
      <c r="O1328" s="44">
        <f t="shared" si="951"/>
        <v>306205.57</v>
      </c>
      <c r="P1328" s="44">
        <f t="shared" si="951"/>
        <v>249064.92</v>
      </c>
      <c r="Q1328" s="44">
        <f t="shared" si="951"/>
        <v>0</v>
      </c>
      <c r="R1328" s="44">
        <f t="shared" si="951"/>
        <v>0</v>
      </c>
      <c r="S1328" s="44">
        <f t="shared" si="951"/>
        <v>0</v>
      </c>
      <c r="T1328" s="44">
        <f t="shared" si="951"/>
        <v>0</v>
      </c>
      <c r="U1328" s="44">
        <f t="shared" si="951"/>
        <v>0</v>
      </c>
      <c r="V1328" s="44">
        <f t="shared" si="951"/>
        <v>0</v>
      </c>
      <c r="W1328" s="44">
        <f t="shared" si="951"/>
        <v>0</v>
      </c>
      <c r="X1328" s="44">
        <f t="shared" si="951"/>
        <v>0</v>
      </c>
      <c r="Y1328" s="44">
        <f t="shared" si="951"/>
        <v>0</v>
      </c>
      <c r="Z1328" s="44">
        <f t="shared" si="951"/>
        <v>555270.49</v>
      </c>
      <c r="AA1328" s="44">
        <f t="shared" si="951"/>
        <v>2287729.5100000002</v>
      </c>
      <c r="AB1328" s="45">
        <f t="shared" si="950"/>
        <v>0.1953114632430531</v>
      </c>
      <c r="AC1328" s="38"/>
    </row>
    <row r="1329" spans="1:29" s="39" customFormat="1" ht="18" customHeight="1" x14ac:dyDescent="0.25">
      <c r="A1329" s="46" t="s">
        <v>41</v>
      </c>
      <c r="B1329" s="37">
        <f>[1]consoCURRENT!E25924</f>
        <v>0</v>
      </c>
      <c r="C1329" s="37">
        <f>[1]consoCURRENT!F25924</f>
        <v>0</v>
      </c>
      <c r="D1329" s="37">
        <f>[1]consoCURRENT!G25924</f>
        <v>0</v>
      </c>
      <c r="E1329" s="37">
        <f>[1]consoCURRENT!H25924</f>
        <v>0</v>
      </c>
      <c r="F1329" s="37">
        <f>[1]consoCURRENT!I25924</f>
        <v>0</v>
      </c>
      <c r="G1329" s="37">
        <f>[1]consoCURRENT!J25924</f>
        <v>0</v>
      </c>
      <c r="H1329" s="37">
        <f>[1]consoCURRENT!K25924</f>
        <v>0</v>
      </c>
      <c r="I1329" s="37">
        <f>[1]consoCURRENT!L25924</f>
        <v>0</v>
      </c>
      <c r="J1329" s="37">
        <f>[1]consoCURRENT!M25924</f>
        <v>0</v>
      </c>
      <c r="K1329" s="37">
        <f>[1]consoCURRENT!N25924</f>
        <v>0</v>
      </c>
      <c r="L1329" s="37">
        <f>[1]consoCURRENT!O25924</f>
        <v>0</v>
      </c>
      <c r="M1329" s="37">
        <f>[1]consoCURRENT!P25924</f>
        <v>0</v>
      </c>
      <c r="N1329" s="37">
        <f>[1]consoCURRENT!Q25924</f>
        <v>0</v>
      </c>
      <c r="O1329" s="37">
        <f>[1]consoCURRENT!R25924</f>
        <v>0</v>
      </c>
      <c r="P1329" s="37">
        <f>[1]consoCURRENT!S25924</f>
        <v>0</v>
      </c>
      <c r="Q1329" s="37">
        <f>[1]consoCURRENT!T25924</f>
        <v>0</v>
      </c>
      <c r="R1329" s="37">
        <f>[1]consoCURRENT!U25924</f>
        <v>0</v>
      </c>
      <c r="S1329" s="37">
        <f>[1]consoCURRENT!V25924</f>
        <v>0</v>
      </c>
      <c r="T1329" s="37">
        <f>[1]consoCURRENT!W25924</f>
        <v>0</v>
      </c>
      <c r="U1329" s="37">
        <f>[1]consoCURRENT!X25924</f>
        <v>0</v>
      </c>
      <c r="V1329" s="37">
        <f>[1]consoCURRENT!Y25924</f>
        <v>0</v>
      </c>
      <c r="W1329" s="37">
        <f>[1]consoCURRENT!Z25924</f>
        <v>0</v>
      </c>
      <c r="X1329" s="37">
        <f>[1]consoCURRENT!AA25924</f>
        <v>0</v>
      </c>
      <c r="Y1329" s="37">
        <f>[1]consoCURRENT!AB25924</f>
        <v>0</v>
      </c>
      <c r="Z1329" s="37">
        <f t="shared" ref="Z1329" si="952">SUM(M1329:Y1329)</f>
        <v>0</v>
      </c>
      <c r="AA1329" s="37">
        <f t="shared" ref="AA1329" si="953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2843000</v>
      </c>
      <c r="C1330" s="44">
        <f t="shared" ref="C1330:AA1330" si="954">C1329+C1328</f>
        <v>0</v>
      </c>
      <c r="D1330" s="44">
        <f t="shared" si="954"/>
        <v>0</v>
      </c>
      <c r="E1330" s="44">
        <f t="shared" si="954"/>
        <v>555270.49</v>
      </c>
      <c r="F1330" s="44">
        <f t="shared" si="954"/>
        <v>0</v>
      </c>
      <c r="G1330" s="44">
        <f t="shared" si="954"/>
        <v>0</v>
      </c>
      <c r="H1330" s="44">
        <f t="shared" si="954"/>
        <v>0</v>
      </c>
      <c r="I1330" s="44">
        <f t="shared" si="954"/>
        <v>0</v>
      </c>
      <c r="J1330" s="44">
        <f t="shared" si="954"/>
        <v>0</v>
      </c>
      <c r="K1330" s="44">
        <f t="shared" si="954"/>
        <v>0</v>
      </c>
      <c r="L1330" s="44">
        <f t="shared" si="954"/>
        <v>0</v>
      </c>
      <c r="M1330" s="44">
        <f t="shared" si="954"/>
        <v>0</v>
      </c>
      <c r="N1330" s="44">
        <f t="shared" si="954"/>
        <v>0</v>
      </c>
      <c r="O1330" s="44">
        <f t="shared" si="954"/>
        <v>306205.57</v>
      </c>
      <c r="P1330" s="44">
        <f t="shared" si="954"/>
        <v>249064.92</v>
      </c>
      <c r="Q1330" s="44">
        <f t="shared" si="954"/>
        <v>0</v>
      </c>
      <c r="R1330" s="44">
        <f t="shared" si="954"/>
        <v>0</v>
      </c>
      <c r="S1330" s="44">
        <f t="shared" si="954"/>
        <v>0</v>
      </c>
      <c r="T1330" s="44">
        <f t="shared" si="954"/>
        <v>0</v>
      </c>
      <c r="U1330" s="44">
        <f t="shared" si="954"/>
        <v>0</v>
      </c>
      <c r="V1330" s="44">
        <f t="shared" si="954"/>
        <v>0</v>
      </c>
      <c r="W1330" s="44">
        <f t="shared" si="954"/>
        <v>0</v>
      </c>
      <c r="X1330" s="44">
        <f t="shared" si="954"/>
        <v>0</v>
      </c>
      <c r="Y1330" s="44">
        <f t="shared" si="954"/>
        <v>0</v>
      </c>
      <c r="Z1330" s="44">
        <f t="shared" si="954"/>
        <v>555270.49</v>
      </c>
      <c r="AA1330" s="44">
        <f t="shared" si="954"/>
        <v>2287729.5100000002</v>
      </c>
      <c r="AB1330" s="45">
        <f t="shared" si="950"/>
        <v>0.1953114632430531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55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[1]consoCURRENT!E25984</f>
        <v>2092740</v>
      </c>
      <c r="C1334" s="37">
        <f>[1]consoCURRENT!F25984</f>
        <v>0</v>
      </c>
      <c r="D1334" s="37">
        <f>[1]consoCURRENT!G25984</f>
        <v>0</v>
      </c>
      <c r="E1334" s="37">
        <f>[1]consoCURRENT!H25984</f>
        <v>530463.57999999996</v>
      </c>
      <c r="F1334" s="37">
        <f>[1]consoCURRENT!I25984</f>
        <v>0</v>
      </c>
      <c r="G1334" s="37">
        <f>[1]consoCURRENT!J25984</f>
        <v>0</v>
      </c>
      <c r="H1334" s="37">
        <f>[1]consoCURRENT!K25984</f>
        <v>0</v>
      </c>
      <c r="I1334" s="37">
        <f>[1]consoCURRENT!L25984</f>
        <v>0</v>
      </c>
      <c r="J1334" s="37">
        <f>[1]consoCURRENT!M25984</f>
        <v>0</v>
      </c>
      <c r="K1334" s="37">
        <f>[1]consoCURRENT!N25984</f>
        <v>0</v>
      </c>
      <c r="L1334" s="37">
        <f>[1]consoCURRENT!O25984</f>
        <v>0</v>
      </c>
      <c r="M1334" s="37">
        <f>[1]consoCURRENT!P25984</f>
        <v>0</v>
      </c>
      <c r="N1334" s="37">
        <f>[1]consoCURRENT!Q25984</f>
        <v>0</v>
      </c>
      <c r="O1334" s="37">
        <f>[1]consoCURRENT!R25984</f>
        <v>418800.12</v>
      </c>
      <c r="P1334" s="37">
        <f>[1]consoCURRENT!S25984</f>
        <v>111663.45999999996</v>
      </c>
      <c r="Q1334" s="37">
        <f>[1]consoCURRENT!T25984</f>
        <v>0</v>
      </c>
      <c r="R1334" s="37">
        <f>[1]consoCURRENT!U25984</f>
        <v>0</v>
      </c>
      <c r="S1334" s="37">
        <f>[1]consoCURRENT!V25984</f>
        <v>0</v>
      </c>
      <c r="T1334" s="37">
        <f>[1]consoCURRENT!W25984</f>
        <v>0</v>
      </c>
      <c r="U1334" s="37">
        <f>[1]consoCURRENT!X25984</f>
        <v>0</v>
      </c>
      <c r="V1334" s="37">
        <f>[1]consoCURRENT!Y25984</f>
        <v>0</v>
      </c>
      <c r="W1334" s="37">
        <f>[1]consoCURRENT!Z25984</f>
        <v>0</v>
      </c>
      <c r="X1334" s="37">
        <f>[1]consoCURRENT!AA25984</f>
        <v>0</v>
      </c>
      <c r="Y1334" s="37">
        <f>[1]consoCURRENT!AB25984</f>
        <v>0</v>
      </c>
      <c r="Z1334" s="37">
        <f>SUM(M1334:Y1334)</f>
        <v>530463.57999999996</v>
      </c>
      <c r="AA1334" s="37">
        <f>B1334-Z1334</f>
        <v>1562276.42</v>
      </c>
      <c r="AB1334" s="42">
        <f>Z1334/B1334</f>
        <v>0.25347801446906926</v>
      </c>
      <c r="AC1334" s="38"/>
    </row>
    <row r="1335" spans="1:29" s="39" customFormat="1" ht="18" customHeight="1" x14ac:dyDescent="0.25">
      <c r="A1335" s="41" t="s">
        <v>37</v>
      </c>
      <c r="B1335" s="37">
        <f>[1]consoCURRENT!E26060</f>
        <v>750260</v>
      </c>
      <c r="C1335" s="37">
        <f>[1]consoCURRENT!F26060</f>
        <v>0</v>
      </c>
      <c r="D1335" s="37">
        <f>[1]consoCURRENT!G26060</f>
        <v>0</v>
      </c>
      <c r="E1335" s="37">
        <f>[1]consoCURRENT!H26060</f>
        <v>161089.85</v>
      </c>
      <c r="F1335" s="37">
        <f>[1]consoCURRENT!I26060</f>
        <v>0</v>
      </c>
      <c r="G1335" s="37">
        <f>[1]consoCURRENT!J26060</f>
        <v>0</v>
      </c>
      <c r="H1335" s="37">
        <f>[1]consoCURRENT!K26060</f>
        <v>0</v>
      </c>
      <c r="I1335" s="37">
        <f>[1]consoCURRENT!L26060</f>
        <v>0</v>
      </c>
      <c r="J1335" s="37">
        <f>[1]consoCURRENT!M26060</f>
        <v>0</v>
      </c>
      <c r="K1335" s="37">
        <f>[1]consoCURRENT!N26060</f>
        <v>0</v>
      </c>
      <c r="L1335" s="37">
        <f>[1]consoCURRENT!O26060</f>
        <v>0</v>
      </c>
      <c r="M1335" s="37">
        <f>[1]consoCURRENT!P26060</f>
        <v>0</v>
      </c>
      <c r="N1335" s="37">
        <f>[1]consoCURRENT!Q26060</f>
        <v>0</v>
      </c>
      <c r="O1335" s="37">
        <f>[1]consoCURRENT!R26060</f>
        <v>53253.89</v>
      </c>
      <c r="P1335" s="37">
        <f>[1]consoCURRENT!S26060</f>
        <v>107835.95999999999</v>
      </c>
      <c r="Q1335" s="37">
        <f>[1]consoCURRENT!T26060</f>
        <v>0</v>
      </c>
      <c r="R1335" s="37">
        <f>[1]consoCURRENT!U26060</f>
        <v>0</v>
      </c>
      <c r="S1335" s="37">
        <f>[1]consoCURRENT!V26060</f>
        <v>0</v>
      </c>
      <c r="T1335" s="37">
        <f>[1]consoCURRENT!W26060</f>
        <v>0</v>
      </c>
      <c r="U1335" s="37">
        <f>[1]consoCURRENT!X26060</f>
        <v>0</v>
      </c>
      <c r="V1335" s="37">
        <f>[1]consoCURRENT!Y26060</f>
        <v>0</v>
      </c>
      <c r="W1335" s="37">
        <f>[1]consoCURRENT!Z26060</f>
        <v>0</v>
      </c>
      <c r="X1335" s="37">
        <f>[1]consoCURRENT!AA26060</f>
        <v>0</v>
      </c>
      <c r="Y1335" s="37">
        <f>[1]consoCURRENT!AB26060</f>
        <v>0</v>
      </c>
      <c r="Z1335" s="37">
        <f t="shared" ref="Z1335:Z1337" si="955">SUM(M1335:Y1335)</f>
        <v>161089.84999999998</v>
      </c>
      <c r="AA1335" s="37">
        <f t="shared" ref="AA1335:AA1337" si="956">B1335-Z1335</f>
        <v>589170.15</v>
      </c>
      <c r="AB1335" s="42">
        <f t="shared" ref="AB1335:AB1340" si="957">Z1335/B1335</f>
        <v>0.21471203316183721</v>
      </c>
      <c r="AC1335" s="38"/>
    </row>
    <row r="1336" spans="1:29" s="39" customFormat="1" ht="18" customHeight="1" x14ac:dyDescent="0.25">
      <c r="A1336" s="41" t="s">
        <v>38</v>
      </c>
      <c r="B1336" s="37">
        <f>[1]consoCURRENT!E26066</f>
        <v>0</v>
      </c>
      <c r="C1336" s="37">
        <f>[1]consoCURRENT!F26066</f>
        <v>0</v>
      </c>
      <c r="D1336" s="37">
        <f>[1]consoCURRENT!G26066</f>
        <v>0</v>
      </c>
      <c r="E1336" s="37">
        <f>[1]consoCURRENT!H26066</f>
        <v>0</v>
      </c>
      <c r="F1336" s="37">
        <f>[1]consoCURRENT!I26066</f>
        <v>0</v>
      </c>
      <c r="G1336" s="37">
        <f>[1]consoCURRENT!J26066</f>
        <v>0</v>
      </c>
      <c r="H1336" s="37">
        <f>[1]consoCURRENT!K26066</f>
        <v>0</v>
      </c>
      <c r="I1336" s="37">
        <f>[1]consoCURRENT!L26066</f>
        <v>0</v>
      </c>
      <c r="J1336" s="37">
        <f>[1]consoCURRENT!M26066</f>
        <v>0</v>
      </c>
      <c r="K1336" s="37">
        <f>[1]consoCURRENT!N26066</f>
        <v>0</v>
      </c>
      <c r="L1336" s="37">
        <f>[1]consoCURRENT!O26066</f>
        <v>0</v>
      </c>
      <c r="M1336" s="37">
        <f>[1]consoCURRENT!P26066</f>
        <v>0</v>
      </c>
      <c r="N1336" s="37">
        <f>[1]consoCURRENT!Q26066</f>
        <v>0</v>
      </c>
      <c r="O1336" s="37">
        <f>[1]consoCURRENT!R26066</f>
        <v>0</v>
      </c>
      <c r="P1336" s="37">
        <f>[1]consoCURRENT!S26066</f>
        <v>0</v>
      </c>
      <c r="Q1336" s="37">
        <f>[1]consoCURRENT!T26066</f>
        <v>0</v>
      </c>
      <c r="R1336" s="37">
        <f>[1]consoCURRENT!U26066</f>
        <v>0</v>
      </c>
      <c r="S1336" s="37">
        <f>[1]consoCURRENT!V26066</f>
        <v>0</v>
      </c>
      <c r="T1336" s="37">
        <f>[1]consoCURRENT!W26066</f>
        <v>0</v>
      </c>
      <c r="U1336" s="37">
        <f>[1]consoCURRENT!X26066</f>
        <v>0</v>
      </c>
      <c r="V1336" s="37">
        <f>[1]consoCURRENT!Y26066</f>
        <v>0</v>
      </c>
      <c r="W1336" s="37">
        <f>[1]consoCURRENT!Z26066</f>
        <v>0</v>
      </c>
      <c r="X1336" s="37">
        <f>[1]consoCURRENT!AA26066</f>
        <v>0</v>
      </c>
      <c r="Y1336" s="37">
        <f>[1]consoCURRENT!AB26066</f>
        <v>0</v>
      </c>
      <c r="Z1336" s="37">
        <f t="shared" si="955"/>
        <v>0</v>
      </c>
      <c r="AA1336" s="37">
        <f t="shared" si="956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[1]consoCURRENT!E26095</f>
        <v>0</v>
      </c>
      <c r="C1337" s="37">
        <f>[1]consoCURRENT!F26095</f>
        <v>0</v>
      </c>
      <c r="D1337" s="37">
        <f>[1]consoCURRENT!G26095</f>
        <v>0</v>
      </c>
      <c r="E1337" s="37">
        <f>[1]consoCURRENT!H26095</f>
        <v>0</v>
      </c>
      <c r="F1337" s="37">
        <f>[1]consoCURRENT!I26095</f>
        <v>0</v>
      </c>
      <c r="G1337" s="37">
        <f>[1]consoCURRENT!J26095</f>
        <v>0</v>
      </c>
      <c r="H1337" s="37">
        <f>[1]consoCURRENT!K26095</f>
        <v>0</v>
      </c>
      <c r="I1337" s="37">
        <f>[1]consoCURRENT!L26095</f>
        <v>0</v>
      </c>
      <c r="J1337" s="37">
        <f>[1]consoCURRENT!M26095</f>
        <v>0</v>
      </c>
      <c r="K1337" s="37">
        <f>[1]consoCURRENT!N26095</f>
        <v>0</v>
      </c>
      <c r="L1337" s="37">
        <f>[1]consoCURRENT!O26095</f>
        <v>0</v>
      </c>
      <c r="M1337" s="37">
        <f>[1]consoCURRENT!P26095</f>
        <v>0</v>
      </c>
      <c r="N1337" s="37">
        <f>[1]consoCURRENT!Q26095</f>
        <v>0</v>
      </c>
      <c r="O1337" s="37">
        <f>[1]consoCURRENT!R26095</f>
        <v>0</v>
      </c>
      <c r="P1337" s="37">
        <f>[1]consoCURRENT!S26095</f>
        <v>0</v>
      </c>
      <c r="Q1337" s="37">
        <f>[1]consoCURRENT!T26095</f>
        <v>0</v>
      </c>
      <c r="R1337" s="37">
        <f>[1]consoCURRENT!U26095</f>
        <v>0</v>
      </c>
      <c r="S1337" s="37">
        <f>[1]consoCURRENT!V26095</f>
        <v>0</v>
      </c>
      <c r="T1337" s="37">
        <f>[1]consoCURRENT!W26095</f>
        <v>0</v>
      </c>
      <c r="U1337" s="37">
        <f>[1]consoCURRENT!X26095</f>
        <v>0</v>
      </c>
      <c r="V1337" s="37">
        <f>[1]consoCURRENT!Y26095</f>
        <v>0</v>
      </c>
      <c r="W1337" s="37">
        <f>[1]consoCURRENT!Z26095</f>
        <v>0</v>
      </c>
      <c r="X1337" s="37">
        <f>[1]consoCURRENT!AA26095</f>
        <v>0</v>
      </c>
      <c r="Y1337" s="37">
        <f>[1]consoCURRENT!AB26095</f>
        <v>0</v>
      </c>
      <c r="Z1337" s="37">
        <f t="shared" si="955"/>
        <v>0</v>
      </c>
      <c r="AA1337" s="37">
        <f t="shared" si="956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2843000</v>
      </c>
      <c r="C1338" s="44">
        <f t="shared" ref="C1338:AA1338" si="958">SUM(C1334:C1337)</f>
        <v>0</v>
      </c>
      <c r="D1338" s="44">
        <f t="shared" si="958"/>
        <v>0</v>
      </c>
      <c r="E1338" s="44">
        <f t="shared" si="958"/>
        <v>691553.42999999993</v>
      </c>
      <c r="F1338" s="44">
        <f t="shared" si="958"/>
        <v>0</v>
      </c>
      <c r="G1338" s="44">
        <f t="shared" si="958"/>
        <v>0</v>
      </c>
      <c r="H1338" s="44">
        <f t="shared" si="958"/>
        <v>0</v>
      </c>
      <c r="I1338" s="44">
        <f t="shared" si="958"/>
        <v>0</v>
      </c>
      <c r="J1338" s="44">
        <f t="shared" si="958"/>
        <v>0</v>
      </c>
      <c r="K1338" s="44">
        <f t="shared" si="958"/>
        <v>0</v>
      </c>
      <c r="L1338" s="44">
        <f t="shared" si="958"/>
        <v>0</v>
      </c>
      <c r="M1338" s="44">
        <f t="shared" si="958"/>
        <v>0</v>
      </c>
      <c r="N1338" s="44">
        <f t="shared" si="958"/>
        <v>0</v>
      </c>
      <c r="O1338" s="44">
        <f t="shared" si="958"/>
        <v>472054.01</v>
      </c>
      <c r="P1338" s="44">
        <f t="shared" si="958"/>
        <v>219499.41999999995</v>
      </c>
      <c r="Q1338" s="44">
        <f t="shared" si="958"/>
        <v>0</v>
      </c>
      <c r="R1338" s="44">
        <f t="shared" si="958"/>
        <v>0</v>
      </c>
      <c r="S1338" s="44">
        <f t="shared" si="958"/>
        <v>0</v>
      </c>
      <c r="T1338" s="44">
        <f t="shared" si="958"/>
        <v>0</v>
      </c>
      <c r="U1338" s="44">
        <f t="shared" si="958"/>
        <v>0</v>
      </c>
      <c r="V1338" s="44">
        <f t="shared" si="958"/>
        <v>0</v>
      </c>
      <c r="W1338" s="44">
        <f t="shared" si="958"/>
        <v>0</v>
      </c>
      <c r="X1338" s="44">
        <f t="shared" si="958"/>
        <v>0</v>
      </c>
      <c r="Y1338" s="44">
        <f t="shared" si="958"/>
        <v>0</v>
      </c>
      <c r="Z1338" s="44">
        <f t="shared" si="958"/>
        <v>691553.42999999993</v>
      </c>
      <c r="AA1338" s="44">
        <f t="shared" si="958"/>
        <v>2151446.5699999998</v>
      </c>
      <c r="AB1338" s="45">
        <f t="shared" si="957"/>
        <v>0.24324777699613082</v>
      </c>
      <c r="AC1338" s="38"/>
    </row>
    <row r="1339" spans="1:29" s="39" customFormat="1" ht="18" customHeight="1" x14ac:dyDescent="0.25">
      <c r="A1339" s="46" t="s">
        <v>41</v>
      </c>
      <c r="B1339" s="37">
        <f>[1]consoCURRENT!E26099</f>
        <v>0</v>
      </c>
      <c r="C1339" s="37">
        <f>[1]consoCURRENT!F26099</f>
        <v>0</v>
      </c>
      <c r="D1339" s="37">
        <f>[1]consoCURRENT!G26099</f>
        <v>0</v>
      </c>
      <c r="E1339" s="37">
        <f>[1]consoCURRENT!H26099</f>
        <v>0</v>
      </c>
      <c r="F1339" s="37">
        <f>[1]consoCURRENT!I26099</f>
        <v>0</v>
      </c>
      <c r="G1339" s="37">
        <f>[1]consoCURRENT!J26099</f>
        <v>0</v>
      </c>
      <c r="H1339" s="37">
        <f>[1]consoCURRENT!K26099</f>
        <v>0</v>
      </c>
      <c r="I1339" s="37">
        <f>[1]consoCURRENT!L26099</f>
        <v>0</v>
      </c>
      <c r="J1339" s="37">
        <f>[1]consoCURRENT!M26099</f>
        <v>0</v>
      </c>
      <c r="K1339" s="37">
        <f>[1]consoCURRENT!N26099</f>
        <v>0</v>
      </c>
      <c r="L1339" s="37">
        <f>[1]consoCURRENT!O26099</f>
        <v>0</v>
      </c>
      <c r="M1339" s="37">
        <f>[1]consoCURRENT!P26099</f>
        <v>0</v>
      </c>
      <c r="N1339" s="37">
        <f>[1]consoCURRENT!Q26099</f>
        <v>0</v>
      </c>
      <c r="O1339" s="37">
        <f>[1]consoCURRENT!R26099</f>
        <v>0</v>
      </c>
      <c r="P1339" s="37">
        <f>[1]consoCURRENT!S26099</f>
        <v>0</v>
      </c>
      <c r="Q1339" s="37">
        <f>[1]consoCURRENT!T26099</f>
        <v>0</v>
      </c>
      <c r="R1339" s="37">
        <f>[1]consoCURRENT!U26099</f>
        <v>0</v>
      </c>
      <c r="S1339" s="37">
        <f>[1]consoCURRENT!V26099</f>
        <v>0</v>
      </c>
      <c r="T1339" s="37">
        <f>[1]consoCURRENT!W26099</f>
        <v>0</v>
      </c>
      <c r="U1339" s="37">
        <f>[1]consoCURRENT!X26099</f>
        <v>0</v>
      </c>
      <c r="V1339" s="37">
        <f>[1]consoCURRENT!Y26099</f>
        <v>0</v>
      </c>
      <c r="W1339" s="37">
        <f>[1]consoCURRENT!Z26099</f>
        <v>0</v>
      </c>
      <c r="X1339" s="37">
        <f>[1]consoCURRENT!AA26099</f>
        <v>0</v>
      </c>
      <c r="Y1339" s="37">
        <f>[1]consoCURRENT!AB26099</f>
        <v>0</v>
      </c>
      <c r="Z1339" s="37">
        <f t="shared" ref="Z1339" si="959">SUM(M1339:Y1339)</f>
        <v>0</v>
      </c>
      <c r="AA1339" s="37">
        <f t="shared" ref="AA1339" si="960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2843000</v>
      </c>
      <c r="C1340" s="44">
        <f t="shared" ref="C1340:AA1340" si="961">C1339+C1338</f>
        <v>0</v>
      </c>
      <c r="D1340" s="44">
        <f t="shared" si="961"/>
        <v>0</v>
      </c>
      <c r="E1340" s="44">
        <f t="shared" si="961"/>
        <v>691553.42999999993</v>
      </c>
      <c r="F1340" s="44">
        <f t="shared" si="961"/>
        <v>0</v>
      </c>
      <c r="G1340" s="44">
        <f t="shared" si="961"/>
        <v>0</v>
      </c>
      <c r="H1340" s="44">
        <f t="shared" si="961"/>
        <v>0</v>
      </c>
      <c r="I1340" s="44">
        <f t="shared" si="961"/>
        <v>0</v>
      </c>
      <c r="J1340" s="44">
        <f t="shared" si="961"/>
        <v>0</v>
      </c>
      <c r="K1340" s="44">
        <f t="shared" si="961"/>
        <v>0</v>
      </c>
      <c r="L1340" s="44">
        <f t="shared" si="961"/>
        <v>0</v>
      </c>
      <c r="M1340" s="44">
        <f t="shared" si="961"/>
        <v>0</v>
      </c>
      <c r="N1340" s="44">
        <f t="shared" si="961"/>
        <v>0</v>
      </c>
      <c r="O1340" s="44">
        <f t="shared" si="961"/>
        <v>472054.01</v>
      </c>
      <c r="P1340" s="44">
        <f t="shared" si="961"/>
        <v>219499.41999999995</v>
      </c>
      <c r="Q1340" s="44">
        <f t="shared" si="961"/>
        <v>0</v>
      </c>
      <c r="R1340" s="44">
        <f t="shared" si="961"/>
        <v>0</v>
      </c>
      <c r="S1340" s="44">
        <f t="shared" si="961"/>
        <v>0</v>
      </c>
      <c r="T1340" s="44">
        <f t="shared" si="961"/>
        <v>0</v>
      </c>
      <c r="U1340" s="44">
        <f t="shared" si="961"/>
        <v>0</v>
      </c>
      <c r="V1340" s="44">
        <f t="shared" si="961"/>
        <v>0</v>
      </c>
      <c r="W1340" s="44">
        <f t="shared" si="961"/>
        <v>0</v>
      </c>
      <c r="X1340" s="44">
        <f t="shared" si="961"/>
        <v>0</v>
      </c>
      <c r="Y1340" s="44">
        <f t="shared" si="961"/>
        <v>0</v>
      </c>
      <c r="Z1340" s="44">
        <f t="shared" si="961"/>
        <v>691553.42999999993</v>
      </c>
      <c r="AA1340" s="44">
        <f t="shared" si="961"/>
        <v>2151446.5699999998</v>
      </c>
      <c r="AB1340" s="45">
        <f t="shared" si="957"/>
        <v>0.24324777699613082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56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[1]consoCURRENT!E26159</f>
        <v>2092740</v>
      </c>
      <c r="C1344" s="37">
        <f>[1]consoCURRENT!F26159</f>
        <v>0</v>
      </c>
      <c r="D1344" s="37">
        <f>[1]consoCURRENT!G26159</f>
        <v>0</v>
      </c>
      <c r="E1344" s="37">
        <f>[1]consoCURRENT!H26159</f>
        <v>483350.63</v>
      </c>
      <c r="F1344" s="37">
        <f>[1]consoCURRENT!I26159</f>
        <v>0</v>
      </c>
      <c r="G1344" s="37">
        <f>[1]consoCURRENT!J26159</f>
        <v>0</v>
      </c>
      <c r="H1344" s="37">
        <f>[1]consoCURRENT!K26159</f>
        <v>0</v>
      </c>
      <c r="I1344" s="37">
        <f>[1]consoCURRENT!L26159</f>
        <v>0</v>
      </c>
      <c r="J1344" s="37">
        <f>[1]consoCURRENT!M26159</f>
        <v>0</v>
      </c>
      <c r="K1344" s="37">
        <f>[1]consoCURRENT!N26159</f>
        <v>0</v>
      </c>
      <c r="L1344" s="37">
        <f>[1]consoCURRENT!O26159</f>
        <v>0</v>
      </c>
      <c r="M1344" s="37">
        <f>[1]consoCURRENT!P26159</f>
        <v>0</v>
      </c>
      <c r="N1344" s="37">
        <f>[1]consoCURRENT!Q26159</f>
        <v>0</v>
      </c>
      <c r="O1344" s="37">
        <f>[1]consoCURRENT!R26159</f>
        <v>480073.55</v>
      </c>
      <c r="P1344" s="37">
        <f>[1]consoCURRENT!S26159</f>
        <v>3277.08</v>
      </c>
      <c r="Q1344" s="37">
        <f>[1]consoCURRENT!T26159</f>
        <v>0</v>
      </c>
      <c r="R1344" s="37">
        <f>[1]consoCURRENT!U26159</f>
        <v>0</v>
      </c>
      <c r="S1344" s="37">
        <f>[1]consoCURRENT!V26159</f>
        <v>0</v>
      </c>
      <c r="T1344" s="37">
        <f>[1]consoCURRENT!W26159</f>
        <v>0</v>
      </c>
      <c r="U1344" s="37">
        <f>[1]consoCURRENT!X26159</f>
        <v>0</v>
      </c>
      <c r="V1344" s="37">
        <f>[1]consoCURRENT!Y26159</f>
        <v>0</v>
      </c>
      <c r="W1344" s="37">
        <f>[1]consoCURRENT!Z26159</f>
        <v>0</v>
      </c>
      <c r="X1344" s="37">
        <f>[1]consoCURRENT!AA26159</f>
        <v>0</v>
      </c>
      <c r="Y1344" s="37">
        <f>[1]consoCURRENT!AB26159</f>
        <v>0</v>
      </c>
      <c r="Z1344" s="37">
        <f>SUM(M1344:Y1344)</f>
        <v>483350.63</v>
      </c>
      <c r="AA1344" s="37">
        <f>B1344-Z1344</f>
        <v>1609389.37</v>
      </c>
      <c r="AB1344" s="42">
        <f>Z1344/B1344</f>
        <v>0.23096544721274501</v>
      </c>
      <c r="AC1344" s="38"/>
    </row>
    <row r="1345" spans="1:29" s="39" customFormat="1" ht="18" customHeight="1" x14ac:dyDescent="0.25">
      <c r="A1345" s="41" t="s">
        <v>37</v>
      </c>
      <c r="B1345" s="37">
        <f>[1]consoCURRENT!E26235</f>
        <v>858260</v>
      </c>
      <c r="C1345" s="37">
        <f>[1]consoCURRENT!F26235</f>
        <v>0</v>
      </c>
      <c r="D1345" s="37">
        <f>[1]consoCURRENT!G26235</f>
        <v>0</v>
      </c>
      <c r="E1345" s="37">
        <f>[1]consoCURRENT!H26235</f>
        <v>174904.7</v>
      </c>
      <c r="F1345" s="37">
        <f>[1]consoCURRENT!I26235</f>
        <v>0</v>
      </c>
      <c r="G1345" s="37">
        <f>[1]consoCURRENT!J26235</f>
        <v>0</v>
      </c>
      <c r="H1345" s="37">
        <f>[1]consoCURRENT!K26235</f>
        <v>0</v>
      </c>
      <c r="I1345" s="37">
        <f>[1]consoCURRENT!L26235</f>
        <v>0</v>
      </c>
      <c r="J1345" s="37">
        <f>[1]consoCURRENT!M26235</f>
        <v>0</v>
      </c>
      <c r="K1345" s="37">
        <f>[1]consoCURRENT!N26235</f>
        <v>0</v>
      </c>
      <c r="L1345" s="37">
        <f>[1]consoCURRENT!O26235</f>
        <v>0</v>
      </c>
      <c r="M1345" s="37">
        <f>[1]consoCURRENT!P26235</f>
        <v>0</v>
      </c>
      <c r="N1345" s="37">
        <f>[1]consoCURRENT!Q26235</f>
        <v>0</v>
      </c>
      <c r="O1345" s="37">
        <f>[1]consoCURRENT!R26235</f>
        <v>40695.240000000005</v>
      </c>
      <c r="P1345" s="37">
        <f>[1]consoCURRENT!S26235</f>
        <v>134209.46</v>
      </c>
      <c r="Q1345" s="37">
        <f>[1]consoCURRENT!T26235</f>
        <v>0</v>
      </c>
      <c r="R1345" s="37">
        <f>[1]consoCURRENT!U26235</f>
        <v>0</v>
      </c>
      <c r="S1345" s="37">
        <f>[1]consoCURRENT!V26235</f>
        <v>0</v>
      </c>
      <c r="T1345" s="37">
        <f>[1]consoCURRENT!W26235</f>
        <v>0</v>
      </c>
      <c r="U1345" s="37">
        <f>[1]consoCURRENT!X26235</f>
        <v>0</v>
      </c>
      <c r="V1345" s="37">
        <f>[1]consoCURRENT!Y26235</f>
        <v>0</v>
      </c>
      <c r="W1345" s="37">
        <f>[1]consoCURRENT!Z26235</f>
        <v>0</v>
      </c>
      <c r="X1345" s="37">
        <f>[1]consoCURRENT!AA26235</f>
        <v>0</v>
      </c>
      <c r="Y1345" s="37">
        <f>[1]consoCURRENT!AB26235</f>
        <v>0</v>
      </c>
      <c r="Z1345" s="37">
        <f t="shared" ref="Z1345:Z1347" si="962">SUM(M1345:Y1345)</f>
        <v>174904.7</v>
      </c>
      <c r="AA1345" s="37">
        <f t="shared" ref="AA1345:AA1347" si="963">B1345-Z1345</f>
        <v>683355.3</v>
      </c>
      <c r="AB1345" s="42">
        <f t="shared" ref="AB1345:AB1350" si="964">Z1345/B1345</f>
        <v>0.20378987719339128</v>
      </c>
      <c r="AC1345" s="38"/>
    </row>
    <row r="1346" spans="1:29" s="39" customFormat="1" ht="18" customHeight="1" x14ac:dyDescent="0.25">
      <c r="A1346" s="41" t="s">
        <v>38</v>
      </c>
      <c r="B1346" s="37">
        <f>[1]consoCURRENT!E26241</f>
        <v>0</v>
      </c>
      <c r="C1346" s="37">
        <f>[1]consoCURRENT!F26241</f>
        <v>0</v>
      </c>
      <c r="D1346" s="37">
        <f>[1]consoCURRENT!G26241</f>
        <v>0</v>
      </c>
      <c r="E1346" s="37">
        <f>[1]consoCURRENT!H26241</f>
        <v>0</v>
      </c>
      <c r="F1346" s="37">
        <f>[1]consoCURRENT!I26241</f>
        <v>0</v>
      </c>
      <c r="G1346" s="37">
        <f>[1]consoCURRENT!J26241</f>
        <v>0</v>
      </c>
      <c r="H1346" s="37">
        <f>[1]consoCURRENT!K26241</f>
        <v>0</v>
      </c>
      <c r="I1346" s="37">
        <f>[1]consoCURRENT!L26241</f>
        <v>0</v>
      </c>
      <c r="J1346" s="37">
        <f>[1]consoCURRENT!M26241</f>
        <v>0</v>
      </c>
      <c r="K1346" s="37">
        <f>[1]consoCURRENT!N26241</f>
        <v>0</v>
      </c>
      <c r="L1346" s="37">
        <f>[1]consoCURRENT!O26241</f>
        <v>0</v>
      </c>
      <c r="M1346" s="37">
        <f>[1]consoCURRENT!P26241</f>
        <v>0</v>
      </c>
      <c r="N1346" s="37">
        <f>[1]consoCURRENT!Q26241</f>
        <v>0</v>
      </c>
      <c r="O1346" s="37">
        <f>[1]consoCURRENT!R26241</f>
        <v>0</v>
      </c>
      <c r="P1346" s="37">
        <f>[1]consoCURRENT!S26241</f>
        <v>0</v>
      </c>
      <c r="Q1346" s="37">
        <f>[1]consoCURRENT!T26241</f>
        <v>0</v>
      </c>
      <c r="R1346" s="37">
        <f>[1]consoCURRENT!U26241</f>
        <v>0</v>
      </c>
      <c r="S1346" s="37">
        <f>[1]consoCURRENT!V26241</f>
        <v>0</v>
      </c>
      <c r="T1346" s="37">
        <f>[1]consoCURRENT!W26241</f>
        <v>0</v>
      </c>
      <c r="U1346" s="37">
        <f>[1]consoCURRENT!X26241</f>
        <v>0</v>
      </c>
      <c r="V1346" s="37">
        <f>[1]consoCURRENT!Y26241</f>
        <v>0</v>
      </c>
      <c r="W1346" s="37">
        <f>[1]consoCURRENT!Z26241</f>
        <v>0</v>
      </c>
      <c r="X1346" s="37">
        <f>[1]consoCURRENT!AA26241</f>
        <v>0</v>
      </c>
      <c r="Y1346" s="37">
        <f>[1]consoCURRENT!AB26241</f>
        <v>0</v>
      </c>
      <c r="Z1346" s="37">
        <f t="shared" si="962"/>
        <v>0</v>
      </c>
      <c r="AA1346" s="37">
        <f t="shared" si="963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[1]consoCURRENT!E26270</f>
        <v>0</v>
      </c>
      <c r="C1347" s="37">
        <f>[1]consoCURRENT!F26270</f>
        <v>0</v>
      </c>
      <c r="D1347" s="37">
        <f>[1]consoCURRENT!G26270</f>
        <v>0</v>
      </c>
      <c r="E1347" s="37">
        <f>[1]consoCURRENT!H26270</f>
        <v>0</v>
      </c>
      <c r="F1347" s="37">
        <f>[1]consoCURRENT!I26270</f>
        <v>0</v>
      </c>
      <c r="G1347" s="37">
        <f>[1]consoCURRENT!J26270</f>
        <v>0</v>
      </c>
      <c r="H1347" s="37">
        <f>[1]consoCURRENT!K26270</f>
        <v>0</v>
      </c>
      <c r="I1347" s="37">
        <f>[1]consoCURRENT!L26270</f>
        <v>0</v>
      </c>
      <c r="J1347" s="37">
        <f>[1]consoCURRENT!M26270</f>
        <v>0</v>
      </c>
      <c r="K1347" s="37">
        <f>[1]consoCURRENT!N26270</f>
        <v>0</v>
      </c>
      <c r="L1347" s="37">
        <f>[1]consoCURRENT!O26270</f>
        <v>0</v>
      </c>
      <c r="M1347" s="37">
        <f>[1]consoCURRENT!P26270</f>
        <v>0</v>
      </c>
      <c r="N1347" s="37">
        <f>[1]consoCURRENT!Q26270</f>
        <v>0</v>
      </c>
      <c r="O1347" s="37">
        <f>[1]consoCURRENT!R26270</f>
        <v>0</v>
      </c>
      <c r="P1347" s="37">
        <f>[1]consoCURRENT!S26270</f>
        <v>0</v>
      </c>
      <c r="Q1347" s="37">
        <f>[1]consoCURRENT!T26270</f>
        <v>0</v>
      </c>
      <c r="R1347" s="37">
        <f>[1]consoCURRENT!U26270</f>
        <v>0</v>
      </c>
      <c r="S1347" s="37">
        <f>[1]consoCURRENT!V26270</f>
        <v>0</v>
      </c>
      <c r="T1347" s="37">
        <f>[1]consoCURRENT!W26270</f>
        <v>0</v>
      </c>
      <c r="U1347" s="37">
        <f>[1]consoCURRENT!X26270</f>
        <v>0</v>
      </c>
      <c r="V1347" s="37">
        <f>[1]consoCURRENT!Y26270</f>
        <v>0</v>
      </c>
      <c r="W1347" s="37">
        <f>[1]consoCURRENT!Z26270</f>
        <v>0</v>
      </c>
      <c r="X1347" s="37">
        <f>[1]consoCURRENT!AA26270</f>
        <v>0</v>
      </c>
      <c r="Y1347" s="37">
        <f>[1]consoCURRENT!AB26270</f>
        <v>0</v>
      </c>
      <c r="Z1347" s="37">
        <f t="shared" si="962"/>
        <v>0</v>
      </c>
      <c r="AA1347" s="37">
        <f t="shared" si="963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2951000</v>
      </c>
      <c r="C1348" s="44">
        <f t="shared" ref="C1348:AA1348" si="965">SUM(C1344:C1347)</f>
        <v>0</v>
      </c>
      <c r="D1348" s="44">
        <f t="shared" si="965"/>
        <v>0</v>
      </c>
      <c r="E1348" s="44">
        <f t="shared" si="965"/>
        <v>658255.33000000007</v>
      </c>
      <c r="F1348" s="44">
        <f t="shared" si="965"/>
        <v>0</v>
      </c>
      <c r="G1348" s="44">
        <f t="shared" si="965"/>
        <v>0</v>
      </c>
      <c r="H1348" s="44">
        <f t="shared" si="965"/>
        <v>0</v>
      </c>
      <c r="I1348" s="44">
        <f t="shared" si="965"/>
        <v>0</v>
      </c>
      <c r="J1348" s="44">
        <f t="shared" si="965"/>
        <v>0</v>
      </c>
      <c r="K1348" s="44">
        <f t="shared" si="965"/>
        <v>0</v>
      </c>
      <c r="L1348" s="44">
        <f t="shared" si="965"/>
        <v>0</v>
      </c>
      <c r="M1348" s="44">
        <f t="shared" si="965"/>
        <v>0</v>
      </c>
      <c r="N1348" s="44">
        <f t="shared" si="965"/>
        <v>0</v>
      </c>
      <c r="O1348" s="44">
        <f t="shared" si="965"/>
        <v>520768.79</v>
      </c>
      <c r="P1348" s="44">
        <f t="shared" si="965"/>
        <v>137486.53999999998</v>
      </c>
      <c r="Q1348" s="44">
        <f t="shared" si="965"/>
        <v>0</v>
      </c>
      <c r="R1348" s="44">
        <f t="shared" si="965"/>
        <v>0</v>
      </c>
      <c r="S1348" s="44">
        <f t="shared" si="965"/>
        <v>0</v>
      </c>
      <c r="T1348" s="44">
        <f t="shared" si="965"/>
        <v>0</v>
      </c>
      <c r="U1348" s="44">
        <f t="shared" si="965"/>
        <v>0</v>
      </c>
      <c r="V1348" s="44">
        <f t="shared" si="965"/>
        <v>0</v>
      </c>
      <c r="W1348" s="44">
        <f t="shared" si="965"/>
        <v>0</v>
      </c>
      <c r="X1348" s="44">
        <f t="shared" si="965"/>
        <v>0</v>
      </c>
      <c r="Y1348" s="44">
        <f t="shared" si="965"/>
        <v>0</v>
      </c>
      <c r="Z1348" s="44">
        <f t="shared" si="965"/>
        <v>658255.33000000007</v>
      </c>
      <c r="AA1348" s="44">
        <f t="shared" si="965"/>
        <v>2292744.67</v>
      </c>
      <c r="AB1348" s="45">
        <f t="shared" si="964"/>
        <v>0.22306178583531008</v>
      </c>
      <c r="AC1348" s="38"/>
    </row>
    <row r="1349" spans="1:29" s="39" customFormat="1" ht="18" customHeight="1" x14ac:dyDescent="0.25">
      <c r="A1349" s="46" t="s">
        <v>41</v>
      </c>
      <c r="B1349" s="37">
        <f>[1]consoCURRENT!E26274</f>
        <v>0</v>
      </c>
      <c r="C1349" s="37">
        <f>[1]consoCURRENT!F26274</f>
        <v>0</v>
      </c>
      <c r="D1349" s="37">
        <f>[1]consoCURRENT!G26274</f>
        <v>0</v>
      </c>
      <c r="E1349" s="37">
        <f>[1]consoCURRENT!H26274</f>
        <v>0</v>
      </c>
      <c r="F1349" s="37">
        <f>[1]consoCURRENT!I26274</f>
        <v>0</v>
      </c>
      <c r="G1349" s="37">
        <f>[1]consoCURRENT!J26274</f>
        <v>0</v>
      </c>
      <c r="H1349" s="37">
        <f>[1]consoCURRENT!K26274</f>
        <v>0</v>
      </c>
      <c r="I1349" s="37">
        <f>[1]consoCURRENT!L26274</f>
        <v>0</v>
      </c>
      <c r="J1349" s="37">
        <f>[1]consoCURRENT!M26274</f>
        <v>0</v>
      </c>
      <c r="K1349" s="37">
        <f>[1]consoCURRENT!N26274</f>
        <v>0</v>
      </c>
      <c r="L1349" s="37">
        <f>[1]consoCURRENT!O26274</f>
        <v>0</v>
      </c>
      <c r="M1349" s="37">
        <f>[1]consoCURRENT!P26274</f>
        <v>0</v>
      </c>
      <c r="N1349" s="37">
        <f>[1]consoCURRENT!Q26274</f>
        <v>0</v>
      </c>
      <c r="O1349" s="37">
        <f>[1]consoCURRENT!R26274</f>
        <v>0</v>
      </c>
      <c r="P1349" s="37">
        <f>[1]consoCURRENT!S26274</f>
        <v>0</v>
      </c>
      <c r="Q1349" s="37">
        <f>[1]consoCURRENT!T26274</f>
        <v>0</v>
      </c>
      <c r="R1349" s="37">
        <f>[1]consoCURRENT!U26274</f>
        <v>0</v>
      </c>
      <c r="S1349" s="37">
        <f>[1]consoCURRENT!V26274</f>
        <v>0</v>
      </c>
      <c r="T1349" s="37">
        <f>[1]consoCURRENT!W26274</f>
        <v>0</v>
      </c>
      <c r="U1349" s="37">
        <f>[1]consoCURRENT!X26274</f>
        <v>0</v>
      </c>
      <c r="V1349" s="37">
        <f>[1]consoCURRENT!Y26274</f>
        <v>0</v>
      </c>
      <c r="W1349" s="37">
        <f>[1]consoCURRENT!Z26274</f>
        <v>0</v>
      </c>
      <c r="X1349" s="37">
        <f>[1]consoCURRENT!AA26274</f>
        <v>0</v>
      </c>
      <c r="Y1349" s="37">
        <f>[1]consoCURRENT!AB26274</f>
        <v>0</v>
      </c>
      <c r="Z1349" s="37">
        <f t="shared" ref="Z1349" si="966">SUM(M1349:Y1349)</f>
        <v>0</v>
      </c>
      <c r="AA1349" s="37">
        <f t="shared" ref="AA1349" si="967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2951000</v>
      </c>
      <c r="C1350" s="44">
        <f t="shared" ref="C1350:AA1350" si="968">C1349+C1348</f>
        <v>0</v>
      </c>
      <c r="D1350" s="44">
        <f t="shared" si="968"/>
        <v>0</v>
      </c>
      <c r="E1350" s="44">
        <f t="shared" si="968"/>
        <v>658255.33000000007</v>
      </c>
      <c r="F1350" s="44">
        <f t="shared" si="968"/>
        <v>0</v>
      </c>
      <c r="G1350" s="44">
        <f t="shared" si="968"/>
        <v>0</v>
      </c>
      <c r="H1350" s="44">
        <f t="shared" si="968"/>
        <v>0</v>
      </c>
      <c r="I1350" s="44">
        <f t="shared" si="968"/>
        <v>0</v>
      </c>
      <c r="J1350" s="44">
        <f t="shared" si="968"/>
        <v>0</v>
      </c>
      <c r="K1350" s="44">
        <f t="shared" si="968"/>
        <v>0</v>
      </c>
      <c r="L1350" s="44">
        <f t="shared" si="968"/>
        <v>0</v>
      </c>
      <c r="M1350" s="44">
        <f t="shared" si="968"/>
        <v>0</v>
      </c>
      <c r="N1350" s="44">
        <f t="shared" si="968"/>
        <v>0</v>
      </c>
      <c r="O1350" s="44">
        <f t="shared" si="968"/>
        <v>520768.79</v>
      </c>
      <c r="P1350" s="44">
        <f t="shared" si="968"/>
        <v>137486.53999999998</v>
      </c>
      <c r="Q1350" s="44">
        <f t="shared" si="968"/>
        <v>0</v>
      </c>
      <c r="R1350" s="44">
        <f t="shared" si="968"/>
        <v>0</v>
      </c>
      <c r="S1350" s="44">
        <f t="shared" si="968"/>
        <v>0</v>
      </c>
      <c r="T1350" s="44">
        <f t="shared" si="968"/>
        <v>0</v>
      </c>
      <c r="U1350" s="44">
        <f t="shared" si="968"/>
        <v>0</v>
      </c>
      <c r="V1350" s="44">
        <f t="shared" si="968"/>
        <v>0</v>
      </c>
      <c r="W1350" s="44">
        <f t="shared" si="968"/>
        <v>0</v>
      </c>
      <c r="X1350" s="44">
        <f t="shared" si="968"/>
        <v>0</v>
      </c>
      <c r="Y1350" s="44">
        <f t="shared" si="968"/>
        <v>0</v>
      </c>
      <c r="Z1350" s="44">
        <f t="shared" si="968"/>
        <v>658255.33000000007</v>
      </c>
      <c r="AA1350" s="44">
        <f t="shared" si="968"/>
        <v>2292744.67</v>
      </c>
      <c r="AB1350" s="45">
        <f t="shared" si="964"/>
        <v>0.22306178583531008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57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[1]consoCURRENT!E26334</f>
        <v>2092740</v>
      </c>
      <c r="C1354" s="37">
        <f>[1]consoCURRENT!F26334</f>
        <v>0</v>
      </c>
      <c r="D1354" s="37">
        <f>[1]consoCURRENT!G26334</f>
        <v>0</v>
      </c>
      <c r="E1354" s="37">
        <f>[1]consoCURRENT!H26334</f>
        <v>483473.76</v>
      </c>
      <c r="F1354" s="37">
        <f>[1]consoCURRENT!I26334</f>
        <v>0</v>
      </c>
      <c r="G1354" s="37">
        <f>[1]consoCURRENT!J26334</f>
        <v>0</v>
      </c>
      <c r="H1354" s="37">
        <f>[1]consoCURRENT!K26334</f>
        <v>0</v>
      </c>
      <c r="I1354" s="37">
        <f>[1]consoCURRENT!L26334</f>
        <v>0</v>
      </c>
      <c r="J1354" s="37">
        <f>[1]consoCURRENT!M26334</f>
        <v>0</v>
      </c>
      <c r="K1354" s="37">
        <f>[1]consoCURRENT!N26334</f>
        <v>0</v>
      </c>
      <c r="L1354" s="37">
        <f>[1]consoCURRENT!O26334</f>
        <v>0</v>
      </c>
      <c r="M1354" s="37">
        <f>[1]consoCURRENT!P26334</f>
        <v>0</v>
      </c>
      <c r="N1354" s="37">
        <f>[1]consoCURRENT!Q26334</f>
        <v>0</v>
      </c>
      <c r="O1354" s="37">
        <f>[1]consoCURRENT!R26334</f>
        <v>308378.76</v>
      </c>
      <c r="P1354" s="37">
        <f>[1]consoCURRENT!S26334</f>
        <v>175095</v>
      </c>
      <c r="Q1354" s="37">
        <f>[1]consoCURRENT!T26334</f>
        <v>0</v>
      </c>
      <c r="R1354" s="37">
        <f>[1]consoCURRENT!U26334</f>
        <v>0</v>
      </c>
      <c r="S1354" s="37">
        <f>[1]consoCURRENT!V26334</f>
        <v>0</v>
      </c>
      <c r="T1354" s="37">
        <f>[1]consoCURRENT!W26334</f>
        <v>0</v>
      </c>
      <c r="U1354" s="37">
        <f>[1]consoCURRENT!X26334</f>
        <v>0</v>
      </c>
      <c r="V1354" s="37">
        <f>[1]consoCURRENT!Y26334</f>
        <v>0</v>
      </c>
      <c r="W1354" s="37">
        <f>[1]consoCURRENT!Z26334</f>
        <v>0</v>
      </c>
      <c r="X1354" s="37">
        <f>[1]consoCURRENT!AA26334</f>
        <v>0</v>
      </c>
      <c r="Y1354" s="37">
        <f>[1]consoCURRENT!AB26334</f>
        <v>0</v>
      </c>
      <c r="Z1354" s="37">
        <f>SUM(M1354:Y1354)</f>
        <v>483473.76</v>
      </c>
      <c r="AA1354" s="37">
        <f>B1354-Z1354</f>
        <v>1609266.24</v>
      </c>
      <c r="AB1354" s="42">
        <f>Z1354/B1354</f>
        <v>0.23102428395309499</v>
      </c>
      <c r="AC1354" s="38"/>
    </row>
    <row r="1355" spans="1:29" s="39" customFormat="1" ht="18" customHeight="1" x14ac:dyDescent="0.25">
      <c r="A1355" s="41" t="s">
        <v>37</v>
      </c>
      <c r="B1355" s="37">
        <f>[1]consoCURRENT!E26410</f>
        <v>750260</v>
      </c>
      <c r="C1355" s="37">
        <f>[1]consoCURRENT!F26410</f>
        <v>0</v>
      </c>
      <c r="D1355" s="37">
        <f>[1]consoCURRENT!G26410</f>
        <v>0</v>
      </c>
      <c r="E1355" s="37">
        <f>[1]consoCURRENT!H26410</f>
        <v>367177.72</v>
      </c>
      <c r="F1355" s="37">
        <f>[1]consoCURRENT!I26410</f>
        <v>0</v>
      </c>
      <c r="G1355" s="37">
        <f>[1]consoCURRENT!J26410</f>
        <v>0</v>
      </c>
      <c r="H1355" s="37">
        <f>[1]consoCURRENT!K26410</f>
        <v>0</v>
      </c>
      <c r="I1355" s="37">
        <f>[1]consoCURRENT!L26410</f>
        <v>0</v>
      </c>
      <c r="J1355" s="37">
        <f>[1]consoCURRENT!M26410</f>
        <v>0</v>
      </c>
      <c r="K1355" s="37">
        <f>[1]consoCURRENT!N26410</f>
        <v>0</v>
      </c>
      <c r="L1355" s="37">
        <f>[1]consoCURRENT!O26410</f>
        <v>0</v>
      </c>
      <c r="M1355" s="37">
        <f>[1]consoCURRENT!P26410</f>
        <v>0</v>
      </c>
      <c r="N1355" s="37">
        <f>[1]consoCURRENT!Q26410</f>
        <v>0</v>
      </c>
      <c r="O1355" s="37">
        <f>[1]consoCURRENT!R26410</f>
        <v>145373.46</v>
      </c>
      <c r="P1355" s="37">
        <f>[1]consoCURRENT!S26410</f>
        <v>221804.26</v>
      </c>
      <c r="Q1355" s="37">
        <f>[1]consoCURRENT!T26410</f>
        <v>0</v>
      </c>
      <c r="R1355" s="37">
        <f>[1]consoCURRENT!U26410</f>
        <v>0</v>
      </c>
      <c r="S1355" s="37">
        <f>[1]consoCURRENT!V26410</f>
        <v>0</v>
      </c>
      <c r="T1355" s="37">
        <f>[1]consoCURRENT!W26410</f>
        <v>0</v>
      </c>
      <c r="U1355" s="37">
        <f>[1]consoCURRENT!X26410</f>
        <v>0</v>
      </c>
      <c r="V1355" s="37">
        <f>[1]consoCURRENT!Y26410</f>
        <v>0</v>
      </c>
      <c r="W1355" s="37">
        <f>[1]consoCURRENT!Z26410</f>
        <v>0</v>
      </c>
      <c r="X1355" s="37">
        <f>[1]consoCURRENT!AA26410</f>
        <v>0</v>
      </c>
      <c r="Y1355" s="37">
        <f>[1]consoCURRENT!AB26410</f>
        <v>0</v>
      </c>
      <c r="Z1355" s="37">
        <f t="shared" ref="Z1355:Z1357" si="969">SUM(M1355:Y1355)</f>
        <v>367177.72</v>
      </c>
      <c r="AA1355" s="37">
        <f t="shared" ref="AA1355:AA1357" si="970">B1355-Z1355</f>
        <v>383082.28</v>
      </c>
      <c r="AB1355" s="42">
        <f t="shared" ref="AB1355:AB1360" si="971">Z1355/B1355</f>
        <v>0.4894006344467251</v>
      </c>
      <c r="AC1355" s="38"/>
    </row>
    <row r="1356" spans="1:29" s="39" customFormat="1" ht="18" customHeight="1" x14ac:dyDescent="0.25">
      <c r="A1356" s="41" t="s">
        <v>38</v>
      </c>
      <c r="B1356" s="37">
        <f>[1]consoCURRENT!E26416</f>
        <v>0</v>
      </c>
      <c r="C1356" s="37">
        <f>[1]consoCURRENT!F26416</f>
        <v>0</v>
      </c>
      <c r="D1356" s="37">
        <f>[1]consoCURRENT!G26416</f>
        <v>0</v>
      </c>
      <c r="E1356" s="37">
        <f>[1]consoCURRENT!H26416</f>
        <v>0</v>
      </c>
      <c r="F1356" s="37">
        <f>[1]consoCURRENT!I26416</f>
        <v>0</v>
      </c>
      <c r="G1356" s="37">
        <f>[1]consoCURRENT!J26416</f>
        <v>0</v>
      </c>
      <c r="H1356" s="37">
        <f>[1]consoCURRENT!K26416</f>
        <v>0</v>
      </c>
      <c r="I1356" s="37">
        <f>[1]consoCURRENT!L26416</f>
        <v>0</v>
      </c>
      <c r="J1356" s="37">
        <f>[1]consoCURRENT!M26416</f>
        <v>0</v>
      </c>
      <c r="K1356" s="37">
        <f>[1]consoCURRENT!N26416</f>
        <v>0</v>
      </c>
      <c r="L1356" s="37">
        <f>[1]consoCURRENT!O26416</f>
        <v>0</v>
      </c>
      <c r="M1356" s="37">
        <f>[1]consoCURRENT!P26416</f>
        <v>0</v>
      </c>
      <c r="N1356" s="37">
        <f>[1]consoCURRENT!Q26416</f>
        <v>0</v>
      </c>
      <c r="O1356" s="37">
        <f>[1]consoCURRENT!R26416</f>
        <v>0</v>
      </c>
      <c r="P1356" s="37">
        <f>[1]consoCURRENT!S26416</f>
        <v>0</v>
      </c>
      <c r="Q1356" s="37">
        <f>[1]consoCURRENT!T26416</f>
        <v>0</v>
      </c>
      <c r="R1356" s="37">
        <f>[1]consoCURRENT!U26416</f>
        <v>0</v>
      </c>
      <c r="S1356" s="37">
        <f>[1]consoCURRENT!V26416</f>
        <v>0</v>
      </c>
      <c r="T1356" s="37">
        <f>[1]consoCURRENT!W26416</f>
        <v>0</v>
      </c>
      <c r="U1356" s="37">
        <f>[1]consoCURRENT!X26416</f>
        <v>0</v>
      </c>
      <c r="V1356" s="37">
        <f>[1]consoCURRENT!Y26416</f>
        <v>0</v>
      </c>
      <c r="W1356" s="37">
        <f>[1]consoCURRENT!Z26416</f>
        <v>0</v>
      </c>
      <c r="X1356" s="37">
        <f>[1]consoCURRENT!AA26416</f>
        <v>0</v>
      </c>
      <c r="Y1356" s="37">
        <f>[1]consoCURRENT!AB26416</f>
        <v>0</v>
      </c>
      <c r="Z1356" s="37">
        <f t="shared" si="969"/>
        <v>0</v>
      </c>
      <c r="AA1356" s="37">
        <f t="shared" si="970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[1]consoCURRENT!E26445</f>
        <v>0</v>
      </c>
      <c r="C1357" s="37">
        <f>[1]consoCURRENT!F26445</f>
        <v>0</v>
      </c>
      <c r="D1357" s="37">
        <f>[1]consoCURRENT!G26445</f>
        <v>0</v>
      </c>
      <c r="E1357" s="37">
        <f>[1]consoCURRENT!H26445</f>
        <v>0</v>
      </c>
      <c r="F1357" s="37">
        <f>[1]consoCURRENT!I26445</f>
        <v>0</v>
      </c>
      <c r="G1357" s="37">
        <f>[1]consoCURRENT!J26445</f>
        <v>0</v>
      </c>
      <c r="H1357" s="37">
        <f>[1]consoCURRENT!K26445</f>
        <v>0</v>
      </c>
      <c r="I1357" s="37">
        <f>[1]consoCURRENT!L26445</f>
        <v>0</v>
      </c>
      <c r="J1357" s="37">
        <f>[1]consoCURRENT!M26445</f>
        <v>0</v>
      </c>
      <c r="K1357" s="37">
        <f>[1]consoCURRENT!N26445</f>
        <v>0</v>
      </c>
      <c r="L1357" s="37">
        <f>[1]consoCURRENT!O26445</f>
        <v>0</v>
      </c>
      <c r="M1357" s="37">
        <f>[1]consoCURRENT!P26445</f>
        <v>0</v>
      </c>
      <c r="N1357" s="37">
        <f>[1]consoCURRENT!Q26445</f>
        <v>0</v>
      </c>
      <c r="O1357" s="37">
        <f>[1]consoCURRENT!R26445</f>
        <v>0</v>
      </c>
      <c r="P1357" s="37">
        <f>[1]consoCURRENT!S26445</f>
        <v>0</v>
      </c>
      <c r="Q1357" s="37">
        <f>[1]consoCURRENT!T26445</f>
        <v>0</v>
      </c>
      <c r="R1357" s="37">
        <f>[1]consoCURRENT!U26445</f>
        <v>0</v>
      </c>
      <c r="S1357" s="37">
        <f>[1]consoCURRENT!V26445</f>
        <v>0</v>
      </c>
      <c r="T1357" s="37">
        <f>[1]consoCURRENT!W26445</f>
        <v>0</v>
      </c>
      <c r="U1357" s="37">
        <f>[1]consoCURRENT!X26445</f>
        <v>0</v>
      </c>
      <c r="V1357" s="37">
        <f>[1]consoCURRENT!Y26445</f>
        <v>0</v>
      </c>
      <c r="W1357" s="37">
        <f>[1]consoCURRENT!Z26445</f>
        <v>0</v>
      </c>
      <c r="X1357" s="37">
        <f>[1]consoCURRENT!AA26445</f>
        <v>0</v>
      </c>
      <c r="Y1357" s="37">
        <f>[1]consoCURRENT!AB26445</f>
        <v>0</v>
      </c>
      <c r="Z1357" s="37">
        <f t="shared" si="969"/>
        <v>0</v>
      </c>
      <c r="AA1357" s="37">
        <f t="shared" si="970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2843000</v>
      </c>
      <c r="C1358" s="44">
        <f t="shared" ref="C1358:AA1358" si="972">SUM(C1354:C1357)</f>
        <v>0</v>
      </c>
      <c r="D1358" s="44">
        <f t="shared" si="972"/>
        <v>0</v>
      </c>
      <c r="E1358" s="44">
        <f t="shared" si="972"/>
        <v>850651.48</v>
      </c>
      <c r="F1358" s="44">
        <f t="shared" si="972"/>
        <v>0</v>
      </c>
      <c r="G1358" s="44">
        <f t="shared" si="972"/>
        <v>0</v>
      </c>
      <c r="H1358" s="44">
        <f t="shared" si="972"/>
        <v>0</v>
      </c>
      <c r="I1358" s="44">
        <f t="shared" si="972"/>
        <v>0</v>
      </c>
      <c r="J1358" s="44">
        <f t="shared" si="972"/>
        <v>0</v>
      </c>
      <c r="K1358" s="44">
        <f t="shared" si="972"/>
        <v>0</v>
      </c>
      <c r="L1358" s="44">
        <f t="shared" si="972"/>
        <v>0</v>
      </c>
      <c r="M1358" s="44">
        <f t="shared" si="972"/>
        <v>0</v>
      </c>
      <c r="N1358" s="44">
        <f t="shared" si="972"/>
        <v>0</v>
      </c>
      <c r="O1358" s="44">
        <f t="shared" si="972"/>
        <v>453752.22</v>
      </c>
      <c r="P1358" s="44">
        <f t="shared" si="972"/>
        <v>396899.26</v>
      </c>
      <c r="Q1358" s="44">
        <f t="shared" si="972"/>
        <v>0</v>
      </c>
      <c r="R1358" s="44">
        <f t="shared" si="972"/>
        <v>0</v>
      </c>
      <c r="S1358" s="44">
        <f t="shared" si="972"/>
        <v>0</v>
      </c>
      <c r="T1358" s="44">
        <f t="shared" si="972"/>
        <v>0</v>
      </c>
      <c r="U1358" s="44">
        <f t="shared" si="972"/>
        <v>0</v>
      </c>
      <c r="V1358" s="44">
        <f t="shared" si="972"/>
        <v>0</v>
      </c>
      <c r="W1358" s="44">
        <f t="shared" si="972"/>
        <v>0</v>
      </c>
      <c r="X1358" s="44">
        <f t="shared" si="972"/>
        <v>0</v>
      </c>
      <c r="Y1358" s="44">
        <f t="shared" si="972"/>
        <v>0</v>
      </c>
      <c r="Z1358" s="44">
        <f t="shared" si="972"/>
        <v>850651.48</v>
      </c>
      <c r="AA1358" s="44">
        <f t="shared" si="972"/>
        <v>1992348.52</v>
      </c>
      <c r="AB1358" s="45">
        <f t="shared" si="971"/>
        <v>0.29920910306014775</v>
      </c>
      <c r="AC1358" s="38"/>
    </row>
    <row r="1359" spans="1:29" s="39" customFormat="1" ht="18" customHeight="1" x14ac:dyDescent="0.25">
      <c r="A1359" s="46" t="s">
        <v>41</v>
      </c>
      <c r="B1359" s="37">
        <f>[1]consoCURRENT!E26449</f>
        <v>0</v>
      </c>
      <c r="C1359" s="37">
        <f>[1]consoCURRENT!F26449</f>
        <v>0</v>
      </c>
      <c r="D1359" s="37">
        <f>[1]consoCURRENT!G26449</f>
        <v>0</v>
      </c>
      <c r="E1359" s="37">
        <f>[1]consoCURRENT!H26449</f>
        <v>0</v>
      </c>
      <c r="F1359" s="37">
        <f>[1]consoCURRENT!I26449</f>
        <v>0</v>
      </c>
      <c r="G1359" s="37">
        <f>[1]consoCURRENT!J26449</f>
        <v>0</v>
      </c>
      <c r="H1359" s="37">
        <f>[1]consoCURRENT!K26449</f>
        <v>0</v>
      </c>
      <c r="I1359" s="37">
        <f>[1]consoCURRENT!L26449</f>
        <v>0</v>
      </c>
      <c r="J1359" s="37">
        <f>[1]consoCURRENT!M26449</f>
        <v>0</v>
      </c>
      <c r="K1359" s="37">
        <f>[1]consoCURRENT!N26449</f>
        <v>0</v>
      </c>
      <c r="L1359" s="37">
        <f>[1]consoCURRENT!O26449</f>
        <v>0</v>
      </c>
      <c r="M1359" s="37">
        <f>[1]consoCURRENT!P26449</f>
        <v>0</v>
      </c>
      <c r="N1359" s="37">
        <f>[1]consoCURRENT!Q26449</f>
        <v>0</v>
      </c>
      <c r="O1359" s="37">
        <f>[1]consoCURRENT!R26449</f>
        <v>0</v>
      </c>
      <c r="P1359" s="37">
        <f>[1]consoCURRENT!S26449</f>
        <v>0</v>
      </c>
      <c r="Q1359" s="37">
        <f>[1]consoCURRENT!T26449</f>
        <v>0</v>
      </c>
      <c r="R1359" s="37">
        <f>[1]consoCURRENT!U26449</f>
        <v>0</v>
      </c>
      <c r="S1359" s="37">
        <f>[1]consoCURRENT!V26449</f>
        <v>0</v>
      </c>
      <c r="T1359" s="37">
        <f>[1]consoCURRENT!W26449</f>
        <v>0</v>
      </c>
      <c r="U1359" s="37">
        <f>[1]consoCURRENT!X26449</f>
        <v>0</v>
      </c>
      <c r="V1359" s="37">
        <f>[1]consoCURRENT!Y26449</f>
        <v>0</v>
      </c>
      <c r="W1359" s="37">
        <f>[1]consoCURRENT!Z26449</f>
        <v>0</v>
      </c>
      <c r="X1359" s="37">
        <f>[1]consoCURRENT!AA26449</f>
        <v>0</v>
      </c>
      <c r="Y1359" s="37">
        <f>[1]consoCURRENT!AB26449</f>
        <v>0</v>
      </c>
      <c r="Z1359" s="37">
        <f t="shared" ref="Z1359" si="973">SUM(M1359:Y1359)</f>
        <v>0</v>
      </c>
      <c r="AA1359" s="37">
        <f t="shared" ref="AA1359" si="974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2843000</v>
      </c>
      <c r="C1360" s="44">
        <f t="shared" ref="C1360:AA1360" si="975">C1359+C1358</f>
        <v>0</v>
      </c>
      <c r="D1360" s="44">
        <f t="shared" si="975"/>
        <v>0</v>
      </c>
      <c r="E1360" s="44">
        <f t="shared" si="975"/>
        <v>850651.48</v>
      </c>
      <c r="F1360" s="44">
        <f t="shared" si="975"/>
        <v>0</v>
      </c>
      <c r="G1360" s="44">
        <f t="shared" si="975"/>
        <v>0</v>
      </c>
      <c r="H1360" s="44">
        <f t="shared" si="975"/>
        <v>0</v>
      </c>
      <c r="I1360" s="44">
        <f t="shared" si="975"/>
        <v>0</v>
      </c>
      <c r="J1360" s="44">
        <f t="shared" si="975"/>
        <v>0</v>
      </c>
      <c r="K1360" s="44">
        <f t="shared" si="975"/>
        <v>0</v>
      </c>
      <c r="L1360" s="44">
        <f t="shared" si="975"/>
        <v>0</v>
      </c>
      <c r="M1360" s="44">
        <f t="shared" si="975"/>
        <v>0</v>
      </c>
      <c r="N1360" s="44">
        <f t="shared" si="975"/>
        <v>0</v>
      </c>
      <c r="O1360" s="44">
        <f t="shared" si="975"/>
        <v>453752.22</v>
      </c>
      <c r="P1360" s="44">
        <f t="shared" si="975"/>
        <v>396899.26</v>
      </c>
      <c r="Q1360" s="44">
        <f t="shared" si="975"/>
        <v>0</v>
      </c>
      <c r="R1360" s="44">
        <f t="shared" si="975"/>
        <v>0</v>
      </c>
      <c r="S1360" s="44">
        <f t="shared" si="975"/>
        <v>0</v>
      </c>
      <c r="T1360" s="44">
        <f t="shared" si="975"/>
        <v>0</v>
      </c>
      <c r="U1360" s="44">
        <f t="shared" si="975"/>
        <v>0</v>
      </c>
      <c r="V1360" s="44">
        <f t="shared" si="975"/>
        <v>0</v>
      </c>
      <c r="W1360" s="44">
        <f t="shared" si="975"/>
        <v>0</v>
      </c>
      <c r="X1360" s="44">
        <f t="shared" si="975"/>
        <v>0</v>
      </c>
      <c r="Y1360" s="44">
        <f t="shared" si="975"/>
        <v>0</v>
      </c>
      <c r="Z1360" s="44">
        <f t="shared" si="975"/>
        <v>850651.48</v>
      </c>
      <c r="AA1360" s="44">
        <f t="shared" si="975"/>
        <v>1992348.52</v>
      </c>
      <c r="AB1360" s="45">
        <f t="shared" si="971"/>
        <v>0.29920910306014775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58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[1]consoCURRENT!E26509</f>
        <v>2092740</v>
      </c>
      <c r="C1364" s="37">
        <f>[1]consoCURRENT!F26509</f>
        <v>0</v>
      </c>
      <c r="D1364" s="37">
        <f>[1]consoCURRENT!G26509</f>
        <v>0</v>
      </c>
      <c r="E1364" s="37">
        <f>[1]consoCURRENT!H26509</f>
        <v>493680.94</v>
      </c>
      <c r="F1364" s="37">
        <f>[1]consoCURRENT!I26509</f>
        <v>0</v>
      </c>
      <c r="G1364" s="37">
        <f>[1]consoCURRENT!J26509</f>
        <v>0</v>
      </c>
      <c r="H1364" s="37">
        <f>[1]consoCURRENT!K26509</f>
        <v>0</v>
      </c>
      <c r="I1364" s="37">
        <f>[1]consoCURRENT!L26509</f>
        <v>0</v>
      </c>
      <c r="J1364" s="37">
        <f>[1]consoCURRENT!M26509</f>
        <v>0</v>
      </c>
      <c r="K1364" s="37">
        <f>[1]consoCURRENT!N26509</f>
        <v>0</v>
      </c>
      <c r="L1364" s="37">
        <f>[1]consoCURRENT!O26509</f>
        <v>0</v>
      </c>
      <c r="M1364" s="37">
        <f>[1]consoCURRENT!P26509</f>
        <v>0</v>
      </c>
      <c r="N1364" s="37">
        <f>[1]consoCURRENT!Q26509</f>
        <v>0</v>
      </c>
      <c r="O1364" s="37">
        <f>[1]consoCURRENT!R26509</f>
        <v>319285.94</v>
      </c>
      <c r="P1364" s="37">
        <f>[1]consoCURRENT!S26509</f>
        <v>174395</v>
      </c>
      <c r="Q1364" s="37">
        <f>[1]consoCURRENT!T26509</f>
        <v>0</v>
      </c>
      <c r="R1364" s="37">
        <f>[1]consoCURRENT!U26509</f>
        <v>0</v>
      </c>
      <c r="S1364" s="37">
        <f>[1]consoCURRENT!V26509</f>
        <v>0</v>
      </c>
      <c r="T1364" s="37">
        <f>[1]consoCURRENT!W26509</f>
        <v>0</v>
      </c>
      <c r="U1364" s="37">
        <f>[1]consoCURRENT!X26509</f>
        <v>0</v>
      </c>
      <c r="V1364" s="37">
        <f>[1]consoCURRENT!Y26509</f>
        <v>0</v>
      </c>
      <c r="W1364" s="37">
        <f>[1]consoCURRENT!Z26509</f>
        <v>0</v>
      </c>
      <c r="X1364" s="37">
        <f>[1]consoCURRENT!AA26509</f>
        <v>0</v>
      </c>
      <c r="Y1364" s="37">
        <f>[1]consoCURRENT!AB26509</f>
        <v>0</v>
      </c>
      <c r="Z1364" s="37">
        <f>SUM(M1364:Y1364)</f>
        <v>493680.94</v>
      </c>
      <c r="AA1364" s="37">
        <f>B1364-Z1364</f>
        <v>1599059.06</v>
      </c>
      <c r="AB1364" s="42">
        <f>Z1364/B1364</f>
        <v>0.23590170780890124</v>
      </c>
      <c r="AC1364" s="38"/>
    </row>
    <row r="1365" spans="1:29" s="39" customFormat="1" ht="18" customHeight="1" x14ac:dyDescent="0.25">
      <c r="A1365" s="41" t="s">
        <v>37</v>
      </c>
      <c r="B1365" s="37">
        <f>[1]consoCURRENT!E26585</f>
        <v>745260</v>
      </c>
      <c r="C1365" s="37">
        <f>[1]consoCURRENT!F26585</f>
        <v>0</v>
      </c>
      <c r="D1365" s="37">
        <f>[1]consoCURRENT!G26585</f>
        <v>0</v>
      </c>
      <c r="E1365" s="37">
        <f>[1]consoCURRENT!H26585</f>
        <v>96662.080000000002</v>
      </c>
      <c r="F1365" s="37">
        <f>[1]consoCURRENT!I26585</f>
        <v>0</v>
      </c>
      <c r="G1365" s="37">
        <f>[1]consoCURRENT!J26585</f>
        <v>0</v>
      </c>
      <c r="H1365" s="37">
        <f>[1]consoCURRENT!K26585</f>
        <v>0</v>
      </c>
      <c r="I1365" s="37">
        <f>[1]consoCURRENT!L26585</f>
        <v>0</v>
      </c>
      <c r="J1365" s="37">
        <f>[1]consoCURRENT!M26585</f>
        <v>0</v>
      </c>
      <c r="K1365" s="37">
        <f>[1]consoCURRENT!N26585</f>
        <v>0</v>
      </c>
      <c r="L1365" s="37">
        <f>[1]consoCURRENT!O26585</f>
        <v>0</v>
      </c>
      <c r="M1365" s="37">
        <f>[1]consoCURRENT!P26585</f>
        <v>0</v>
      </c>
      <c r="N1365" s="37">
        <f>[1]consoCURRENT!Q26585</f>
        <v>0</v>
      </c>
      <c r="O1365" s="37">
        <f>[1]consoCURRENT!R26585</f>
        <v>8100</v>
      </c>
      <c r="P1365" s="37">
        <f>[1]consoCURRENT!S26585</f>
        <v>88562.08</v>
      </c>
      <c r="Q1365" s="37">
        <f>[1]consoCURRENT!T26585</f>
        <v>0</v>
      </c>
      <c r="R1365" s="37">
        <f>[1]consoCURRENT!U26585</f>
        <v>0</v>
      </c>
      <c r="S1365" s="37">
        <f>[1]consoCURRENT!V26585</f>
        <v>0</v>
      </c>
      <c r="T1365" s="37">
        <f>[1]consoCURRENT!W26585</f>
        <v>0</v>
      </c>
      <c r="U1365" s="37">
        <f>[1]consoCURRENT!X26585</f>
        <v>0</v>
      </c>
      <c r="V1365" s="37">
        <f>[1]consoCURRENT!Y26585</f>
        <v>0</v>
      </c>
      <c r="W1365" s="37">
        <f>[1]consoCURRENT!Z26585</f>
        <v>0</v>
      </c>
      <c r="X1365" s="37">
        <f>[1]consoCURRENT!AA26585</f>
        <v>0</v>
      </c>
      <c r="Y1365" s="37">
        <f>[1]consoCURRENT!AB26585</f>
        <v>0</v>
      </c>
      <c r="Z1365" s="37">
        <f t="shared" ref="Z1365:Z1367" si="976">SUM(M1365:Y1365)</f>
        <v>96662.080000000002</v>
      </c>
      <c r="AA1365" s="37">
        <f t="shared" ref="AA1365:AA1367" si="977">B1365-Z1365</f>
        <v>648597.92000000004</v>
      </c>
      <c r="AB1365" s="42">
        <f t="shared" ref="AB1365:AB1370" si="978">Z1365/B1365</f>
        <v>0.12970249308965998</v>
      </c>
      <c r="AC1365" s="38"/>
    </row>
    <row r="1366" spans="1:29" s="39" customFormat="1" ht="18" customHeight="1" x14ac:dyDescent="0.25">
      <c r="A1366" s="41" t="s">
        <v>38</v>
      </c>
      <c r="B1366" s="37">
        <f>[1]consoCURRENT!E26591</f>
        <v>0</v>
      </c>
      <c r="C1366" s="37">
        <f>[1]consoCURRENT!F26591</f>
        <v>0</v>
      </c>
      <c r="D1366" s="37">
        <f>[1]consoCURRENT!G26591</f>
        <v>0</v>
      </c>
      <c r="E1366" s="37">
        <f>[1]consoCURRENT!H26591</f>
        <v>0</v>
      </c>
      <c r="F1366" s="37">
        <f>[1]consoCURRENT!I26591</f>
        <v>0</v>
      </c>
      <c r="G1366" s="37">
        <f>[1]consoCURRENT!J26591</f>
        <v>0</v>
      </c>
      <c r="H1366" s="37">
        <f>[1]consoCURRENT!K26591</f>
        <v>0</v>
      </c>
      <c r="I1366" s="37">
        <f>[1]consoCURRENT!L26591</f>
        <v>0</v>
      </c>
      <c r="J1366" s="37">
        <f>[1]consoCURRENT!M26591</f>
        <v>0</v>
      </c>
      <c r="K1366" s="37">
        <f>[1]consoCURRENT!N26591</f>
        <v>0</v>
      </c>
      <c r="L1366" s="37">
        <f>[1]consoCURRENT!O26591</f>
        <v>0</v>
      </c>
      <c r="M1366" s="37">
        <f>[1]consoCURRENT!P26591</f>
        <v>0</v>
      </c>
      <c r="N1366" s="37">
        <f>[1]consoCURRENT!Q26591</f>
        <v>0</v>
      </c>
      <c r="O1366" s="37">
        <f>[1]consoCURRENT!R26591</f>
        <v>0</v>
      </c>
      <c r="P1366" s="37">
        <f>[1]consoCURRENT!S26591</f>
        <v>0</v>
      </c>
      <c r="Q1366" s="37">
        <f>[1]consoCURRENT!T26591</f>
        <v>0</v>
      </c>
      <c r="R1366" s="37">
        <f>[1]consoCURRENT!U26591</f>
        <v>0</v>
      </c>
      <c r="S1366" s="37">
        <f>[1]consoCURRENT!V26591</f>
        <v>0</v>
      </c>
      <c r="T1366" s="37">
        <f>[1]consoCURRENT!W26591</f>
        <v>0</v>
      </c>
      <c r="U1366" s="37">
        <f>[1]consoCURRENT!X26591</f>
        <v>0</v>
      </c>
      <c r="V1366" s="37">
        <f>[1]consoCURRENT!Y26591</f>
        <v>0</v>
      </c>
      <c r="W1366" s="37">
        <f>[1]consoCURRENT!Z26591</f>
        <v>0</v>
      </c>
      <c r="X1366" s="37">
        <f>[1]consoCURRENT!AA26591</f>
        <v>0</v>
      </c>
      <c r="Y1366" s="37">
        <f>[1]consoCURRENT!AB26591</f>
        <v>0</v>
      </c>
      <c r="Z1366" s="37">
        <f t="shared" si="976"/>
        <v>0</v>
      </c>
      <c r="AA1366" s="37">
        <f t="shared" si="977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[1]consoCURRENT!E26620</f>
        <v>0</v>
      </c>
      <c r="C1367" s="37">
        <f>[1]consoCURRENT!F26620</f>
        <v>0</v>
      </c>
      <c r="D1367" s="37">
        <f>[1]consoCURRENT!G26620</f>
        <v>0</v>
      </c>
      <c r="E1367" s="37">
        <f>[1]consoCURRENT!H26620</f>
        <v>0</v>
      </c>
      <c r="F1367" s="37">
        <f>[1]consoCURRENT!I26620</f>
        <v>0</v>
      </c>
      <c r="G1367" s="37">
        <f>[1]consoCURRENT!J26620</f>
        <v>0</v>
      </c>
      <c r="H1367" s="37">
        <f>[1]consoCURRENT!K26620</f>
        <v>0</v>
      </c>
      <c r="I1367" s="37">
        <f>[1]consoCURRENT!L26620</f>
        <v>0</v>
      </c>
      <c r="J1367" s="37">
        <f>[1]consoCURRENT!M26620</f>
        <v>0</v>
      </c>
      <c r="K1367" s="37">
        <f>[1]consoCURRENT!N26620</f>
        <v>0</v>
      </c>
      <c r="L1367" s="37">
        <f>[1]consoCURRENT!O26620</f>
        <v>0</v>
      </c>
      <c r="M1367" s="37">
        <f>[1]consoCURRENT!P26620</f>
        <v>0</v>
      </c>
      <c r="N1367" s="37">
        <f>[1]consoCURRENT!Q26620</f>
        <v>0</v>
      </c>
      <c r="O1367" s="37">
        <f>[1]consoCURRENT!R26620</f>
        <v>0</v>
      </c>
      <c r="P1367" s="37">
        <f>[1]consoCURRENT!S26620</f>
        <v>0</v>
      </c>
      <c r="Q1367" s="37">
        <f>[1]consoCURRENT!T26620</f>
        <v>0</v>
      </c>
      <c r="R1367" s="37">
        <f>[1]consoCURRENT!U26620</f>
        <v>0</v>
      </c>
      <c r="S1367" s="37">
        <f>[1]consoCURRENT!V26620</f>
        <v>0</v>
      </c>
      <c r="T1367" s="37">
        <f>[1]consoCURRENT!W26620</f>
        <v>0</v>
      </c>
      <c r="U1367" s="37">
        <f>[1]consoCURRENT!X26620</f>
        <v>0</v>
      </c>
      <c r="V1367" s="37">
        <f>[1]consoCURRENT!Y26620</f>
        <v>0</v>
      </c>
      <c r="W1367" s="37">
        <f>[1]consoCURRENT!Z26620</f>
        <v>0</v>
      </c>
      <c r="X1367" s="37">
        <f>[1]consoCURRENT!AA26620</f>
        <v>0</v>
      </c>
      <c r="Y1367" s="37">
        <f>[1]consoCURRENT!AB26620</f>
        <v>0</v>
      </c>
      <c r="Z1367" s="37">
        <f t="shared" si="976"/>
        <v>0</v>
      </c>
      <c r="AA1367" s="37">
        <f t="shared" si="977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2838000</v>
      </c>
      <c r="C1368" s="44">
        <f t="shared" ref="C1368:AA1368" si="979">SUM(C1364:C1367)</f>
        <v>0</v>
      </c>
      <c r="D1368" s="44">
        <f t="shared" si="979"/>
        <v>0</v>
      </c>
      <c r="E1368" s="44">
        <f t="shared" si="979"/>
        <v>590343.02</v>
      </c>
      <c r="F1368" s="44">
        <f t="shared" si="979"/>
        <v>0</v>
      </c>
      <c r="G1368" s="44">
        <f t="shared" si="979"/>
        <v>0</v>
      </c>
      <c r="H1368" s="44">
        <f t="shared" si="979"/>
        <v>0</v>
      </c>
      <c r="I1368" s="44">
        <f t="shared" si="979"/>
        <v>0</v>
      </c>
      <c r="J1368" s="44">
        <f t="shared" si="979"/>
        <v>0</v>
      </c>
      <c r="K1368" s="44">
        <f t="shared" si="979"/>
        <v>0</v>
      </c>
      <c r="L1368" s="44">
        <f t="shared" si="979"/>
        <v>0</v>
      </c>
      <c r="M1368" s="44">
        <f t="shared" si="979"/>
        <v>0</v>
      </c>
      <c r="N1368" s="44">
        <f t="shared" si="979"/>
        <v>0</v>
      </c>
      <c r="O1368" s="44">
        <f t="shared" si="979"/>
        <v>327385.94</v>
      </c>
      <c r="P1368" s="44">
        <f t="shared" si="979"/>
        <v>262957.08</v>
      </c>
      <c r="Q1368" s="44">
        <f t="shared" si="979"/>
        <v>0</v>
      </c>
      <c r="R1368" s="44">
        <f t="shared" si="979"/>
        <v>0</v>
      </c>
      <c r="S1368" s="44">
        <f t="shared" si="979"/>
        <v>0</v>
      </c>
      <c r="T1368" s="44">
        <f t="shared" si="979"/>
        <v>0</v>
      </c>
      <c r="U1368" s="44">
        <f t="shared" si="979"/>
        <v>0</v>
      </c>
      <c r="V1368" s="44">
        <f t="shared" si="979"/>
        <v>0</v>
      </c>
      <c r="W1368" s="44">
        <f t="shared" si="979"/>
        <v>0</v>
      </c>
      <c r="X1368" s="44">
        <f t="shared" si="979"/>
        <v>0</v>
      </c>
      <c r="Y1368" s="44">
        <f t="shared" si="979"/>
        <v>0</v>
      </c>
      <c r="Z1368" s="44">
        <f t="shared" si="979"/>
        <v>590343.02</v>
      </c>
      <c r="AA1368" s="44">
        <f t="shared" si="979"/>
        <v>2247656.98</v>
      </c>
      <c r="AB1368" s="45">
        <f t="shared" si="978"/>
        <v>0.20801374911909795</v>
      </c>
      <c r="AC1368" s="38"/>
    </row>
    <row r="1369" spans="1:29" s="39" customFormat="1" ht="18" customHeight="1" x14ac:dyDescent="0.25">
      <c r="A1369" s="46" t="s">
        <v>41</v>
      </c>
      <c r="B1369" s="37">
        <f>[1]consoCURRENT!E26624</f>
        <v>0</v>
      </c>
      <c r="C1369" s="37">
        <f>[1]consoCURRENT!F26624</f>
        <v>0</v>
      </c>
      <c r="D1369" s="37">
        <f>[1]consoCURRENT!G26624</f>
        <v>0</v>
      </c>
      <c r="E1369" s="37">
        <f>[1]consoCURRENT!H26624</f>
        <v>0</v>
      </c>
      <c r="F1369" s="37">
        <f>[1]consoCURRENT!I26624</f>
        <v>0</v>
      </c>
      <c r="G1369" s="37">
        <f>[1]consoCURRENT!J26624</f>
        <v>0</v>
      </c>
      <c r="H1369" s="37">
        <f>[1]consoCURRENT!K26624</f>
        <v>0</v>
      </c>
      <c r="I1369" s="37">
        <f>[1]consoCURRENT!L26624</f>
        <v>0</v>
      </c>
      <c r="J1369" s="37">
        <f>[1]consoCURRENT!M26624</f>
        <v>0</v>
      </c>
      <c r="K1369" s="37">
        <f>[1]consoCURRENT!N26624</f>
        <v>0</v>
      </c>
      <c r="L1369" s="37">
        <f>[1]consoCURRENT!O26624</f>
        <v>0</v>
      </c>
      <c r="M1369" s="37">
        <f>[1]consoCURRENT!P26624</f>
        <v>0</v>
      </c>
      <c r="N1369" s="37">
        <f>[1]consoCURRENT!Q26624</f>
        <v>0</v>
      </c>
      <c r="O1369" s="37">
        <f>[1]consoCURRENT!R26624</f>
        <v>0</v>
      </c>
      <c r="P1369" s="37">
        <f>[1]consoCURRENT!S26624</f>
        <v>0</v>
      </c>
      <c r="Q1369" s="37">
        <f>[1]consoCURRENT!T26624</f>
        <v>0</v>
      </c>
      <c r="R1369" s="37">
        <f>[1]consoCURRENT!U26624</f>
        <v>0</v>
      </c>
      <c r="S1369" s="37">
        <f>[1]consoCURRENT!V26624</f>
        <v>0</v>
      </c>
      <c r="T1369" s="37">
        <f>[1]consoCURRENT!W26624</f>
        <v>0</v>
      </c>
      <c r="U1369" s="37">
        <f>[1]consoCURRENT!X26624</f>
        <v>0</v>
      </c>
      <c r="V1369" s="37">
        <f>[1]consoCURRENT!Y26624</f>
        <v>0</v>
      </c>
      <c r="W1369" s="37">
        <f>[1]consoCURRENT!Z26624</f>
        <v>0</v>
      </c>
      <c r="X1369" s="37">
        <f>[1]consoCURRENT!AA26624</f>
        <v>0</v>
      </c>
      <c r="Y1369" s="37">
        <f>[1]consoCURRENT!AB26624</f>
        <v>0</v>
      </c>
      <c r="Z1369" s="37">
        <f t="shared" ref="Z1369" si="980">SUM(M1369:Y1369)</f>
        <v>0</v>
      </c>
      <c r="AA1369" s="37">
        <f t="shared" ref="AA1369" si="981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2838000</v>
      </c>
      <c r="C1370" s="44">
        <f t="shared" ref="C1370:AA1370" si="982">C1369+C1368</f>
        <v>0</v>
      </c>
      <c r="D1370" s="44">
        <f t="shared" si="982"/>
        <v>0</v>
      </c>
      <c r="E1370" s="44">
        <f t="shared" si="982"/>
        <v>590343.02</v>
      </c>
      <c r="F1370" s="44">
        <f t="shared" si="982"/>
        <v>0</v>
      </c>
      <c r="G1370" s="44">
        <f t="shared" si="982"/>
        <v>0</v>
      </c>
      <c r="H1370" s="44">
        <f t="shared" si="982"/>
        <v>0</v>
      </c>
      <c r="I1370" s="44">
        <f t="shared" si="982"/>
        <v>0</v>
      </c>
      <c r="J1370" s="44">
        <f t="shared" si="982"/>
        <v>0</v>
      </c>
      <c r="K1370" s="44">
        <f t="shared" si="982"/>
        <v>0</v>
      </c>
      <c r="L1370" s="44">
        <f t="shared" si="982"/>
        <v>0</v>
      </c>
      <c r="M1370" s="44">
        <f t="shared" si="982"/>
        <v>0</v>
      </c>
      <c r="N1370" s="44">
        <f t="shared" si="982"/>
        <v>0</v>
      </c>
      <c r="O1370" s="44">
        <f t="shared" si="982"/>
        <v>327385.94</v>
      </c>
      <c r="P1370" s="44">
        <f t="shared" si="982"/>
        <v>262957.08</v>
      </c>
      <c r="Q1370" s="44">
        <f t="shared" si="982"/>
        <v>0</v>
      </c>
      <c r="R1370" s="44">
        <f t="shared" si="982"/>
        <v>0</v>
      </c>
      <c r="S1370" s="44">
        <f t="shared" si="982"/>
        <v>0</v>
      </c>
      <c r="T1370" s="44">
        <f t="shared" si="982"/>
        <v>0</v>
      </c>
      <c r="U1370" s="44">
        <f t="shared" si="982"/>
        <v>0</v>
      </c>
      <c r="V1370" s="44">
        <f t="shared" si="982"/>
        <v>0</v>
      </c>
      <c r="W1370" s="44">
        <f t="shared" si="982"/>
        <v>0</v>
      </c>
      <c r="X1370" s="44">
        <f t="shared" si="982"/>
        <v>0</v>
      </c>
      <c r="Y1370" s="44">
        <f t="shared" si="982"/>
        <v>0</v>
      </c>
      <c r="Z1370" s="44">
        <f t="shared" si="982"/>
        <v>590343.02</v>
      </c>
      <c r="AA1370" s="44">
        <f t="shared" si="982"/>
        <v>2247656.98</v>
      </c>
      <c r="AB1370" s="45">
        <f t="shared" si="978"/>
        <v>0.20801374911909795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59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[1]consoCURRENT!E26684</f>
        <v>2092740</v>
      </c>
      <c r="C1374" s="37">
        <f>[1]consoCURRENT!F26684</f>
        <v>0</v>
      </c>
      <c r="D1374" s="37">
        <f>[1]consoCURRENT!G26684</f>
        <v>0</v>
      </c>
      <c r="E1374" s="37">
        <f>[1]consoCURRENT!H26684</f>
        <v>628955.93999999994</v>
      </c>
      <c r="F1374" s="37">
        <f>[1]consoCURRENT!I26684</f>
        <v>0</v>
      </c>
      <c r="G1374" s="37">
        <f>[1]consoCURRENT!J26684</f>
        <v>0</v>
      </c>
      <c r="H1374" s="37">
        <f>[1]consoCURRENT!K26684</f>
        <v>0</v>
      </c>
      <c r="I1374" s="37">
        <f>[1]consoCURRENT!L26684</f>
        <v>0</v>
      </c>
      <c r="J1374" s="37">
        <f>[1]consoCURRENT!M26684</f>
        <v>0</v>
      </c>
      <c r="K1374" s="37">
        <f>[1]consoCURRENT!N26684</f>
        <v>0</v>
      </c>
      <c r="L1374" s="37">
        <f>[1]consoCURRENT!O26684</f>
        <v>0</v>
      </c>
      <c r="M1374" s="37">
        <f>[1]consoCURRENT!P26684</f>
        <v>0</v>
      </c>
      <c r="N1374" s="37">
        <f>[1]consoCURRENT!Q26684</f>
        <v>0</v>
      </c>
      <c r="O1374" s="37">
        <f>[1]consoCURRENT!R26684</f>
        <v>416258.54</v>
      </c>
      <c r="P1374" s="37">
        <f>[1]consoCURRENT!S26684</f>
        <v>212697.4</v>
      </c>
      <c r="Q1374" s="37">
        <f>[1]consoCURRENT!T26684</f>
        <v>0</v>
      </c>
      <c r="R1374" s="37">
        <f>[1]consoCURRENT!U26684</f>
        <v>0</v>
      </c>
      <c r="S1374" s="37">
        <f>[1]consoCURRENT!V26684</f>
        <v>0</v>
      </c>
      <c r="T1374" s="37">
        <f>[1]consoCURRENT!W26684</f>
        <v>0</v>
      </c>
      <c r="U1374" s="37">
        <f>[1]consoCURRENT!X26684</f>
        <v>0</v>
      </c>
      <c r="V1374" s="37">
        <f>[1]consoCURRENT!Y26684</f>
        <v>0</v>
      </c>
      <c r="W1374" s="37">
        <f>[1]consoCURRENT!Z26684</f>
        <v>0</v>
      </c>
      <c r="X1374" s="37">
        <f>[1]consoCURRENT!AA26684</f>
        <v>0</v>
      </c>
      <c r="Y1374" s="37">
        <f>[1]consoCURRENT!AB26684</f>
        <v>0</v>
      </c>
      <c r="Z1374" s="37">
        <f>SUM(M1374:Y1374)</f>
        <v>628955.93999999994</v>
      </c>
      <c r="AA1374" s="37">
        <f>B1374-Z1374</f>
        <v>1463784.06</v>
      </c>
      <c r="AB1374" s="42">
        <f>Z1374/B1374</f>
        <v>0.30054184466297768</v>
      </c>
      <c r="AC1374" s="38"/>
    </row>
    <row r="1375" spans="1:29" s="39" customFormat="1" ht="18" customHeight="1" x14ac:dyDescent="0.25">
      <c r="A1375" s="41" t="s">
        <v>37</v>
      </c>
      <c r="B1375" s="37">
        <f>[1]consoCURRENT!E26760</f>
        <v>738260</v>
      </c>
      <c r="C1375" s="37">
        <f>[1]consoCURRENT!F26760</f>
        <v>0</v>
      </c>
      <c r="D1375" s="37">
        <f>[1]consoCURRENT!G26760</f>
        <v>0</v>
      </c>
      <c r="E1375" s="37">
        <f>[1]consoCURRENT!H26760</f>
        <v>79097.05</v>
      </c>
      <c r="F1375" s="37">
        <f>[1]consoCURRENT!I26760</f>
        <v>0</v>
      </c>
      <c r="G1375" s="37">
        <f>[1]consoCURRENT!J26760</f>
        <v>0</v>
      </c>
      <c r="H1375" s="37">
        <f>[1]consoCURRENT!K26760</f>
        <v>0</v>
      </c>
      <c r="I1375" s="37">
        <f>[1]consoCURRENT!L26760</f>
        <v>0</v>
      </c>
      <c r="J1375" s="37">
        <f>[1]consoCURRENT!M26760</f>
        <v>0</v>
      </c>
      <c r="K1375" s="37">
        <f>[1]consoCURRENT!N26760</f>
        <v>0</v>
      </c>
      <c r="L1375" s="37">
        <f>[1]consoCURRENT!O26760</f>
        <v>0</v>
      </c>
      <c r="M1375" s="37">
        <f>[1]consoCURRENT!P26760</f>
        <v>0</v>
      </c>
      <c r="N1375" s="37">
        <f>[1]consoCURRENT!Q26760</f>
        <v>0</v>
      </c>
      <c r="O1375" s="37">
        <f>[1]consoCURRENT!R26760</f>
        <v>40450</v>
      </c>
      <c r="P1375" s="37">
        <f>[1]consoCURRENT!S26760</f>
        <v>38647.050000000003</v>
      </c>
      <c r="Q1375" s="37">
        <f>[1]consoCURRENT!T26760</f>
        <v>0</v>
      </c>
      <c r="R1375" s="37">
        <f>[1]consoCURRENT!U26760</f>
        <v>0</v>
      </c>
      <c r="S1375" s="37">
        <f>[1]consoCURRENT!V26760</f>
        <v>0</v>
      </c>
      <c r="T1375" s="37">
        <f>[1]consoCURRENT!W26760</f>
        <v>0</v>
      </c>
      <c r="U1375" s="37">
        <f>[1]consoCURRENT!X26760</f>
        <v>0</v>
      </c>
      <c r="V1375" s="37">
        <f>[1]consoCURRENT!Y26760</f>
        <v>0</v>
      </c>
      <c r="W1375" s="37">
        <f>[1]consoCURRENT!Z26760</f>
        <v>0</v>
      </c>
      <c r="X1375" s="37">
        <f>[1]consoCURRENT!AA26760</f>
        <v>0</v>
      </c>
      <c r="Y1375" s="37">
        <f>[1]consoCURRENT!AB26760</f>
        <v>0</v>
      </c>
      <c r="Z1375" s="37">
        <f t="shared" ref="Z1375:Z1377" si="983">SUM(M1375:Y1375)</f>
        <v>79097.05</v>
      </c>
      <c r="AA1375" s="37">
        <f t="shared" ref="AA1375:AA1377" si="984">B1375-Z1375</f>
        <v>659162.94999999995</v>
      </c>
      <c r="AB1375" s="42">
        <f t="shared" ref="AB1375:AB1380" si="985">Z1375/B1375</f>
        <v>0.10713982878660634</v>
      </c>
      <c r="AC1375" s="38"/>
    </row>
    <row r="1376" spans="1:29" s="39" customFormat="1" ht="18" customHeight="1" x14ac:dyDescent="0.25">
      <c r="A1376" s="41" t="s">
        <v>38</v>
      </c>
      <c r="B1376" s="37">
        <f>[1]consoCURRENT!E26766</f>
        <v>0</v>
      </c>
      <c r="C1376" s="37">
        <f>[1]consoCURRENT!F26766</f>
        <v>0</v>
      </c>
      <c r="D1376" s="37">
        <f>[1]consoCURRENT!G26766</f>
        <v>0</v>
      </c>
      <c r="E1376" s="37">
        <f>[1]consoCURRENT!H26766</f>
        <v>0</v>
      </c>
      <c r="F1376" s="37">
        <f>[1]consoCURRENT!I26766</f>
        <v>0</v>
      </c>
      <c r="G1376" s="37">
        <f>[1]consoCURRENT!J26766</f>
        <v>0</v>
      </c>
      <c r="H1376" s="37">
        <f>[1]consoCURRENT!K26766</f>
        <v>0</v>
      </c>
      <c r="I1376" s="37">
        <f>[1]consoCURRENT!L26766</f>
        <v>0</v>
      </c>
      <c r="J1376" s="37">
        <f>[1]consoCURRENT!M26766</f>
        <v>0</v>
      </c>
      <c r="K1376" s="37">
        <f>[1]consoCURRENT!N26766</f>
        <v>0</v>
      </c>
      <c r="L1376" s="37">
        <f>[1]consoCURRENT!O26766</f>
        <v>0</v>
      </c>
      <c r="M1376" s="37">
        <f>[1]consoCURRENT!P26766</f>
        <v>0</v>
      </c>
      <c r="N1376" s="37">
        <f>[1]consoCURRENT!Q26766</f>
        <v>0</v>
      </c>
      <c r="O1376" s="37">
        <f>[1]consoCURRENT!R26766</f>
        <v>0</v>
      </c>
      <c r="P1376" s="37">
        <f>[1]consoCURRENT!S26766</f>
        <v>0</v>
      </c>
      <c r="Q1376" s="37">
        <f>[1]consoCURRENT!T26766</f>
        <v>0</v>
      </c>
      <c r="R1376" s="37">
        <f>[1]consoCURRENT!U26766</f>
        <v>0</v>
      </c>
      <c r="S1376" s="37">
        <f>[1]consoCURRENT!V26766</f>
        <v>0</v>
      </c>
      <c r="T1376" s="37">
        <f>[1]consoCURRENT!W26766</f>
        <v>0</v>
      </c>
      <c r="U1376" s="37">
        <f>[1]consoCURRENT!X26766</f>
        <v>0</v>
      </c>
      <c r="V1376" s="37">
        <f>[1]consoCURRENT!Y26766</f>
        <v>0</v>
      </c>
      <c r="W1376" s="37">
        <f>[1]consoCURRENT!Z26766</f>
        <v>0</v>
      </c>
      <c r="X1376" s="37">
        <f>[1]consoCURRENT!AA26766</f>
        <v>0</v>
      </c>
      <c r="Y1376" s="37">
        <f>[1]consoCURRENT!AB26766</f>
        <v>0</v>
      </c>
      <c r="Z1376" s="37">
        <f t="shared" si="983"/>
        <v>0</v>
      </c>
      <c r="AA1376" s="37">
        <f t="shared" si="984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[1]consoCURRENT!E26795</f>
        <v>0</v>
      </c>
      <c r="C1377" s="37">
        <f>[1]consoCURRENT!F26795</f>
        <v>0</v>
      </c>
      <c r="D1377" s="37">
        <f>[1]consoCURRENT!G26795</f>
        <v>0</v>
      </c>
      <c r="E1377" s="37">
        <f>[1]consoCURRENT!H26795</f>
        <v>0</v>
      </c>
      <c r="F1377" s="37">
        <f>[1]consoCURRENT!I26795</f>
        <v>0</v>
      </c>
      <c r="G1377" s="37">
        <f>[1]consoCURRENT!J26795</f>
        <v>0</v>
      </c>
      <c r="H1377" s="37">
        <f>[1]consoCURRENT!K26795</f>
        <v>0</v>
      </c>
      <c r="I1377" s="37">
        <f>[1]consoCURRENT!L26795</f>
        <v>0</v>
      </c>
      <c r="J1377" s="37">
        <f>[1]consoCURRENT!M26795</f>
        <v>0</v>
      </c>
      <c r="K1377" s="37">
        <f>[1]consoCURRENT!N26795</f>
        <v>0</v>
      </c>
      <c r="L1377" s="37">
        <f>[1]consoCURRENT!O26795</f>
        <v>0</v>
      </c>
      <c r="M1377" s="37">
        <f>[1]consoCURRENT!P26795</f>
        <v>0</v>
      </c>
      <c r="N1377" s="37">
        <f>[1]consoCURRENT!Q26795</f>
        <v>0</v>
      </c>
      <c r="O1377" s="37">
        <f>[1]consoCURRENT!R26795</f>
        <v>0</v>
      </c>
      <c r="P1377" s="37">
        <f>[1]consoCURRENT!S26795</f>
        <v>0</v>
      </c>
      <c r="Q1377" s="37">
        <f>[1]consoCURRENT!T26795</f>
        <v>0</v>
      </c>
      <c r="R1377" s="37">
        <f>[1]consoCURRENT!U26795</f>
        <v>0</v>
      </c>
      <c r="S1377" s="37">
        <f>[1]consoCURRENT!V26795</f>
        <v>0</v>
      </c>
      <c r="T1377" s="37">
        <f>[1]consoCURRENT!W26795</f>
        <v>0</v>
      </c>
      <c r="U1377" s="37">
        <f>[1]consoCURRENT!X26795</f>
        <v>0</v>
      </c>
      <c r="V1377" s="37">
        <f>[1]consoCURRENT!Y26795</f>
        <v>0</v>
      </c>
      <c r="W1377" s="37">
        <f>[1]consoCURRENT!Z26795</f>
        <v>0</v>
      </c>
      <c r="X1377" s="37">
        <f>[1]consoCURRENT!AA26795</f>
        <v>0</v>
      </c>
      <c r="Y1377" s="37">
        <f>[1]consoCURRENT!AB26795</f>
        <v>0</v>
      </c>
      <c r="Z1377" s="37">
        <f t="shared" si="983"/>
        <v>0</v>
      </c>
      <c r="AA1377" s="37">
        <f t="shared" si="984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2831000</v>
      </c>
      <c r="C1378" s="44">
        <f t="shared" ref="C1378:AA1378" si="986">SUM(C1374:C1377)</f>
        <v>0</v>
      </c>
      <c r="D1378" s="44">
        <f t="shared" si="986"/>
        <v>0</v>
      </c>
      <c r="E1378" s="44">
        <f t="shared" si="986"/>
        <v>708052.99</v>
      </c>
      <c r="F1378" s="44">
        <f t="shared" si="986"/>
        <v>0</v>
      </c>
      <c r="G1378" s="44">
        <f t="shared" si="986"/>
        <v>0</v>
      </c>
      <c r="H1378" s="44">
        <f t="shared" si="986"/>
        <v>0</v>
      </c>
      <c r="I1378" s="44">
        <f t="shared" si="986"/>
        <v>0</v>
      </c>
      <c r="J1378" s="44">
        <f t="shared" si="986"/>
        <v>0</v>
      </c>
      <c r="K1378" s="44">
        <f t="shared" si="986"/>
        <v>0</v>
      </c>
      <c r="L1378" s="44">
        <f t="shared" si="986"/>
        <v>0</v>
      </c>
      <c r="M1378" s="44">
        <f t="shared" si="986"/>
        <v>0</v>
      </c>
      <c r="N1378" s="44">
        <f t="shared" si="986"/>
        <v>0</v>
      </c>
      <c r="O1378" s="44">
        <f t="shared" si="986"/>
        <v>456708.54</v>
      </c>
      <c r="P1378" s="44">
        <f t="shared" si="986"/>
        <v>251344.45</v>
      </c>
      <c r="Q1378" s="44">
        <f t="shared" si="986"/>
        <v>0</v>
      </c>
      <c r="R1378" s="44">
        <f t="shared" si="986"/>
        <v>0</v>
      </c>
      <c r="S1378" s="44">
        <f t="shared" si="986"/>
        <v>0</v>
      </c>
      <c r="T1378" s="44">
        <f t="shared" si="986"/>
        <v>0</v>
      </c>
      <c r="U1378" s="44">
        <f t="shared" si="986"/>
        <v>0</v>
      </c>
      <c r="V1378" s="44">
        <f t="shared" si="986"/>
        <v>0</v>
      </c>
      <c r="W1378" s="44">
        <f t="shared" si="986"/>
        <v>0</v>
      </c>
      <c r="X1378" s="44">
        <f t="shared" si="986"/>
        <v>0</v>
      </c>
      <c r="Y1378" s="44">
        <f t="shared" si="986"/>
        <v>0</v>
      </c>
      <c r="Z1378" s="44">
        <f t="shared" si="986"/>
        <v>708052.99</v>
      </c>
      <c r="AA1378" s="44">
        <f t="shared" si="986"/>
        <v>2122947.0099999998</v>
      </c>
      <c r="AB1378" s="45">
        <f t="shared" si="985"/>
        <v>0.25010702578594135</v>
      </c>
      <c r="AC1378" s="38"/>
    </row>
    <row r="1379" spans="1:29" s="39" customFormat="1" ht="18" customHeight="1" x14ac:dyDescent="0.25">
      <c r="A1379" s="46" t="s">
        <v>41</v>
      </c>
      <c r="B1379" s="37">
        <f>[1]consoCURRENT!E26799</f>
        <v>0</v>
      </c>
      <c r="C1379" s="37">
        <f>[1]consoCURRENT!F26799</f>
        <v>0</v>
      </c>
      <c r="D1379" s="37">
        <f>[1]consoCURRENT!G26799</f>
        <v>0</v>
      </c>
      <c r="E1379" s="37">
        <f>[1]consoCURRENT!H26799</f>
        <v>0</v>
      </c>
      <c r="F1379" s="37">
        <f>[1]consoCURRENT!I26799</f>
        <v>0</v>
      </c>
      <c r="G1379" s="37">
        <f>[1]consoCURRENT!J26799</f>
        <v>0</v>
      </c>
      <c r="H1379" s="37">
        <f>[1]consoCURRENT!K26799</f>
        <v>0</v>
      </c>
      <c r="I1379" s="37">
        <f>[1]consoCURRENT!L26799</f>
        <v>0</v>
      </c>
      <c r="J1379" s="37">
        <f>[1]consoCURRENT!M26799</f>
        <v>0</v>
      </c>
      <c r="K1379" s="37">
        <f>[1]consoCURRENT!N26799</f>
        <v>0</v>
      </c>
      <c r="L1379" s="37">
        <f>[1]consoCURRENT!O26799</f>
        <v>0</v>
      </c>
      <c r="M1379" s="37">
        <f>[1]consoCURRENT!P26799</f>
        <v>0</v>
      </c>
      <c r="N1379" s="37">
        <f>[1]consoCURRENT!Q26799</f>
        <v>0</v>
      </c>
      <c r="O1379" s="37">
        <f>[1]consoCURRENT!R26799</f>
        <v>0</v>
      </c>
      <c r="P1379" s="37">
        <f>[1]consoCURRENT!S26799</f>
        <v>0</v>
      </c>
      <c r="Q1379" s="37">
        <f>[1]consoCURRENT!T26799</f>
        <v>0</v>
      </c>
      <c r="R1379" s="37">
        <f>[1]consoCURRENT!U26799</f>
        <v>0</v>
      </c>
      <c r="S1379" s="37">
        <f>[1]consoCURRENT!V26799</f>
        <v>0</v>
      </c>
      <c r="T1379" s="37">
        <f>[1]consoCURRENT!W26799</f>
        <v>0</v>
      </c>
      <c r="U1379" s="37">
        <f>[1]consoCURRENT!X26799</f>
        <v>0</v>
      </c>
      <c r="V1379" s="37">
        <f>[1]consoCURRENT!Y26799</f>
        <v>0</v>
      </c>
      <c r="W1379" s="37">
        <f>[1]consoCURRENT!Z26799</f>
        <v>0</v>
      </c>
      <c r="X1379" s="37">
        <f>[1]consoCURRENT!AA26799</f>
        <v>0</v>
      </c>
      <c r="Y1379" s="37">
        <f>[1]consoCURRENT!AB26799</f>
        <v>0</v>
      </c>
      <c r="Z1379" s="37">
        <f t="shared" ref="Z1379" si="987">SUM(M1379:Y1379)</f>
        <v>0</v>
      </c>
      <c r="AA1379" s="37">
        <f t="shared" ref="AA1379" si="988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2831000</v>
      </c>
      <c r="C1380" s="44">
        <f t="shared" ref="C1380:AA1380" si="989">C1379+C1378</f>
        <v>0</v>
      </c>
      <c r="D1380" s="44">
        <f t="shared" si="989"/>
        <v>0</v>
      </c>
      <c r="E1380" s="44">
        <f t="shared" si="989"/>
        <v>708052.99</v>
      </c>
      <c r="F1380" s="44">
        <f t="shared" si="989"/>
        <v>0</v>
      </c>
      <c r="G1380" s="44">
        <f t="shared" si="989"/>
        <v>0</v>
      </c>
      <c r="H1380" s="44">
        <f t="shared" si="989"/>
        <v>0</v>
      </c>
      <c r="I1380" s="44">
        <f t="shared" si="989"/>
        <v>0</v>
      </c>
      <c r="J1380" s="44">
        <f t="shared" si="989"/>
        <v>0</v>
      </c>
      <c r="K1380" s="44">
        <f t="shared" si="989"/>
        <v>0</v>
      </c>
      <c r="L1380" s="44">
        <f t="shared" si="989"/>
        <v>0</v>
      </c>
      <c r="M1380" s="44">
        <f t="shared" si="989"/>
        <v>0</v>
      </c>
      <c r="N1380" s="44">
        <f t="shared" si="989"/>
        <v>0</v>
      </c>
      <c r="O1380" s="44">
        <f t="shared" si="989"/>
        <v>456708.54</v>
      </c>
      <c r="P1380" s="44">
        <f t="shared" si="989"/>
        <v>251344.45</v>
      </c>
      <c r="Q1380" s="44">
        <f t="shared" si="989"/>
        <v>0</v>
      </c>
      <c r="R1380" s="44">
        <f t="shared" si="989"/>
        <v>0</v>
      </c>
      <c r="S1380" s="44">
        <f t="shared" si="989"/>
        <v>0</v>
      </c>
      <c r="T1380" s="44">
        <f t="shared" si="989"/>
        <v>0</v>
      </c>
      <c r="U1380" s="44">
        <f t="shared" si="989"/>
        <v>0</v>
      </c>
      <c r="V1380" s="44">
        <f t="shared" si="989"/>
        <v>0</v>
      </c>
      <c r="W1380" s="44">
        <f t="shared" si="989"/>
        <v>0</v>
      </c>
      <c r="X1380" s="44">
        <f t="shared" si="989"/>
        <v>0</v>
      </c>
      <c r="Y1380" s="44">
        <f t="shared" si="989"/>
        <v>0</v>
      </c>
      <c r="Z1380" s="44">
        <f t="shared" si="989"/>
        <v>708052.99</v>
      </c>
      <c r="AA1380" s="44">
        <f t="shared" si="989"/>
        <v>2122947.0099999998</v>
      </c>
      <c r="AB1380" s="45">
        <f t="shared" si="985"/>
        <v>0.25010702578594135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60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[1]consoCURRENT!E26859</f>
        <v>2092740</v>
      </c>
      <c r="C1384" s="37">
        <f>[1]consoCURRENT!F26859</f>
        <v>0</v>
      </c>
      <c r="D1384" s="37">
        <f>[1]consoCURRENT!G26859</f>
        <v>0</v>
      </c>
      <c r="E1384" s="37">
        <f>[1]consoCURRENT!H26859</f>
        <v>423939.06</v>
      </c>
      <c r="F1384" s="37">
        <f>[1]consoCURRENT!I26859</f>
        <v>0</v>
      </c>
      <c r="G1384" s="37">
        <f>[1]consoCURRENT!J26859</f>
        <v>0</v>
      </c>
      <c r="H1384" s="37">
        <f>[1]consoCURRENT!K26859</f>
        <v>0</v>
      </c>
      <c r="I1384" s="37">
        <f>[1]consoCURRENT!L26859</f>
        <v>0</v>
      </c>
      <c r="J1384" s="37">
        <f>[1]consoCURRENT!M26859</f>
        <v>0</v>
      </c>
      <c r="K1384" s="37">
        <f>[1]consoCURRENT!N26859</f>
        <v>0</v>
      </c>
      <c r="L1384" s="37">
        <f>[1]consoCURRENT!O26859</f>
        <v>0</v>
      </c>
      <c r="M1384" s="37">
        <f>[1]consoCURRENT!P26859</f>
        <v>0</v>
      </c>
      <c r="N1384" s="37">
        <f>[1]consoCURRENT!Q26859</f>
        <v>0</v>
      </c>
      <c r="O1384" s="37">
        <f>[1]consoCURRENT!R26859</f>
        <v>273057.06</v>
      </c>
      <c r="P1384" s="37">
        <f>[1]consoCURRENT!S26859</f>
        <v>150882</v>
      </c>
      <c r="Q1384" s="37">
        <f>[1]consoCURRENT!T26859</f>
        <v>0</v>
      </c>
      <c r="R1384" s="37">
        <f>[1]consoCURRENT!U26859</f>
        <v>0</v>
      </c>
      <c r="S1384" s="37">
        <f>[1]consoCURRENT!V26859</f>
        <v>0</v>
      </c>
      <c r="T1384" s="37">
        <f>[1]consoCURRENT!W26859</f>
        <v>0</v>
      </c>
      <c r="U1384" s="37">
        <f>[1]consoCURRENT!X26859</f>
        <v>0</v>
      </c>
      <c r="V1384" s="37">
        <f>[1]consoCURRENT!Y26859</f>
        <v>0</v>
      </c>
      <c r="W1384" s="37">
        <f>[1]consoCURRENT!Z26859</f>
        <v>0</v>
      </c>
      <c r="X1384" s="37">
        <f>[1]consoCURRENT!AA26859</f>
        <v>0</v>
      </c>
      <c r="Y1384" s="37">
        <f>[1]consoCURRENT!AB26859</f>
        <v>0</v>
      </c>
      <c r="Z1384" s="37">
        <f>SUM(M1384:Y1384)</f>
        <v>423939.06</v>
      </c>
      <c r="AA1384" s="37">
        <f>B1384-Z1384</f>
        <v>1668800.94</v>
      </c>
      <c r="AB1384" s="42">
        <f>Z1384/B1384</f>
        <v>0.20257607729579402</v>
      </c>
      <c r="AC1384" s="38"/>
    </row>
    <row r="1385" spans="1:29" s="39" customFormat="1" ht="18" customHeight="1" x14ac:dyDescent="0.25">
      <c r="A1385" s="41" t="s">
        <v>37</v>
      </c>
      <c r="B1385" s="37">
        <f>[1]consoCURRENT!E26935</f>
        <v>745260</v>
      </c>
      <c r="C1385" s="37">
        <f>[1]consoCURRENT!F26935</f>
        <v>0</v>
      </c>
      <c r="D1385" s="37">
        <f>[1]consoCURRENT!G26935</f>
        <v>0</v>
      </c>
      <c r="E1385" s="37">
        <f>[1]consoCURRENT!H26935</f>
        <v>148944.08000000002</v>
      </c>
      <c r="F1385" s="37">
        <f>[1]consoCURRENT!I26935</f>
        <v>0</v>
      </c>
      <c r="G1385" s="37">
        <f>[1]consoCURRENT!J26935</f>
        <v>0</v>
      </c>
      <c r="H1385" s="37">
        <f>[1]consoCURRENT!K26935</f>
        <v>0</v>
      </c>
      <c r="I1385" s="37">
        <f>[1]consoCURRENT!L26935</f>
        <v>0</v>
      </c>
      <c r="J1385" s="37">
        <f>[1]consoCURRENT!M26935</f>
        <v>0</v>
      </c>
      <c r="K1385" s="37">
        <f>[1]consoCURRENT!N26935</f>
        <v>0</v>
      </c>
      <c r="L1385" s="37">
        <f>[1]consoCURRENT!O26935</f>
        <v>0</v>
      </c>
      <c r="M1385" s="37">
        <f>[1]consoCURRENT!P26935</f>
        <v>0</v>
      </c>
      <c r="N1385" s="37">
        <f>[1]consoCURRENT!Q26935</f>
        <v>0</v>
      </c>
      <c r="O1385" s="37">
        <f>[1]consoCURRENT!R26935</f>
        <v>42211.46</v>
      </c>
      <c r="P1385" s="37">
        <f>[1]consoCURRENT!S26935</f>
        <v>106732.62</v>
      </c>
      <c r="Q1385" s="37">
        <f>[1]consoCURRENT!T26935</f>
        <v>0</v>
      </c>
      <c r="R1385" s="37">
        <f>[1]consoCURRENT!U26935</f>
        <v>0</v>
      </c>
      <c r="S1385" s="37">
        <f>[1]consoCURRENT!V26935</f>
        <v>0</v>
      </c>
      <c r="T1385" s="37">
        <f>[1]consoCURRENT!W26935</f>
        <v>0</v>
      </c>
      <c r="U1385" s="37">
        <f>[1]consoCURRENT!X26935</f>
        <v>0</v>
      </c>
      <c r="V1385" s="37">
        <f>[1]consoCURRENT!Y26935</f>
        <v>0</v>
      </c>
      <c r="W1385" s="37">
        <f>[1]consoCURRENT!Z26935</f>
        <v>0</v>
      </c>
      <c r="X1385" s="37">
        <f>[1]consoCURRENT!AA26935</f>
        <v>0</v>
      </c>
      <c r="Y1385" s="37">
        <f>[1]consoCURRENT!AB26935</f>
        <v>0</v>
      </c>
      <c r="Z1385" s="37">
        <f t="shared" ref="Z1385:Z1387" si="990">SUM(M1385:Y1385)</f>
        <v>148944.07999999999</v>
      </c>
      <c r="AA1385" s="37">
        <f t="shared" ref="AA1385:AA1387" si="991">B1385-Z1385</f>
        <v>596315.92000000004</v>
      </c>
      <c r="AB1385" s="42">
        <f t="shared" ref="AB1385:AB1390" si="992">Z1385/B1385</f>
        <v>0.19985519147680003</v>
      </c>
      <c r="AC1385" s="38"/>
    </row>
    <row r="1386" spans="1:29" s="39" customFormat="1" ht="18" customHeight="1" x14ac:dyDescent="0.25">
      <c r="A1386" s="41" t="s">
        <v>38</v>
      </c>
      <c r="B1386" s="37">
        <f>[1]consoCURRENT!E26941</f>
        <v>0</v>
      </c>
      <c r="C1386" s="37">
        <f>[1]consoCURRENT!F26941</f>
        <v>0</v>
      </c>
      <c r="D1386" s="37">
        <f>[1]consoCURRENT!G26941</f>
        <v>0</v>
      </c>
      <c r="E1386" s="37">
        <f>[1]consoCURRENT!H26941</f>
        <v>0</v>
      </c>
      <c r="F1386" s="37">
        <f>[1]consoCURRENT!I26941</f>
        <v>0</v>
      </c>
      <c r="G1386" s="37">
        <f>[1]consoCURRENT!J26941</f>
        <v>0</v>
      </c>
      <c r="H1386" s="37">
        <f>[1]consoCURRENT!K26941</f>
        <v>0</v>
      </c>
      <c r="I1386" s="37">
        <f>[1]consoCURRENT!L26941</f>
        <v>0</v>
      </c>
      <c r="J1386" s="37">
        <f>[1]consoCURRENT!M26941</f>
        <v>0</v>
      </c>
      <c r="K1386" s="37">
        <f>[1]consoCURRENT!N26941</f>
        <v>0</v>
      </c>
      <c r="L1386" s="37">
        <f>[1]consoCURRENT!O26941</f>
        <v>0</v>
      </c>
      <c r="M1386" s="37">
        <f>[1]consoCURRENT!P26941</f>
        <v>0</v>
      </c>
      <c r="N1386" s="37">
        <f>[1]consoCURRENT!Q26941</f>
        <v>0</v>
      </c>
      <c r="O1386" s="37">
        <f>[1]consoCURRENT!R26941</f>
        <v>0</v>
      </c>
      <c r="P1386" s="37">
        <f>[1]consoCURRENT!S26941</f>
        <v>0</v>
      </c>
      <c r="Q1386" s="37">
        <f>[1]consoCURRENT!T26941</f>
        <v>0</v>
      </c>
      <c r="R1386" s="37">
        <f>[1]consoCURRENT!U26941</f>
        <v>0</v>
      </c>
      <c r="S1386" s="37">
        <f>[1]consoCURRENT!V26941</f>
        <v>0</v>
      </c>
      <c r="T1386" s="37">
        <f>[1]consoCURRENT!W26941</f>
        <v>0</v>
      </c>
      <c r="U1386" s="37">
        <f>[1]consoCURRENT!X26941</f>
        <v>0</v>
      </c>
      <c r="V1386" s="37">
        <f>[1]consoCURRENT!Y26941</f>
        <v>0</v>
      </c>
      <c r="W1386" s="37">
        <f>[1]consoCURRENT!Z26941</f>
        <v>0</v>
      </c>
      <c r="X1386" s="37">
        <f>[1]consoCURRENT!AA26941</f>
        <v>0</v>
      </c>
      <c r="Y1386" s="37">
        <f>[1]consoCURRENT!AB26941</f>
        <v>0</v>
      </c>
      <c r="Z1386" s="37">
        <f t="shared" si="990"/>
        <v>0</v>
      </c>
      <c r="AA1386" s="37">
        <f t="shared" si="991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[1]consoCURRENT!E26970</f>
        <v>0</v>
      </c>
      <c r="C1387" s="37">
        <f>[1]consoCURRENT!F26970</f>
        <v>0</v>
      </c>
      <c r="D1387" s="37">
        <f>[1]consoCURRENT!G26970</f>
        <v>0</v>
      </c>
      <c r="E1387" s="37">
        <f>[1]consoCURRENT!H26970</f>
        <v>0</v>
      </c>
      <c r="F1387" s="37">
        <f>[1]consoCURRENT!I26970</f>
        <v>0</v>
      </c>
      <c r="G1387" s="37">
        <f>[1]consoCURRENT!J26970</f>
        <v>0</v>
      </c>
      <c r="H1387" s="37">
        <f>[1]consoCURRENT!K26970</f>
        <v>0</v>
      </c>
      <c r="I1387" s="37">
        <f>[1]consoCURRENT!L26970</f>
        <v>0</v>
      </c>
      <c r="J1387" s="37">
        <f>[1]consoCURRENT!M26970</f>
        <v>0</v>
      </c>
      <c r="K1387" s="37">
        <f>[1]consoCURRENT!N26970</f>
        <v>0</v>
      </c>
      <c r="L1387" s="37">
        <f>[1]consoCURRENT!O26970</f>
        <v>0</v>
      </c>
      <c r="M1387" s="37">
        <f>[1]consoCURRENT!P26970</f>
        <v>0</v>
      </c>
      <c r="N1387" s="37">
        <f>[1]consoCURRENT!Q26970</f>
        <v>0</v>
      </c>
      <c r="O1387" s="37">
        <f>[1]consoCURRENT!R26970</f>
        <v>0</v>
      </c>
      <c r="P1387" s="37">
        <f>[1]consoCURRENT!S26970</f>
        <v>0</v>
      </c>
      <c r="Q1387" s="37">
        <f>[1]consoCURRENT!T26970</f>
        <v>0</v>
      </c>
      <c r="R1387" s="37">
        <f>[1]consoCURRENT!U26970</f>
        <v>0</v>
      </c>
      <c r="S1387" s="37">
        <f>[1]consoCURRENT!V26970</f>
        <v>0</v>
      </c>
      <c r="T1387" s="37">
        <f>[1]consoCURRENT!W26970</f>
        <v>0</v>
      </c>
      <c r="U1387" s="37">
        <f>[1]consoCURRENT!X26970</f>
        <v>0</v>
      </c>
      <c r="V1387" s="37">
        <f>[1]consoCURRENT!Y26970</f>
        <v>0</v>
      </c>
      <c r="W1387" s="37">
        <f>[1]consoCURRENT!Z26970</f>
        <v>0</v>
      </c>
      <c r="X1387" s="37">
        <f>[1]consoCURRENT!AA26970</f>
        <v>0</v>
      </c>
      <c r="Y1387" s="37">
        <f>[1]consoCURRENT!AB26970</f>
        <v>0</v>
      </c>
      <c r="Z1387" s="37">
        <f t="shared" si="990"/>
        <v>0</v>
      </c>
      <c r="AA1387" s="37">
        <f t="shared" si="991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2838000</v>
      </c>
      <c r="C1388" s="44">
        <f t="shared" ref="C1388:AA1388" si="993">SUM(C1384:C1387)</f>
        <v>0</v>
      </c>
      <c r="D1388" s="44">
        <f t="shared" si="993"/>
        <v>0</v>
      </c>
      <c r="E1388" s="44">
        <f t="shared" si="993"/>
        <v>572883.14</v>
      </c>
      <c r="F1388" s="44">
        <f t="shared" si="993"/>
        <v>0</v>
      </c>
      <c r="G1388" s="44">
        <f t="shared" si="993"/>
        <v>0</v>
      </c>
      <c r="H1388" s="44">
        <f t="shared" si="993"/>
        <v>0</v>
      </c>
      <c r="I1388" s="44">
        <f t="shared" si="993"/>
        <v>0</v>
      </c>
      <c r="J1388" s="44">
        <f t="shared" si="993"/>
        <v>0</v>
      </c>
      <c r="K1388" s="44">
        <f t="shared" si="993"/>
        <v>0</v>
      </c>
      <c r="L1388" s="44">
        <f t="shared" si="993"/>
        <v>0</v>
      </c>
      <c r="M1388" s="44">
        <f t="shared" si="993"/>
        <v>0</v>
      </c>
      <c r="N1388" s="44">
        <f t="shared" si="993"/>
        <v>0</v>
      </c>
      <c r="O1388" s="44">
        <f t="shared" si="993"/>
        <v>315268.52</v>
      </c>
      <c r="P1388" s="44">
        <f t="shared" si="993"/>
        <v>257614.62</v>
      </c>
      <c r="Q1388" s="44">
        <f t="shared" si="993"/>
        <v>0</v>
      </c>
      <c r="R1388" s="44">
        <f t="shared" si="993"/>
        <v>0</v>
      </c>
      <c r="S1388" s="44">
        <f t="shared" si="993"/>
        <v>0</v>
      </c>
      <c r="T1388" s="44">
        <f t="shared" si="993"/>
        <v>0</v>
      </c>
      <c r="U1388" s="44">
        <f t="shared" si="993"/>
        <v>0</v>
      </c>
      <c r="V1388" s="44">
        <f t="shared" si="993"/>
        <v>0</v>
      </c>
      <c r="W1388" s="44">
        <f t="shared" si="993"/>
        <v>0</v>
      </c>
      <c r="X1388" s="44">
        <f t="shared" si="993"/>
        <v>0</v>
      </c>
      <c r="Y1388" s="44">
        <f t="shared" si="993"/>
        <v>0</v>
      </c>
      <c r="Z1388" s="44">
        <f t="shared" si="993"/>
        <v>572883.14</v>
      </c>
      <c r="AA1388" s="44">
        <f t="shared" si="993"/>
        <v>2265116.86</v>
      </c>
      <c r="AB1388" s="45">
        <f t="shared" si="992"/>
        <v>0.20186157152924594</v>
      </c>
      <c r="AC1388" s="38"/>
    </row>
    <row r="1389" spans="1:29" s="39" customFormat="1" ht="18" customHeight="1" x14ac:dyDescent="0.25">
      <c r="A1389" s="46" t="s">
        <v>41</v>
      </c>
      <c r="B1389" s="37">
        <f>[1]consoCURRENT!E26974</f>
        <v>0</v>
      </c>
      <c r="C1389" s="37">
        <f>[1]consoCURRENT!F26974</f>
        <v>0</v>
      </c>
      <c r="D1389" s="37">
        <f>[1]consoCURRENT!G26974</f>
        <v>0</v>
      </c>
      <c r="E1389" s="37">
        <f>[1]consoCURRENT!H26974</f>
        <v>0</v>
      </c>
      <c r="F1389" s="37">
        <f>[1]consoCURRENT!I26974</f>
        <v>0</v>
      </c>
      <c r="G1389" s="37">
        <f>[1]consoCURRENT!J26974</f>
        <v>0</v>
      </c>
      <c r="H1389" s="37">
        <f>[1]consoCURRENT!K26974</f>
        <v>0</v>
      </c>
      <c r="I1389" s="37">
        <f>[1]consoCURRENT!L26974</f>
        <v>0</v>
      </c>
      <c r="J1389" s="37">
        <f>[1]consoCURRENT!M26974</f>
        <v>0</v>
      </c>
      <c r="K1389" s="37">
        <f>[1]consoCURRENT!N26974</f>
        <v>0</v>
      </c>
      <c r="L1389" s="37">
        <f>[1]consoCURRENT!O26974</f>
        <v>0</v>
      </c>
      <c r="M1389" s="37">
        <f>[1]consoCURRENT!P26974</f>
        <v>0</v>
      </c>
      <c r="N1389" s="37">
        <f>[1]consoCURRENT!Q26974</f>
        <v>0</v>
      </c>
      <c r="O1389" s="37">
        <f>[1]consoCURRENT!R26974</f>
        <v>0</v>
      </c>
      <c r="P1389" s="37">
        <f>[1]consoCURRENT!S26974</f>
        <v>0</v>
      </c>
      <c r="Q1389" s="37">
        <f>[1]consoCURRENT!T26974</f>
        <v>0</v>
      </c>
      <c r="R1389" s="37">
        <f>[1]consoCURRENT!U26974</f>
        <v>0</v>
      </c>
      <c r="S1389" s="37">
        <f>[1]consoCURRENT!V26974</f>
        <v>0</v>
      </c>
      <c r="T1389" s="37">
        <f>[1]consoCURRENT!W26974</f>
        <v>0</v>
      </c>
      <c r="U1389" s="37">
        <f>[1]consoCURRENT!X26974</f>
        <v>0</v>
      </c>
      <c r="V1389" s="37">
        <f>[1]consoCURRENT!Y26974</f>
        <v>0</v>
      </c>
      <c r="W1389" s="37">
        <f>[1]consoCURRENT!Z26974</f>
        <v>0</v>
      </c>
      <c r="X1389" s="37">
        <f>[1]consoCURRENT!AA26974</f>
        <v>0</v>
      </c>
      <c r="Y1389" s="37">
        <f>[1]consoCURRENT!AB26974</f>
        <v>0</v>
      </c>
      <c r="Z1389" s="37">
        <f t="shared" ref="Z1389" si="994">SUM(M1389:Y1389)</f>
        <v>0</v>
      </c>
      <c r="AA1389" s="37">
        <f t="shared" ref="AA1389" si="995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2838000</v>
      </c>
      <c r="C1390" s="44">
        <f t="shared" ref="C1390:AA1390" si="996">C1389+C1388</f>
        <v>0</v>
      </c>
      <c r="D1390" s="44">
        <f t="shared" si="996"/>
        <v>0</v>
      </c>
      <c r="E1390" s="44">
        <f t="shared" si="996"/>
        <v>572883.14</v>
      </c>
      <c r="F1390" s="44">
        <f t="shared" si="996"/>
        <v>0</v>
      </c>
      <c r="G1390" s="44">
        <f t="shared" si="996"/>
        <v>0</v>
      </c>
      <c r="H1390" s="44">
        <f t="shared" si="996"/>
        <v>0</v>
      </c>
      <c r="I1390" s="44">
        <f t="shared" si="996"/>
        <v>0</v>
      </c>
      <c r="J1390" s="44">
        <f t="shared" si="996"/>
        <v>0</v>
      </c>
      <c r="K1390" s="44">
        <f t="shared" si="996"/>
        <v>0</v>
      </c>
      <c r="L1390" s="44">
        <f t="shared" si="996"/>
        <v>0</v>
      </c>
      <c r="M1390" s="44">
        <f t="shared" si="996"/>
        <v>0</v>
      </c>
      <c r="N1390" s="44">
        <f t="shared" si="996"/>
        <v>0</v>
      </c>
      <c r="O1390" s="44">
        <f t="shared" si="996"/>
        <v>315268.52</v>
      </c>
      <c r="P1390" s="44">
        <f t="shared" si="996"/>
        <v>257614.62</v>
      </c>
      <c r="Q1390" s="44">
        <f t="shared" si="996"/>
        <v>0</v>
      </c>
      <c r="R1390" s="44">
        <f t="shared" si="996"/>
        <v>0</v>
      </c>
      <c r="S1390" s="44">
        <f t="shared" si="996"/>
        <v>0</v>
      </c>
      <c r="T1390" s="44">
        <f t="shared" si="996"/>
        <v>0</v>
      </c>
      <c r="U1390" s="44">
        <f t="shared" si="996"/>
        <v>0</v>
      </c>
      <c r="V1390" s="44">
        <f t="shared" si="996"/>
        <v>0</v>
      </c>
      <c r="W1390" s="44">
        <f t="shared" si="996"/>
        <v>0</v>
      </c>
      <c r="X1390" s="44">
        <f t="shared" si="996"/>
        <v>0</v>
      </c>
      <c r="Y1390" s="44">
        <f t="shared" si="996"/>
        <v>0</v>
      </c>
      <c r="Z1390" s="44">
        <f t="shared" si="996"/>
        <v>572883.14</v>
      </c>
      <c r="AA1390" s="44">
        <f t="shared" si="996"/>
        <v>2265116.86</v>
      </c>
      <c r="AB1390" s="45">
        <f t="shared" si="992"/>
        <v>0.20186157152924594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61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[1]consoCURRENT!E27034</f>
        <v>2092740</v>
      </c>
      <c r="C1394" s="37">
        <f>[1]consoCURRENT!F27034</f>
        <v>0</v>
      </c>
      <c r="D1394" s="37">
        <f>[1]consoCURRENT!G27034</f>
        <v>0</v>
      </c>
      <c r="E1394" s="37">
        <f>[1]consoCURRENT!H27034</f>
        <v>567464.80000000005</v>
      </c>
      <c r="F1394" s="37">
        <f>[1]consoCURRENT!I27034</f>
        <v>0</v>
      </c>
      <c r="G1394" s="37">
        <f>[1]consoCURRENT!J27034</f>
        <v>0</v>
      </c>
      <c r="H1394" s="37">
        <f>[1]consoCURRENT!K27034</f>
        <v>0</v>
      </c>
      <c r="I1394" s="37">
        <f>[1]consoCURRENT!L27034</f>
        <v>0</v>
      </c>
      <c r="J1394" s="37">
        <f>[1]consoCURRENT!M27034</f>
        <v>0</v>
      </c>
      <c r="K1394" s="37">
        <f>[1]consoCURRENT!N27034</f>
        <v>0</v>
      </c>
      <c r="L1394" s="37">
        <f>[1]consoCURRENT!O27034</f>
        <v>0</v>
      </c>
      <c r="M1394" s="37">
        <f>[1]consoCURRENT!P27034</f>
        <v>0</v>
      </c>
      <c r="N1394" s="37">
        <f>[1]consoCURRENT!Q27034</f>
        <v>0</v>
      </c>
      <c r="O1394" s="37">
        <f>[1]consoCURRENT!R27034</f>
        <v>374757.73</v>
      </c>
      <c r="P1394" s="37">
        <f>[1]consoCURRENT!S27034</f>
        <v>192707.07</v>
      </c>
      <c r="Q1394" s="37">
        <f>[1]consoCURRENT!T27034</f>
        <v>0</v>
      </c>
      <c r="R1394" s="37">
        <f>[1]consoCURRENT!U27034</f>
        <v>0</v>
      </c>
      <c r="S1394" s="37">
        <f>[1]consoCURRENT!V27034</f>
        <v>0</v>
      </c>
      <c r="T1394" s="37">
        <f>[1]consoCURRENT!W27034</f>
        <v>0</v>
      </c>
      <c r="U1394" s="37">
        <f>[1]consoCURRENT!X27034</f>
        <v>0</v>
      </c>
      <c r="V1394" s="37">
        <f>[1]consoCURRENT!Y27034</f>
        <v>0</v>
      </c>
      <c r="W1394" s="37">
        <f>[1]consoCURRENT!Z27034</f>
        <v>0</v>
      </c>
      <c r="X1394" s="37">
        <f>[1]consoCURRENT!AA27034</f>
        <v>0</v>
      </c>
      <c r="Y1394" s="37">
        <f>[1]consoCURRENT!AB27034</f>
        <v>0</v>
      </c>
      <c r="Z1394" s="37">
        <f>SUM(M1394:Y1394)</f>
        <v>567464.80000000005</v>
      </c>
      <c r="AA1394" s="37">
        <f>B1394-Z1394</f>
        <v>1525275.2</v>
      </c>
      <c r="AB1394" s="42">
        <f>Z1394/B1394</f>
        <v>0.27115876793103783</v>
      </c>
      <c r="AC1394" s="38"/>
    </row>
    <row r="1395" spans="1:29" s="39" customFormat="1" ht="18" customHeight="1" x14ac:dyDescent="0.25">
      <c r="A1395" s="41" t="s">
        <v>37</v>
      </c>
      <c r="B1395" s="37">
        <f>[1]consoCURRENT!E27110</f>
        <v>750260</v>
      </c>
      <c r="C1395" s="37">
        <f>[1]consoCURRENT!F27110</f>
        <v>0</v>
      </c>
      <c r="D1395" s="37">
        <f>[1]consoCURRENT!G27110</f>
        <v>0</v>
      </c>
      <c r="E1395" s="37">
        <f>[1]consoCURRENT!H27110</f>
        <v>286685.8</v>
      </c>
      <c r="F1395" s="37">
        <f>[1]consoCURRENT!I27110</f>
        <v>0</v>
      </c>
      <c r="G1395" s="37">
        <f>[1]consoCURRENT!J27110</f>
        <v>0</v>
      </c>
      <c r="H1395" s="37">
        <f>[1]consoCURRENT!K27110</f>
        <v>0</v>
      </c>
      <c r="I1395" s="37">
        <f>[1]consoCURRENT!L27110</f>
        <v>0</v>
      </c>
      <c r="J1395" s="37">
        <f>[1]consoCURRENT!M27110</f>
        <v>0</v>
      </c>
      <c r="K1395" s="37">
        <f>[1]consoCURRENT!N27110</f>
        <v>0</v>
      </c>
      <c r="L1395" s="37">
        <f>[1]consoCURRENT!O27110</f>
        <v>0</v>
      </c>
      <c r="M1395" s="37">
        <f>[1]consoCURRENT!P27110</f>
        <v>0</v>
      </c>
      <c r="N1395" s="37">
        <f>[1]consoCURRENT!Q27110</f>
        <v>0</v>
      </c>
      <c r="O1395" s="37">
        <f>[1]consoCURRENT!R27110</f>
        <v>79955.739999999991</v>
      </c>
      <c r="P1395" s="37">
        <f>[1]consoCURRENT!S27110</f>
        <v>206730.06</v>
      </c>
      <c r="Q1395" s="37">
        <f>[1]consoCURRENT!T27110</f>
        <v>0</v>
      </c>
      <c r="R1395" s="37">
        <f>[1]consoCURRENT!U27110</f>
        <v>0</v>
      </c>
      <c r="S1395" s="37">
        <f>[1]consoCURRENT!V27110</f>
        <v>0</v>
      </c>
      <c r="T1395" s="37">
        <f>[1]consoCURRENT!W27110</f>
        <v>0</v>
      </c>
      <c r="U1395" s="37">
        <f>[1]consoCURRENT!X27110</f>
        <v>0</v>
      </c>
      <c r="V1395" s="37">
        <f>[1]consoCURRENT!Y27110</f>
        <v>0</v>
      </c>
      <c r="W1395" s="37">
        <f>[1]consoCURRENT!Z27110</f>
        <v>0</v>
      </c>
      <c r="X1395" s="37">
        <f>[1]consoCURRENT!AA27110</f>
        <v>0</v>
      </c>
      <c r="Y1395" s="37">
        <f>[1]consoCURRENT!AB27110</f>
        <v>0</v>
      </c>
      <c r="Z1395" s="37">
        <f t="shared" ref="Z1395:Z1397" si="997">SUM(M1395:Y1395)</f>
        <v>286685.8</v>
      </c>
      <c r="AA1395" s="37">
        <f t="shared" ref="AA1395:AA1397" si="998">B1395-Z1395</f>
        <v>463574.2</v>
      </c>
      <c r="AB1395" s="42">
        <f t="shared" ref="AB1395:AB1400" si="999">Z1395/B1395</f>
        <v>0.38211526670754137</v>
      </c>
      <c r="AC1395" s="38"/>
    </row>
    <row r="1396" spans="1:29" s="39" customFormat="1" ht="18" customHeight="1" x14ac:dyDescent="0.25">
      <c r="A1396" s="41" t="s">
        <v>38</v>
      </c>
      <c r="B1396" s="37">
        <f>[1]consoCURRENT!E27116</f>
        <v>0</v>
      </c>
      <c r="C1396" s="37">
        <f>[1]consoCURRENT!F27116</f>
        <v>0</v>
      </c>
      <c r="D1396" s="37">
        <f>[1]consoCURRENT!G27116</f>
        <v>0</v>
      </c>
      <c r="E1396" s="37">
        <f>[1]consoCURRENT!H27116</f>
        <v>0</v>
      </c>
      <c r="F1396" s="37">
        <f>[1]consoCURRENT!I27116</f>
        <v>0</v>
      </c>
      <c r="G1396" s="37">
        <f>[1]consoCURRENT!J27116</f>
        <v>0</v>
      </c>
      <c r="H1396" s="37">
        <f>[1]consoCURRENT!K27116</f>
        <v>0</v>
      </c>
      <c r="I1396" s="37">
        <f>[1]consoCURRENT!L27116</f>
        <v>0</v>
      </c>
      <c r="J1396" s="37">
        <f>[1]consoCURRENT!M27116</f>
        <v>0</v>
      </c>
      <c r="K1396" s="37">
        <f>[1]consoCURRENT!N27116</f>
        <v>0</v>
      </c>
      <c r="L1396" s="37">
        <f>[1]consoCURRENT!O27116</f>
        <v>0</v>
      </c>
      <c r="M1396" s="37">
        <f>[1]consoCURRENT!P27116</f>
        <v>0</v>
      </c>
      <c r="N1396" s="37">
        <f>[1]consoCURRENT!Q27116</f>
        <v>0</v>
      </c>
      <c r="O1396" s="37">
        <f>[1]consoCURRENT!R27116</f>
        <v>0</v>
      </c>
      <c r="P1396" s="37">
        <f>[1]consoCURRENT!S27116</f>
        <v>0</v>
      </c>
      <c r="Q1396" s="37">
        <f>[1]consoCURRENT!T27116</f>
        <v>0</v>
      </c>
      <c r="R1396" s="37">
        <f>[1]consoCURRENT!U27116</f>
        <v>0</v>
      </c>
      <c r="S1396" s="37">
        <f>[1]consoCURRENT!V27116</f>
        <v>0</v>
      </c>
      <c r="T1396" s="37">
        <f>[1]consoCURRENT!W27116</f>
        <v>0</v>
      </c>
      <c r="U1396" s="37">
        <f>[1]consoCURRENT!X27116</f>
        <v>0</v>
      </c>
      <c r="V1396" s="37">
        <f>[1]consoCURRENT!Y27116</f>
        <v>0</v>
      </c>
      <c r="W1396" s="37">
        <f>[1]consoCURRENT!Z27116</f>
        <v>0</v>
      </c>
      <c r="X1396" s="37">
        <f>[1]consoCURRENT!AA27116</f>
        <v>0</v>
      </c>
      <c r="Y1396" s="37">
        <f>[1]consoCURRENT!AB27116</f>
        <v>0</v>
      </c>
      <c r="Z1396" s="37">
        <f t="shared" si="997"/>
        <v>0</v>
      </c>
      <c r="AA1396" s="37">
        <f t="shared" si="998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[1]consoCURRENT!E27145</f>
        <v>0</v>
      </c>
      <c r="C1397" s="37">
        <f>[1]consoCURRENT!F27145</f>
        <v>0</v>
      </c>
      <c r="D1397" s="37">
        <f>[1]consoCURRENT!G27145</f>
        <v>0</v>
      </c>
      <c r="E1397" s="37">
        <f>[1]consoCURRENT!H27145</f>
        <v>0</v>
      </c>
      <c r="F1397" s="37">
        <f>[1]consoCURRENT!I27145</f>
        <v>0</v>
      </c>
      <c r="G1397" s="37">
        <f>[1]consoCURRENT!J27145</f>
        <v>0</v>
      </c>
      <c r="H1397" s="37">
        <f>[1]consoCURRENT!K27145</f>
        <v>0</v>
      </c>
      <c r="I1397" s="37">
        <f>[1]consoCURRENT!L27145</f>
        <v>0</v>
      </c>
      <c r="J1397" s="37">
        <f>[1]consoCURRENT!M27145</f>
        <v>0</v>
      </c>
      <c r="K1397" s="37">
        <f>[1]consoCURRENT!N27145</f>
        <v>0</v>
      </c>
      <c r="L1397" s="37">
        <f>[1]consoCURRENT!O27145</f>
        <v>0</v>
      </c>
      <c r="M1397" s="37">
        <f>[1]consoCURRENT!P27145</f>
        <v>0</v>
      </c>
      <c r="N1397" s="37">
        <f>[1]consoCURRENT!Q27145</f>
        <v>0</v>
      </c>
      <c r="O1397" s="37">
        <f>[1]consoCURRENT!R27145</f>
        <v>0</v>
      </c>
      <c r="P1397" s="37">
        <f>[1]consoCURRENT!S27145</f>
        <v>0</v>
      </c>
      <c r="Q1397" s="37">
        <f>[1]consoCURRENT!T27145</f>
        <v>0</v>
      </c>
      <c r="R1397" s="37">
        <f>[1]consoCURRENT!U27145</f>
        <v>0</v>
      </c>
      <c r="S1397" s="37">
        <f>[1]consoCURRENT!V27145</f>
        <v>0</v>
      </c>
      <c r="T1397" s="37">
        <f>[1]consoCURRENT!W27145</f>
        <v>0</v>
      </c>
      <c r="U1397" s="37">
        <f>[1]consoCURRENT!X27145</f>
        <v>0</v>
      </c>
      <c r="V1397" s="37">
        <f>[1]consoCURRENT!Y27145</f>
        <v>0</v>
      </c>
      <c r="W1397" s="37">
        <f>[1]consoCURRENT!Z27145</f>
        <v>0</v>
      </c>
      <c r="X1397" s="37">
        <f>[1]consoCURRENT!AA27145</f>
        <v>0</v>
      </c>
      <c r="Y1397" s="37">
        <f>[1]consoCURRENT!AB27145</f>
        <v>0</v>
      </c>
      <c r="Z1397" s="37">
        <f t="shared" si="997"/>
        <v>0</v>
      </c>
      <c r="AA1397" s="37">
        <f t="shared" si="998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2843000</v>
      </c>
      <c r="C1398" s="44">
        <f t="shared" ref="C1398:AA1398" si="1000">SUM(C1394:C1397)</f>
        <v>0</v>
      </c>
      <c r="D1398" s="44">
        <f t="shared" si="1000"/>
        <v>0</v>
      </c>
      <c r="E1398" s="44">
        <f t="shared" si="1000"/>
        <v>854150.60000000009</v>
      </c>
      <c r="F1398" s="44">
        <f t="shared" si="1000"/>
        <v>0</v>
      </c>
      <c r="G1398" s="44">
        <f t="shared" si="1000"/>
        <v>0</v>
      </c>
      <c r="H1398" s="44">
        <f t="shared" si="1000"/>
        <v>0</v>
      </c>
      <c r="I1398" s="44">
        <f t="shared" si="1000"/>
        <v>0</v>
      </c>
      <c r="J1398" s="44">
        <f t="shared" si="1000"/>
        <v>0</v>
      </c>
      <c r="K1398" s="44">
        <f t="shared" si="1000"/>
        <v>0</v>
      </c>
      <c r="L1398" s="44">
        <f t="shared" si="1000"/>
        <v>0</v>
      </c>
      <c r="M1398" s="44">
        <f t="shared" si="1000"/>
        <v>0</v>
      </c>
      <c r="N1398" s="44">
        <f t="shared" si="1000"/>
        <v>0</v>
      </c>
      <c r="O1398" s="44">
        <f t="shared" si="1000"/>
        <v>454713.47</v>
      </c>
      <c r="P1398" s="44">
        <f t="shared" si="1000"/>
        <v>399437.13</v>
      </c>
      <c r="Q1398" s="44">
        <f t="shared" si="1000"/>
        <v>0</v>
      </c>
      <c r="R1398" s="44">
        <f t="shared" si="1000"/>
        <v>0</v>
      </c>
      <c r="S1398" s="44">
        <f t="shared" si="1000"/>
        <v>0</v>
      </c>
      <c r="T1398" s="44">
        <f t="shared" si="1000"/>
        <v>0</v>
      </c>
      <c r="U1398" s="44">
        <f t="shared" si="1000"/>
        <v>0</v>
      </c>
      <c r="V1398" s="44">
        <f t="shared" si="1000"/>
        <v>0</v>
      </c>
      <c r="W1398" s="44">
        <f t="shared" si="1000"/>
        <v>0</v>
      </c>
      <c r="X1398" s="44">
        <f t="shared" si="1000"/>
        <v>0</v>
      </c>
      <c r="Y1398" s="44">
        <f t="shared" si="1000"/>
        <v>0</v>
      </c>
      <c r="Z1398" s="44">
        <f t="shared" si="1000"/>
        <v>854150.60000000009</v>
      </c>
      <c r="AA1398" s="44">
        <f t="shared" si="1000"/>
        <v>1988849.4</v>
      </c>
      <c r="AB1398" s="45">
        <f t="shared" si="999"/>
        <v>0.30043988744284211</v>
      </c>
      <c r="AC1398" s="38"/>
    </row>
    <row r="1399" spans="1:29" s="39" customFormat="1" ht="18" customHeight="1" x14ac:dyDescent="0.25">
      <c r="A1399" s="46" t="s">
        <v>41</v>
      </c>
      <c r="B1399" s="37">
        <f>[1]consoCURRENT!E27149</f>
        <v>0</v>
      </c>
      <c r="C1399" s="37">
        <f>[1]consoCURRENT!F27149</f>
        <v>0</v>
      </c>
      <c r="D1399" s="37">
        <f>[1]consoCURRENT!G27149</f>
        <v>0</v>
      </c>
      <c r="E1399" s="37">
        <f>[1]consoCURRENT!H27149</f>
        <v>0</v>
      </c>
      <c r="F1399" s="37">
        <f>[1]consoCURRENT!I27149</f>
        <v>0</v>
      </c>
      <c r="G1399" s="37">
        <f>[1]consoCURRENT!J27149</f>
        <v>0</v>
      </c>
      <c r="H1399" s="37">
        <f>[1]consoCURRENT!K27149</f>
        <v>0</v>
      </c>
      <c r="I1399" s="37">
        <f>[1]consoCURRENT!L27149</f>
        <v>0</v>
      </c>
      <c r="J1399" s="37">
        <f>[1]consoCURRENT!M27149</f>
        <v>0</v>
      </c>
      <c r="K1399" s="37">
        <f>[1]consoCURRENT!N27149</f>
        <v>0</v>
      </c>
      <c r="L1399" s="37">
        <f>[1]consoCURRENT!O27149</f>
        <v>0</v>
      </c>
      <c r="M1399" s="37">
        <f>[1]consoCURRENT!P27149</f>
        <v>0</v>
      </c>
      <c r="N1399" s="37">
        <f>[1]consoCURRENT!Q27149</f>
        <v>0</v>
      </c>
      <c r="O1399" s="37">
        <f>[1]consoCURRENT!R27149</f>
        <v>0</v>
      </c>
      <c r="P1399" s="37">
        <f>[1]consoCURRENT!S27149</f>
        <v>0</v>
      </c>
      <c r="Q1399" s="37">
        <f>[1]consoCURRENT!T27149</f>
        <v>0</v>
      </c>
      <c r="R1399" s="37">
        <f>[1]consoCURRENT!U27149</f>
        <v>0</v>
      </c>
      <c r="S1399" s="37">
        <f>[1]consoCURRENT!V27149</f>
        <v>0</v>
      </c>
      <c r="T1399" s="37">
        <f>[1]consoCURRENT!W27149</f>
        <v>0</v>
      </c>
      <c r="U1399" s="37">
        <f>[1]consoCURRENT!X27149</f>
        <v>0</v>
      </c>
      <c r="V1399" s="37">
        <f>[1]consoCURRENT!Y27149</f>
        <v>0</v>
      </c>
      <c r="W1399" s="37">
        <f>[1]consoCURRENT!Z27149</f>
        <v>0</v>
      </c>
      <c r="X1399" s="37">
        <f>[1]consoCURRENT!AA27149</f>
        <v>0</v>
      </c>
      <c r="Y1399" s="37">
        <f>[1]consoCURRENT!AB27149</f>
        <v>0</v>
      </c>
      <c r="Z1399" s="37">
        <f t="shared" ref="Z1399" si="1001">SUM(M1399:Y1399)</f>
        <v>0</v>
      </c>
      <c r="AA1399" s="37">
        <f t="shared" ref="AA1399" si="1002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2843000</v>
      </c>
      <c r="C1400" s="44">
        <f t="shared" ref="C1400:AA1400" si="1003">C1399+C1398</f>
        <v>0</v>
      </c>
      <c r="D1400" s="44">
        <f t="shared" si="1003"/>
        <v>0</v>
      </c>
      <c r="E1400" s="44">
        <f t="shared" si="1003"/>
        <v>854150.60000000009</v>
      </c>
      <c r="F1400" s="44">
        <f t="shared" si="1003"/>
        <v>0</v>
      </c>
      <c r="G1400" s="44">
        <f t="shared" si="1003"/>
        <v>0</v>
      </c>
      <c r="H1400" s="44">
        <f t="shared" si="1003"/>
        <v>0</v>
      </c>
      <c r="I1400" s="44">
        <f t="shared" si="1003"/>
        <v>0</v>
      </c>
      <c r="J1400" s="44">
        <f t="shared" si="1003"/>
        <v>0</v>
      </c>
      <c r="K1400" s="44">
        <f t="shared" si="1003"/>
        <v>0</v>
      </c>
      <c r="L1400" s="44">
        <f t="shared" si="1003"/>
        <v>0</v>
      </c>
      <c r="M1400" s="44">
        <f t="shared" si="1003"/>
        <v>0</v>
      </c>
      <c r="N1400" s="44">
        <f t="shared" si="1003"/>
        <v>0</v>
      </c>
      <c r="O1400" s="44">
        <f t="shared" si="1003"/>
        <v>454713.47</v>
      </c>
      <c r="P1400" s="44">
        <f t="shared" si="1003"/>
        <v>399437.13</v>
      </c>
      <c r="Q1400" s="44">
        <f t="shared" si="1003"/>
        <v>0</v>
      </c>
      <c r="R1400" s="44">
        <f t="shared" si="1003"/>
        <v>0</v>
      </c>
      <c r="S1400" s="44">
        <f t="shared" si="1003"/>
        <v>0</v>
      </c>
      <c r="T1400" s="44">
        <f t="shared" si="1003"/>
        <v>0</v>
      </c>
      <c r="U1400" s="44">
        <f t="shared" si="1003"/>
        <v>0</v>
      </c>
      <c r="V1400" s="44">
        <f t="shared" si="1003"/>
        <v>0</v>
      </c>
      <c r="W1400" s="44">
        <f t="shared" si="1003"/>
        <v>0</v>
      </c>
      <c r="X1400" s="44">
        <f t="shared" si="1003"/>
        <v>0</v>
      </c>
      <c r="Y1400" s="44">
        <f t="shared" si="1003"/>
        <v>0</v>
      </c>
      <c r="Z1400" s="44">
        <f t="shared" si="1003"/>
        <v>854150.60000000009</v>
      </c>
      <c r="AA1400" s="44">
        <f t="shared" si="1003"/>
        <v>1988849.4</v>
      </c>
      <c r="AB1400" s="45">
        <f t="shared" si="999"/>
        <v>0.30043988744284211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62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[1]consoCURRENT!E27209</f>
        <v>2092740</v>
      </c>
      <c r="C1404" s="37">
        <f>[1]consoCURRENT!F27209</f>
        <v>0</v>
      </c>
      <c r="D1404" s="37">
        <f>[1]consoCURRENT!G27209</f>
        <v>0</v>
      </c>
      <c r="E1404" s="37">
        <f>[1]consoCURRENT!H27209</f>
        <v>523185</v>
      </c>
      <c r="F1404" s="37">
        <f>[1]consoCURRENT!I27209</f>
        <v>0</v>
      </c>
      <c r="G1404" s="37">
        <f>[1]consoCURRENT!J27209</f>
        <v>0</v>
      </c>
      <c r="H1404" s="37">
        <f>[1]consoCURRENT!K27209</f>
        <v>0</v>
      </c>
      <c r="I1404" s="37">
        <f>[1]consoCURRENT!L27209</f>
        <v>0</v>
      </c>
      <c r="J1404" s="37">
        <f>[1]consoCURRENT!M27209</f>
        <v>0</v>
      </c>
      <c r="K1404" s="37">
        <f>[1]consoCURRENT!N27209</f>
        <v>0</v>
      </c>
      <c r="L1404" s="37">
        <f>[1]consoCURRENT!O27209</f>
        <v>0</v>
      </c>
      <c r="M1404" s="37">
        <f>[1]consoCURRENT!P27209</f>
        <v>0</v>
      </c>
      <c r="N1404" s="37">
        <f>[1]consoCURRENT!Q27209</f>
        <v>0</v>
      </c>
      <c r="O1404" s="37">
        <f>[1]consoCURRENT!R27209</f>
        <v>348790</v>
      </c>
      <c r="P1404" s="37">
        <f>[1]consoCURRENT!S27209</f>
        <v>174395</v>
      </c>
      <c r="Q1404" s="37">
        <f>[1]consoCURRENT!T27209</f>
        <v>0</v>
      </c>
      <c r="R1404" s="37">
        <f>[1]consoCURRENT!U27209</f>
        <v>0</v>
      </c>
      <c r="S1404" s="37">
        <f>[1]consoCURRENT!V27209</f>
        <v>0</v>
      </c>
      <c r="T1404" s="37">
        <f>[1]consoCURRENT!W27209</f>
        <v>0</v>
      </c>
      <c r="U1404" s="37">
        <f>[1]consoCURRENT!X27209</f>
        <v>0</v>
      </c>
      <c r="V1404" s="37">
        <f>[1]consoCURRENT!Y27209</f>
        <v>0</v>
      </c>
      <c r="W1404" s="37">
        <f>[1]consoCURRENT!Z27209</f>
        <v>0</v>
      </c>
      <c r="X1404" s="37">
        <f>[1]consoCURRENT!AA27209</f>
        <v>0</v>
      </c>
      <c r="Y1404" s="37">
        <f>[1]consoCURRENT!AB27209</f>
        <v>0</v>
      </c>
      <c r="Z1404" s="37">
        <f>SUM(M1404:Y1404)</f>
        <v>523185</v>
      </c>
      <c r="AA1404" s="37">
        <f>B1404-Z1404</f>
        <v>1569555</v>
      </c>
      <c r="AB1404" s="42">
        <f>Z1404/B1404</f>
        <v>0.25</v>
      </c>
      <c r="AC1404" s="38"/>
    </row>
    <row r="1405" spans="1:29" s="39" customFormat="1" ht="18" customHeight="1" x14ac:dyDescent="0.25">
      <c r="A1405" s="41" t="s">
        <v>37</v>
      </c>
      <c r="B1405" s="37">
        <f>[1]consoCURRENT!E27285</f>
        <v>759260</v>
      </c>
      <c r="C1405" s="37">
        <f>[1]consoCURRENT!F27285</f>
        <v>0</v>
      </c>
      <c r="D1405" s="37">
        <f>[1]consoCURRENT!G27285</f>
        <v>0</v>
      </c>
      <c r="E1405" s="37">
        <f>[1]consoCURRENT!H27285</f>
        <v>195074</v>
      </c>
      <c r="F1405" s="37">
        <f>[1]consoCURRENT!I27285</f>
        <v>0</v>
      </c>
      <c r="G1405" s="37">
        <f>[1]consoCURRENT!J27285</f>
        <v>0</v>
      </c>
      <c r="H1405" s="37">
        <f>[1]consoCURRENT!K27285</f>
        <v>0</v>
      </c>
      <c r="I1405" s="37">
        <f>[1]consoCURRENT!L27285</f>
        <v>0</v>
      </c>
      <c r="J1405" s="37">
        <f>[1]consoCURRENT!M27285</f>
        <v>0</v>
      </c>
      <c r="K1405" s="37">
        <f>[1]consoCURRENT!N27285</f>
        <v>0</v>
      </c>
      <c r="L1405" s="37">
        <f>[1]consoCURRENT!O27285</f>
        <v>0</v>
      </c>
      <c r="M1405" s="37">
        <f>[1]consoCURRENT!P27285</f>
        <v>0</v>
      </c>
      <c r="N1405" s="37">
        <f>[1]consoCURRENT!Q27285</f>
        <v>0</v>
      </c>
      <c r="O1405" s="37">
        <f>[1]consoCURRENT!R27285</f>
        <v>2124.15</v>
      </c>
      <c r="P1405" s="37">
        <f>[1]consoCURRENT!S27285</f>
        <v>192949.85</v>
      </c>
      <c r="Q1405" s="37">
        <f>[1]consoCURRENT!T27285</f>
        <v>0</v>
      </c>
      <c r="R1405" s="37">
        <f>[1]consoCURRENT!U27285</f>
        <v>0</v>
      </c>
      <c r="S1405" s="37">
        <f>[1]consoCURRENT!V27285</f>
        <v>0</v>
      </c>
      <c r="T1405" s="37">
        <f>[1]consoCURRENT!W27285</f>
        <v>0</v>
      </c>
      <c r="U1405" s="37">
        <f>[1]consoCURRENT!X27285</f>
        <v>0</v>
      </c>
      <c r="V1405" s="37">
        <f>[1]consoCURRENT!Y27285</f>
        <v>0</v>
      </c>
      <c r="W1405" s="37">
        <f>[1]consoCURRENT!Z27285</f>
        <v>0</v>
      </c>
      <c r="X1405" s="37">
        <f>[1]consoCURRENT!AA27285</f>
        <v>0</v>
      </c>
      <c r="Y1405" s="37">
        <f>[1]consoCURRENT!AB27285</f>
        <v>0</v>
      </c>
      <c r="Z1405" s="37">
        <f t="shared" ref="Z1405:Z1407" si="1004">SUM(M1405:Y1405)</f>
        <v>195074</v>
      </c>
      <c r="AA1405" s="37">
        <f t="shared" ref="AA1405:AA1407" si="1005">B1405-Z1405</f>
        <v>564186</v>
      </c>
      <c r="AB1405" s="42">
        <f t="shared" ref="AB1405:AB1410" si="1006">Z1405/B1405</f>
        <v>0.25692648104733556</v>
      </c>
      <c r="AC1405" s="38"/>
    </row>
    <row r="1406" spans="1:29" s="39" customFormat="1" ht="18" customHeight="1" x14ac:dyDescent="0.25">
      <c r="A1406" s="41" t="s">
        <v>38</v>
      </c>
      <c r="B1406" s="37">
        <f>[1]consoCURRENT!E27291</f>
        <v>0</v>
      </c>
      <c r="C1406" s="37">
        <f>[1]consoCURRENT!F27291</f>
        <v>0</v>
      </c>
      <c r="D1406" s="37">
        <f>[1]consoCURRENT!G27291</f>
        <v>0</v>
      </c>
      <c r="E1406" s="37">
        <f>[1]consoCURRENT!H27291</f>
        <v>0</v>
      </c>
      <c r="F1406" s="37">
        <f>[1]consoCURRENT!I27291</f>
        <v>0</v>
      </c>
      <c r="G1406" s="37">
        <f>[1]consoCURRENT!J27291</f>
        <v>0</v>
      </c>
      <c r="H1406" s="37">
        <f>[1]consoCURRENT!K27291</f>
        <v>0</v>
      </c>
      <c r="I1406" s="37">
        <f>[1]consoCURRENT!L27291</f>
        <v>0</v>
      </c>
      <c r="J1406" s="37">
        <f>[1]consoCURRENT!M27291</f>
        <v>0</v>
      </c>
      <c r="K1406" s="37">
        <f>[1]consoCURRENT!N27291</f>
        <v>0</v>
      </c>
      <c r="L1406" s="37">
        <f>[1]consoCURRENT!O27291</f>
        <v>0</v>
      </c>
      <c r="M1406" s="37">
        <f>[1]consoCURRENT!P27291</f>
        <v>0</v>
      </c>
      <c r="N1406" s="37">
        <f>[1]consoCURRENT!Q27291</f>
        <v>0</v>
      </c>
      <c r="O1406" s="37">
        <f>[1]consoCURRENT!R27291</f>
        <v>0</v>
      </c>
      <c r="P1406" s="37">
        <f>[1]consoCURRENT!S27291</f>
        <v>0</v>
      </c>
      <c r="Q1406" s="37">
        <f>[1]consoCURRENT!T27291</f>
        <v>0</v>
      </c>
      <c r="R1406" s="37">
        <f>[1]consoCURRENT!U27291</f>
        <v>0</v>
      </c>
      <c r="S1406" s="37">
        <f>[1]consoCURRENT!V27291</f>
        <v>0</v>
      </c>
      <c r="T1406" s="37">
        <f>[1]consoCURRENT!W27291</f>
        <v>0</v>
      </c>
      <c r="U1406" s="37">
        <f>[1]consoCURRENT!X27291</f>
        <v>0</v>
      </c>
      <c r="V1406" s="37">
        <f>[1]consoCURRENT!Y27291</f>
        <v>0</v>
      </c>
      <c r="W1406" s="37">
        <f>[1]consoCURRENT!Z27291</f>
        <v>0</v>
      </c>
      <c r="X1406" s="37">
        <f>[1]consoCURRENT!AA27291</f>
        <v>0</v>
      </c>
      <c r="Y1406" s="37">
        <f>[1]consoCURRENT!AB27291</f>
        <v>0</v>
      </c>
      <c r="Z1406" s="37">
        <f t="shared" si="1004"/>
        <v>0</v>
      </c>
      <c r="AA1406" s="37">
        <f t="shared" si="1005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[1]consoCURRENT!E27320</f>
        <v>0</v>
      </c>
      <c r="C1407" s="37">
        <f>[1]consoCURRENT!F27320</f>
        <v>0</v>
      </c>
      <c r="D1407" s="37">
        <f>[1]consoCURRENT!G27320</f>
        <v>0</v>
      </c>
      <c r="E1407" s="37">
        <f>[1]consoCURRENT!H27320</f>
        <v>0</v>
      </c>
      <c r="F1407" s="37">
        <f>[1]consoCURRENT!I27320</f>
        <v>0</v>
      </c>
      <c r="G1407" s="37">
        <f>[1]consoCURRENT!J27320</f>
        <v>0</v>
      </c>
      <c r="H1407" s="37">
        <f>[1]consoCURRENT!K27320</f>
        <v>0</v>
      </c>
      <c r="I1407" s="37">
        <f>[1]consoCURRENT!L27320</f>
        <v>0</v>
      </c>
      <c r="J1407" s="37">
        <f>[1]consoCURRENT!M27320</f>
        <v>0</v>
      </c>
      <c r="K1407" s="37">
        <f>[1]consoCURRENT!N27320</f>
        <v>0</v>
      </c>
      <c r="L1407" s="37">
        <f>[1]consoCURRENT!O27320</f>
        <v>0</v>
      </c>
      <c r="M1407" s="37">
        <f>[1]consoCURRENT!P27320</f>
        <v>0</v>
      </c>
      <c r="N1407" s="37">
        <f>[1]consoCURRENT!Q27320</f>
        <v>0</v>
      </c>
      <c r="O1407" s="37">
        <f>[1]consoCURRENT!R27320</f>
        <v>0</v>
      </c>
      <c r="P1407" s="37">
        <f>[1]consoCURRENT!S27320</f>
        <v>0</v>
      </c>
      <c r="Q1407" s="37">
        <f>[1]consoCURRENT!T27320</f>
        <v>0</v>
      </c>
      <c r="R1407" s="37">
        <f>[1]consoCURRENT!U27320</f>
        <v>0</v>
      </c>
      <c r="S1407" s="37">
        <f>[1]consoCURRENT!V27320</f>
        <v>0</v>
      </c>
      <c r="T1407" s="37">
        <f>[1]consoCURRENT!W27320</f>
        <v>0</v>
      </c>
      <c r="U1407" s="37">
        <f>[1]consoCURRENT!X27320</f>
        <v>0</v>
      </c>
      <c r="V1407" s="37">
        <f>[1]consoCURRENT!Y27320</f>
        <v>0</v>
      </c>
      <c r="W1407" s="37">
        <f>[1]consoCURRENT!Z27320</f>
        <v>0</v>
      </c>
      <c r="X1407" s="37">
        <f>[1]consoCURRENT!AA27320</f>
        <v>0</v>
      </c>
      <c r="Y1407" s="37">
        <f>[1]consoCURRENT!AB27320</f>
        <v>0</v>
      </c>
      <c r="Z1407" s="37">
        <f t="shared" si="1004"/>
        <v>0</v>
      </c>
      <c r="AA1407" s="37">
        <f t="shared" si="1005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2852000</v>
      </c>
      <c r="C1408" s="44">
        <f t="shared" ref="C1408:AA1408" si="1007">SUM(C1404:C1407)</f>
        <v>0</v>
      </c>
      <c r="D1408" s="44">
        <f t="shared" si="1007"/>
        <v>0</v>
      </c>
      <c r="E1408" s="44">
        <f t="shared" si="1007"/>
        <v>718259</v>
      </c>
      <c r="F1408" s="44">
        <f t="shared" si="1007"/>
        <v>0</v>
      </c>
      <c r="G1408" s="44">
        <f t="shared" si="1007"/>
        <v>0</v>
      </c>
      <c r="H1408" s="44">
        <f t="shared" si="1007"/>
        <v>0</v>
      </c>
      <c r="I1408" s="44">
        <f t="shared" si="1007"/>
        <v>0</v>
      </c>
      <c r="J1408" s="44">
        <f t="shared" si="1007"/>
        <v>0</v>
      </c>
      <c r="K1408" s="44">
        <f t="shared" si="1007"/>
        <v>0</v>
      </c>
      <c r="L1408" s="44">
        <f t="shared" si="1007"/>
        <v>0</v>
      </c>
      <c r="M1408" s="44">
        <f t="shared" si="1007"/>
        <v>0</v>
      </c>
      <c r="N1408" s="44">
        <f t="shared" si="1007"/>
        <v>0</v>
      </c>
      <c r="O1408" s="44">
        <f t="shared" si="1007"/>
        <v>350914.15</v>
      </c>
      <c r="P1408" s="44">
        <f t="shared" si="1007"/>
        <v>367344.85</v>
      </c>
      <c r="Q1408" s="44">
        <f t="shared" si="1007"/>
        <v>0</v>
      </c>
      <c r="R1408" s="44">
        <f t="shared" si="1007"/>
        <v>0</v>
      </c>
      <c r="S1408" s="44">
        <f t="shared" si="1007"/>
        <v>0</v>
      </c>
      <c r="T1408" s="44">
        <f t="shared" si="1007"/>
        <v>0</v>
      </c>
      <c r="U1408" s="44">
        <f t="shared" si="1007"/>
        <v>0</v>
      </c>
      <c r="V1408" s="44">
        <f t="shared" si="1007"/>
        <v>0</v>
      </c>
      <c r="W1408" s="44">
        <f t="shared" si="1007"/>
        <v>0</v>
      </c>
      <c r="X1408" s="44">
        <f t="shared" si="1007"/>
        <v>0</v>
      </c>
      <c r="Y1408" s="44">
        <f t="shared" si="1007"/>
        <v>0</v>
      </c>
      <c r="Z1408" s="44">
        <f t="shared" si="1007"/>
        <v>718259</v>
      </c>
      <c r="AA1408" s="44">
        <f t="shared" si="1007"/>
        <v>2133741</v>
      </c>
      <c r="AB1408" s="45">
        <f t="shared" si="1006"/>
        <v>0.25184396914446</v>
      </c>
      <c r="AC1408" s="38"/>
    </row>
    <row r="1409" spans="1:29" s="39" customFormat="1" ht="18" customHeight="1" x14ac:dyDescent="0.25">
      <c r="A1409" s="46" t="s">
        <v>41</v>
      </c>
      <c r="B1409" s="37">
        <f>[1]consoCURRENT!E27324</f>
        <v>0</v>
      </c>
      <c r="C1409" s="37">
        <f>[1]consoCURRENT!F27324</f>
        <v>0</v>
      </c>
      <c r="D1409" s="37">
        <f>[1]consoCURRENT!G27324</f>
        <v>0</v>
      </c>
      <c r="E1409" s="37">
        <f>[1]consoCURRENT!H27324</f>
        <v>0</v>
      </c>
      <c r="F1409" s="37">
        <f>[1]consoCURRENT!I27324</f>
        <v>0</v>
      </c>
      <c r="G1409" s="37">
        <f>[1]consoCURRENT!J27324</f>
        <v>0</v>
      </c>
      <c r="H1409" s="37">
        <f>[1]consoCURRENT!K27324</f>
        <v>0</v>
      </c>
      <c r="I1409" s="37">
        <f>[1]consoCURRENT!L27324</f>
        <v>0</v>
      </c>
      <c r="J1409" s="37">
        <f>[1]consoCURRENT!M27324</f>
        <v>0</v>
      </c>
      <c r="K1409" s="37">
        <f>[1]consoCURRENT!N27324</f>
        <v>0</v>
      </c>
      <c r="L1409" s="37">
        <f>[1]consoCURRENT!O27324</f>
        <v>0</v>
      </c>
      <c r="M1409" s="37">
        <f>[1]consoCURRENT!P27324</f>
        <v>0</v>
      </c>
      <c r="N1409" s="37">
        <f>[1]consoCURRENT!Q27324</f>
        <v>0</v>
      </c>
      <c r="O1409" s="37">
        <f>[1]consoCURRENT!R27324</f>
        <v>0</v>
      </c>
      <c r="P1409" s="37">
        <f>[1]consoCURRENT!S27324</f>
        <v>0</v>
      </c>
      <c r="Q1409" s="37">
        <f>[1]consoCURRENT!T27324</f>
        <v>0</v>
      </c>
      <c r="R1409" s="37">
        <f>[1]consoCURRENT!U27324</f>
        <v>0</v>
      </c>
      <c r="S1409" s="37">
        <f>[1]consoCURRENT!V27324</f>
        <v>0</v>
      </c>
      <c r="T1409" s="37">
        <f>[1]consoCURRENT!W27324</f>
        <v>0</v>
      </c>
      <c r="U1409" s="37">
        <f>[1]consoCURRENT!X27324</f>
        <v>0</v>
      </c>
      <c r="V1409" s="37">
        <f>[1]consoCURRENT!Y27324</f>
        <v>0</v>
      </c>
      <c r="W1409" s="37">
        <f>[1]consoCURRENT!Z27324</f>
        <v>0</v>
      </c>
      <c r="X1409" s="37">
        <f>[1]consoCURRENT!AA27324</f>
        <v>0</v>
      </c>
      <c r="Y1409" s="37">
        <f>[1]consoCURRENT!AB27324</f>
        <v>0</v>
      </c>
      <c r="Z1409" s="37">
        <f t="shared" ref="Z1409" si="1008">SUM(M1409:Y1409)</f>
        <v>0</v>
      </c>
      <c r="AA1409" s="37">
        <f t="shared" ref="AA1409" si="1009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2852000</v>
      </c>
      <c r="C1410" s="44">
        <f t="shared" ref="C1410:AA1410" si="1010">C1409+C1408</f>
        <v>0</v>
      </c>
      <c r="D1410" s="44">
        <f t="shared" si="1010"/>
        <v>0</v>
      </c>
      <c r="E1410" s="44">
        <f t="shared" si="1010"/>
        <v>718259</v>
      </c>
      <c r="F1410" s="44">
        <f t="shared" si="1010"/>
        <v>0</v>
      </c>
      <c r="G1410" s="44">
        <f t="shared" si="1010"/>
        <v>0</v>
      </c>
      <c r="H1410" s="44">
        <f t="shared" si="1010"/>
        <v>0</v>
      </c>
      <c r="I1410" s="44">
        <f t="shared" si="1010"/>
        <v>0</v>
      </c>
      <c r="J1410" s="44">
        <f t="shared" si="1010"/>
        <v>0</v>
      </c>
      <c r="K1410" s="44">
        <f t="shared" si="1010"/>
        <v>0</v>
      </c>
      <c r="L1410" s="44">
        <f t="shared" si="1010"/>
        <v>0</v>
      </c>
      <c r="M1410" s="44">
        <f t="shared" si="1010"/>
        <v>0</v>
      </c>
      <c r="N1410" s="44">
        <f t="shared" si="1010"/>
        <v>0</v>
      </c>
      <c r="O1410" s="44">
        <f t="shared" si="1010"/>
        <v>350914.15</v>
      </c>
      <c r="P1410" s="44">
        <f t="shared" si="1010"/>
        <v>367344.85</v>
      </c>
      <c r="Q1410" s="44">
        <f t="shared" si="1010"/>
        <v>0</v>
      </c>
      <c r="R1410" s="44">
        <f t="shared" si="1010"/>
        <v>0</v>
      </c>
      <c r="S1410" s="44">
        <f t="shared" si="1010"/>
        <v>0</v>
      </c>
      <c r="T1410" s="44">
        <f t="shared" si="1010"/>
        <v>0</v>
      </c>
      <c r="U1410" s="44">
        <f t="shared" si="1010"/>
        <v>0</v>
      </c>
      <c r="V1410" s="44">
        <f t="shared" si="1010"/>
        <v>0</v>
      </c>
      <c r="W1410" s="44">
        <f t="shared" si="1010"/>
        <v>0</v>
      </c>
      <c r="X1410" s="44">
        <f t="shared" si="1010"/>
        <v>0</v>
      </c>
      <c r="Y1410" s="44">
        <f t="shared" si="1010"/>
        <v>0</v>
      </c>
      <c r="Z1410" s="44">
        <f t="shared" si="1010"/>
        <v>718259</v>
      </c>
      <c r="AA1410" s="44">
        <f t="shared" si="1010"/>
        <v>2133741</v>
      </c>
      <c r="AB1410" s="45">
        <f t="shared" si="1006"/>
        <v>0.25184396914446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63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[1]consoCURRENT!E27384</f>
        <v>2092740</v>
      </c>
      <c r="C1414" s="37">
        <f>[1]consoCURRENT!F27384</f>
        <v>0</v>
      </c>
      <c r="D1414" s="37">
        <f>[1]consoCURRENT!G27384</f>
        <v>0</v>
      </c>
      <c r="E1414" s="37">
        <f>[1]consoCURRENT!H27384</f>
        <v>511320.16000000003</v>
      </c>
      <c r="F1414" s="37">
        <f>[1]consoCURRENT!I27384</f>
        <v>0</v>
      </c>
      <c r="G1414" s="37">
        <f>[1]consoCURRENT!J27384</f>
        <v>0</v>
      </c>
      <c r="H1414" s="37">
        <f>[1]consoCURRENT!K27384</f>
        <v>0</v>
      </c>
      <c r="I1414" s="37">
        <f>[1]consoCURRENT!L27384</f>
        <v>0</v>
      </c>
      <c r="J1414" s="37">
        <f>[1]consoCURRENT!M27384</f>
        <v>0</v>
      </c>
      <c r="K1414" s="37">
        <f>[1]consoCURRENT!N27384</f>
        <v>0</v>
      </c>
      <c r="L1414" s="37">
        <f>[1]consoCURRENT!O27384</f>
        <v>0</v>
      </c>
      <c r="M1414" s="37">
        <f>[1]consoCURRENT!P27384</f>
        <v>0</v>
      </c>
      <c r="N1414" s="37">
        <f>[1]consoCURRENT!Q27384</f>
        <v>0</v>
      </c>
      <c r="O1414" s="37">
        <f>[1]consoCURRENT!R27384</f>
        <v>338743.34</v>
      </c>
      <c r="P1414" s="37">
        <f>[1]consoCURRENT!S27384</f>
        <v>172576.82</v>
      </c>
      <c r="Q1414" s="37">
        <f>[1]consoCURRENT!T27384</f>
        <v>0</v>
      </c>
      <c r="R1414" s="37">
        <f>[1]consoCURRENT!U27384</f>
        <v>0</v>
      </c>
      <c r="S1414" s="37">
        <f>[1]consoCURRENT!V27384</f>
        <v>0</v>
      </c>
      <c r="T1414" s="37">
        <f>[1]consoCURRENT!W27384</f>
        <v>0</v>
      </c>
      <c r="U1414" s="37">
        <f>[1]consoCURRENT!X27384</f>
        <v>0</v>
      </c>
      <c r="V1414" s="37">
        <f>[1]consoCURRENT!Y27384</f>
        <v>0</v>
      </c>
      <c r="W1414" s="37">
        <f>[1]consoCURRENT!Z27384</f>
        <v>0</v>
      </c>
      <c r="X1414" s="37">
        <f>[1]consoCURRENT!AA27384</f>
        <v>0</v>
      </c>
      <c r="Y1414" s="37">
        <f>[1]consoCURRENT!AB27384</f>
        <v>0</v>
      </c>
      <c r="Z1414" s="37">
        <f>SUM(M1414:Y1414)</f>
        <v>511320.16000000003</v>
      </c>
      <c r="AA1414" s="37">
        <f>B1414-Z1414</f>
        <v>1581419.8399999999</v>
      </c>
      <c r="AB1414" s="42">
        <f>Z1414/B1414</f>
        <v>0.24433047583550754</v>
      </c>
      <c r="AC1414" s="38"/>
    </row>
    <row r="1415" spans="1:29" s="39" customFormat="1" ht="18" customHeight="1" x14ac:dyDescent="0.25">
      <c r="A1415" s="41" t="s">
        <v>37</v>
      </c>
      <c r="B1415" s="37">
        <f>[1]consoCURRENT!E27460</f>
        <v>750260</v>
      </c>
      <c r="C1415" s="37">
        <f>[1]consoCURRENT!F27460</f>
        <v>0</v>
      </c>
      <c r="D1415" s="37">
        <f>[1]consoCURRENT!G27460</f>
        <v>0</v>
      </c>
      <c r="E1415" s="37">
        <f>[1]consoCURRENT!H27460</f>
        <v>51966.509999999995</v>
      </c>
      <c r="F1415" s="37">
        <f>[1]consoCURRENT!I27460</f>
        <v>0</v>
      </c>
      <c r="G1415" s="37">
        <f>[1]consoCURRENT!J27460</f>
        <v>0</v>
      </c>
      <c r="H1415" s="37">
        <f>[1]consoCURRENT!K27460</f>
        <v>0</v>
      </c>
      <c r="I1415" s="37">
        <f>[1]consoCURRENT!L27460</f>
        <v>0</v>
      </c>
      <c r="J1415" s="37">
        <f>[1]consoCURRENT!M27460</f>
        <v>0</v>
      </c>
      <c r="K1415" s="37">
        <f>[1]consoCURRENT!N27460</f>
        <v>0</v>
      </c>
      <c r="L1415" s="37">
        <f>[1]consoCURRENT!O27460</f>
        <v>0</v>
      </c>
      <c r="M1415" s="37">
        <f>[1]consoCURRENT!P27460</f>
        <v>0</v>
      </c>
      <c r="N1415" s="37">
        <f>[1]consoCURRENT!Q27460</f>
        <v>0</v>
      </c>
      <c r="O1415" s="37">
        <f>[1]consoCURRENT!R27460</f>
        <v>24890.559999999998</v>
      </c>
      <c r="P1415" s="37">
        <f>[1]consoCURRENT!S27460</f>
        <v>27075.95</v>
      </c>
      <c r="Q1415" s="37">
        <f>[1]consoCURRENT!T27460</f>
        <v>0</v>
      </c>
      <c r="R1415" s="37">
        <f>[1]consoCURRENT!U27460</f>
        <v>0</v>
      </c>
      <c r="S1415" s="37">
        <f>[1]consoCURRENT!V27460</f>
        <v>0</v>
      </c>
      <c r="T1415" s="37">
        <f>[1]consoCURRENT!W27460</f>
        <v>0</v>
      </c>
      <c r="U1415" s="37">
        <f>[1]consoCURRENT!X27460</f>
        <v>0</v>
      </c>
      <c r="V1415" s="37">
        <f>[1]consoCURRENT!Y27460</f>
        <v>0</v>
      </c>
      <c r="W1415" s="37">
        <f>[1]consoCURRENT!Z27460</f>
        <v>0</v>
      </c>
      <c r="X1415" s="37">
        <f>[1]consoCURRENT!AA27460</f>
        <v>0</v>
      </c>
      <c r="Y1415" s="37">
        <f>[1]consoCURRENT!AB27460</f>
        <v>0</v>
      </c>
      <c r="Z1415" s="37">
        <f t="shared" ref="Z1415:Z1417" si="1011">SUM(M1415:Y1415)</f>
        <v>51966.509999999995</v>
      </c>
      <c r="AA1415" s="37">
        <f t="shared" ref="AA1415:AA1417" si="1012">B1415-Z1415</f>
        <v>698293.49</v>
      </c>
      <c r="AB1415" s="42">
        <f t="shared" ref="AB1415:AB1420" si="1013">Z1415/B1415</f>
        <v>6.9264668248340572E-2</v>
      </c>
      <c r="AC1415" s="38"/>
    </row>
    <row r="1416" spans="1:29" s="39" customFormat="1" ht="18" customHeight="1" x14ac:dyDescent="0.25">
      <c r="A1416" s="41" t="s">
        <v>38</v>
      </c>
      <c r="B1416" s="37">
        <f>[1]consoCURRENT!E27466</f>
        <v>0</v>
      </c>
      <c r="C1416" s="37">
        <f>[1]consoCURRENT!F27466</f>
        <v>0</v>
      </c>
      <c r="D1416" s="37">
        <f>[1]consoCURRENT!G27466</f>
        <v>0</v>
      </c>
      <c r="E1416" s="37">
        <f>[1]consoCURRENT!H27466</f>
        <v>0</v>
      </c>
      <c r="F1416" s="37">
        <f>[1]consoCURRENT!I27466</f>
        <v>0</v>
      </c>
      <c r="G1416" s="37">
        <f>[1]consoCURRENT!J27466</f>
        <v>0</v>
      </c>
      <c r="H1416" s="37">
        <f>[1]consoCURRENT!K27466</f>
        <v>0</v>
      </c>
      <c r="I1416" s="37">
        <f>[1]consoCURRENT!L27466</f>
        <v>0</v>
      </c>
      <c r="J1416" s="37">
        <f>[1]consoCURRENT!M27466</f>
        <v>0</v>
      </c>
      <c r="K1416" s="37">
        <f>[1]consoCURRENT!N27466</f>
        <v>0</v>
      </c>
      <c r="L1416" s="37">
        <f>[1]consoCURRENT!O27466</f>
        <v>0</v>
      </c>
      <c r="M1416" s="37">
        <f>[1]consoCURRENT!P27466</f>
        <v>0</v>
      </c>
      <c r="N1416" s="37">
        <f>[1]consoCURRENT!Q27466</f>
        <v>0</v>
      </c>
      <c r="O1416" s="37">
        <f>[1]consoCURRENT!R27466</f>
        <v>0</v>
      </c>
      <c r="P1416" s="37">
        <f>[1]consoCURRENT!S27466</f>
        <v>0</v>
      </c>
      <c r="Q1416" s="37">
        <f>[1]consoCURRENT!T27466</f>
        <v>0</v>
      </c>
      <c r="R1416" s="37">
        <f>[1]consoCURRENT!U27466</f>
        <v>0</v>
      </c>
      <c r="S1416" s="37">
        <f>[1]consoCURRENT!V27466</f>
        <v>0</v>
      </c>
      <c r="T1416" s="37">
        <f>[1]consoCURRENT!W27466</f>
        <v>0</v>
      </c>
      <c r="U1416" s="37">
        <f>[1]consoCURRENT!X27466</f>
        <v>0</v>
      </c>
      <c r="V1416" s="37">
        <f>[1]consoCURRENT!Y27466</f>
        <v>0</v>
      </c>
      <c r="W1416" s="37">
        <f>[1]consoCURRENT!Z27466</f>
        <v>0</v>
      </c>
      <c r="X1416" s="37">
        <f>[1]consoCURRENT!AA27466</f>
        <v>0</v>
      </c>
      <c r="Y1416" s="37">
        <f>[1]consoCURRENT!AB27466</f>
        <v>0</v>
      </c>
      <c r="Z1416" s="37">
        <f t="shared" si="1011"/>
        <v>0</v>
      </c>
      <c r="AA1416" s="37">
        <f t="shared" si="1012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[1]consoCURRENT!E27495</f>
        <v>0</v>
      </c>
      <c r="C1417" s="37">
        <f>[1]consoCURRENT!F27495</f>
        <v>0</v>
      </c>
      <c r="D1417" s="37">
        <f>[1]consoCURRENT!G27495</f>
        <v>0</v>
      </c>
      <c r="E1417" s="37">
        <f>[1]consoCURRENT!H27495</f>
        <v>0</v>
      </c>
      <c r="F1417" s="37">
        <f>[1]consoCURRENT!I27495</f>
        <v>0</v>
      </c>
      <c r="G1417" s="37">
        <f>[1]consoCURRENT!J27495</f>
        <v>0</v>
      </c>
      <c r="H1417" s="37">
        <f>[1]consoCURRENT!K27495</f>
        <v>0</v>
      </c>
      <c r="I1417" s="37">
        <f>[1]consoCURRENT!L27495</f>
        <v>0</v>
      </c>
      <c r="J1417" s="37">
        <f>[1]consoCURRENT!M27495</f>
        <v>0</v>
      </c>
      <c r="K1417" s="37">
        <f>[1]consoCURRENT!N27495</f>
        <v>0</v>
      </c>
      <c r="L1417" s="37">
        <f>[1]consoCURRENT!O27495</f>
        <v>0</v>
      </c>
      <c r="M1417" s="37">
        <f>[1]consoCURRENT!P27495</f>
        <v>0</v>
      </c>
      <c r="N1417" s="37">
        <f>[1]consoCURRENT!Q27495</f>
        <v>0</v>
      </c>
      <c r="O1417" s="37">
        <f>[1]consoCURRENT!R27495</f>
        <v>0</v>
      </c>
      <c r="P1417" s="37">
        <f>[1]consoCURRENT!S27495</f>
        <v>0</v>
      </c>
      <c r="Q1417" s="37">
        <f>[1]consoCURRENT!T27495</f>
        <v>0</v>
      </c>
      <c r="R1417" s="37">
        <f>[1]consoCURRENT!U27495</f>
        <v>0</v>
      </c>
      <c r="S1417" s="37">
        <f>[1]consoCURRENT!V27495</f>
        <v>0</v>
      </c>
      <c r="T1417" s="37">
        <f>[1]consoCURRENT!W27495</f>
        <v>0</v>
      </c>
      <c r="U1417" s="37">
        <f>[1]consoCURRENT!X27495</f>
        <v>0</v>
      </c>
      <c r="V1417" s="37">
        <f>[1]consoCURRENT!Y27495</f>
        <v>0</v>
      </c>
      <c r="W1417" s="37">
        <f>[1]consoCURRENT!Z27495</f>
        <v>0</v>
      </c>
      <c r="X1417" s="37">
        <f>[1]consoCURRENT!AA27495</f>
        <v>0</v>
      </c>
      <c r="Y1417" s="37">
        <f>[1]consoCURRENT!AB27495</f>
        <v>0</v>
      </c>
      <c r="Z1417" s="37">
        <f t="shared" si="1011"/>
        <v>0</v>
      </c>
      <c r="AA1417" s="37">
        <f t="shared" si="1012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2843000</v>
      </c>
      <c r="C1418" s="44">
        <f t="shared" ref="C1418:AA1418" si="1014">SUM(C1414:C1417)</f>
        <v>0</v>
      </c>
      <c r="D1418" s="44">
        <f t="shared" si="1014"/>
        <v>0</v>
      </c>
      <c r="E1418" s="44">
        <f t="shared" si="1014"/>
        <v>563286.67000000004</v>
      </c>
      <c r="F1418" s="44">
        <f t="shared" si="1014"/>
        <v>0</v>
      </c>
      <c r="G1418" s="44">
        <f t="shared" si="1014"/>
        <v>0</v>
      </c>
      <c r="H1418" s="44">
        <f t="shared" si="1014"/>
        <v>0</v>
      </c>
      <c r="I1418" s="44">
        <f t="shared" si="1014"/>
        <v>0</v>
      </c>
      <c r="J1418" s="44">
        <f t="shared" si="1014"/>
        <v>0</v>
      </c>
      <c r="K1418" s="44">
        <f t="shared" si="1014"/>
        <v>0</v>
      </c>
      <c r="L1418" s="44">
        <f t="shared" si="1014"/>
        <v>0</v>
      </c>
      <c r="M1418" s="44">
        <f t="shared" si="1014"/>
        <v>0</v>
      </c>
      <c r="N1418" s="44">
        <f t="shared" si="1014"/>
        <v>0</v>
      </c>
      <c r="O1418" s="44">
        <f t="shared" si="1014"/>
        <v>363633.9</v>
      </c>
      <c r="P1418" s="44">
        <f t="shared" si="1014"/>
        <v>199652.77000000002</v>
      </c>
      <c r="Q1418" s="44">
        <f t="shared" si="1014"/>
        <v>0</v>
      </c>
      <c r="R1418" s="44">
        <f t="shared" si="1014"/>
        <v>0</v>
      </c>
      <c r="S1418" s="44">
        <f t="shared" si="1014"/>
        <v>0</v>
      </c>
      <c r="T1418" s="44">
        <f t="shared" si="1014"/>
        <v>0</v>
      </c>
      <c r="U1418" s="44">
        <f t="shared" si="1014"/>
        <v>0</v>
      </c>
      <c r="V1418" s="44">
        <f t="shared" si="1014"/>
        <v>0</v>
      </c>
      <c r="W1418" s="44">
        <f t="shared" si="1014"/>
        <v>0</v>
      </c>
      <c r="X1418" s="44">
        <f t="shared" si="1014"/>
        <v>0</v>
      </c>
      <c r="Y1418" s="44">
        <f t="shared" si="1014"/>
        <v>0</v>
      </c>
      <c r="Z1418" s="44">
        <f t="shared" si="1014"/>
        <v>563286.67000000004</v>
      </c>
      <c r="AA1418" s="44">
        <f t="shared" si="1014"/>
        <v>2279713.33</v>
      </c>
      <c r="AB1418" s="45">
        <f t="shared" si="1013"/>
        <v>0.19813108336264512</v>
      </c>
      <c r="AC1418" s="38"/>
    </row>
    <row r="1419" spans="1:29" s="39" customFormat="1" ht="18" customHeight="1" x14ac:dyDescent="0.25">
      <c r="A1419" s="46" t="s">
        <v>41</v>
      </c>
      <c r="B1419" s="37">
        <f>[1]consoCURRENT!E27499</f>
        <v>0</v>
      </c>
      <c r="C1419" s="37">
        <f>[1]consoCURRENT!F27499</f>
        <v>0</v>
      </c>
      <c r="D1419" s="37">
        <f>[1]consoCURRENT!G27499</f>
        <v>0</v>
      </c>
      <c r="E1419" s="37">
        <f>[1]consoCURRENT!H27499</f>
        <v>0</v>
      </c>
      <c r="F1419" s="37">
        <f>[1]consoCURRENT!I27499</f>
        <v>0</v>
      </c>
      <c r="G1419" s="37">
        <f>[1]consoCURRENT!J27499</f>
        <v>0</v>
      </c>
      <c r="H1419" s="37">
        <f>[1]consoCURRENT!K27499</f>
        <v>0</v>
      </c>
      <c r="I1419" s="37">
        <f>[1]consoCURRENT!L27499</f>
        <v>0</v>
      </c>
      <c r="J1419" s="37">
        <f>[1]consoCURRENT!M27499</f>
        <v>0</v>
      </c>
      <c r="K1419" s="37">
        <f>[1]consoCURRENT!N27499</f>
        <v>0</v>
      </c>
      <c r="L1419" s="37">
        <f>[1]consoCURRENT!O27499</f>
        <v>0</v>
      </c>
      <c r="M1419" s="37">
        <f>[1]consoCURRENT!P27499</f>
        <v>0</v>
      </c>
      <c r="N1419" s="37">
        <f>[1]consoCURRENT!Q27499</f>
        <v>0</v>
      </c>
      <c r="O1419" s="37">
        <f>[1]consoCURRENT!R27499</f>
        <v>0</v>
      </c>
      <c r="P1419" s="37">
        <f>[1]consoCURRENT!S27499</f>
        <v>0</v>
      </c>
      <c r="Q1419" s="37">
        <f>[1]consoCURRENT!T27499</f>
        <v>0</v>
      </c>
      <c r="R1419" s="37">
        <f>[1]consoCURRENT!U27499</f>
        <v>0</v>
      </c>
      <c r="S1419" s="37">
        <f>[1]consoCURRENT!V27499</f>
        <v>0</v>
      </c>
      <c r="T1419" s="37">
        <f>[1]consoCURRENT!W27499</f>
        <v>0</v>
      </c>
      <c r="U1419" s="37">
        <f>[1]consoCURRENT!X27499</f>
        <v>0</v>
      </c>
      <c r="V1419" s="37">
        <f>[1]consoCURRENT!Y27499</f>
        <v>0</v>
      </c>
      <c r="W1419" s="37">
        <f>[1]consoCURRENT!Z27499</f>
        <v>0</v>
      </c>
      <c r="X1419" s="37">
        <f>[1]consoCURRENT!AA27499</f>
        <v>0</v>
      </c>
      <c r="Y1419" s="37">
        <f>[1]consoCURRENT!AB27499</f>
        <v>0</v>
      </c>
      <c r="Z1419" s="37">
        <f t="shared" ref="Z1419" si="1015">SUM(M1419:Y1419)</f>
        <v>0</v>
      </c>
      <c r="AA1419" s="37">
        <f t="shared" ref="AA1419" si="1016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2843000</v>
      </c>
      <c r="C1420" s="44">
        <f t="shared" ref="C1420:AA1420" si="1017">C1419+C1418</f>
        <v>0</v>
      </c>
      <c r="D1420" s="44">
        <f t="shared" si="1017"/>
        <v>0</v>
      </c>
      <c r="E1420" s="44">
        <f t="shared" si="1017"/>
        <v>563286.67000000004</v>
      </c>
      <c r="F1420" s="44">
        <f t="shared" si="1017"/>
        <v>0</v>
      </c>
      <c r="G1420" s="44">
        <f t="shared" si="1017"/>
        <v>0</v>
      </c>
      <c r="H1420" s="44">
        <f t="shared" si="1017"/>
        <v>0</v>
      </c>
      <c r="I1420" s="44">
        <f t="shared" si="1017"/>
        <v>0</v>
      </c>
      <c r="J1420" s="44">
        <f t="shared" si="1017"/>
        <v>0</v>
      </c>
      <c r="K1420" s="44">
        <f t="shared" si="1017"/>
        <v>0</v>
      </c>
      <c r="L1420" s="44">
        <f t="shared" si="1017"/>
        <v>0</v>
      </c>
      <c r="M1420" s="44">
        <f t="shared" si="1017"/>
        <v>0</v>
      </c>
      <c r="N1420" s="44">
        <f t="shared" si="1017"/>
        <v>0</v>
      </c>
      <c r="O1420" s="44">
        <f t="shared" si="1017"/>
        <v>363633.9</v>
      </c>
      <c r="P1420" s="44">
        <f t="shared" si="1017"/>
        <v>199652.77000000002</v>
      </c>
      <c r="Q1420" s="44">
        <f t="shared" si="1017"/>
        <v>0</v>
      </c>
      <c r="R1420" s="44">
        <f t="shared" si="1017"/>
        <v>0</v>
      </c>
      <c r="S1420" s="44">
        <f t="shared" si="1017"/>
        <v>0</v>
      </c>
      <c r="T1420" s="44">
        <f t="shared" si="1017"/>
        <v>0</v>
      </c>
      <c r="U1420" s="44">
        <f t="shared" si="1017"/>
        <v>0</v>
      </c>
      <c r="V1420" s="44">
        <f t="shared" si="1017"/>
        <v>0</v>
      </c>
      <c r="W1420" s="44">
        <f t="shared" si="1017"/>
        <v>0</v>
      </c>
      <c r="X1420" s="44">
        <f t="shared" si="1017"/>
        <v>0</v>
      </c>
      <c r="Y1420" s="44">
        <f t="shared" si="1017"/>
        <v>0</v>
      </c>
      <c r="Z1420" s="44">
        <f t="shared" si="1017"/>
        <v>563286.67000000004</v>
      </c>
      <c r="AA1420" s="44">
        <f t="shared" si="1017"/>
        <v>2279713.33</v>
      </c>
      <c r="AB1420" s="45">
        <f t="shared" si="1013"/>
        <v>0.19813108336264512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64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[1]consoCURRENT!E27559</f>
        <v>2092740</v>
      </c>
      <c r="C1424" s="37">
        <f>[1]consoCURRENT!F27559</f>
        <v>0</v>
      </c>
      <c r="D1424" s="37">
        <f>[1]consoCURRENT!G27559</f>
        <v>0</v>
      </c>
      <c r="E1424" s="37">
        <f>[1]consoCURRENT!H27559</f>
        <v>451767.24</v>
      </c>
      <c r="F1424" s="37">
        <f>[1]consoCURRENT!I27559</f>
        <v>0</v>
      </c>
      <c r="G1424" s="37">
        <f>[1]consoCURRENT!J27559</f>
        <v>0</v>
      </c>
      <c r="H1424" s="37">
        <f>[1]consoCURRENT!K27559</f>
        <v>0</v>
      </c>
      <c r="I1424" s="37">
        <f>[1]consoCURRENT!L27559</f>
        <v>0</v>
      </c>
      <c r="J1424" s="37">
        <f>[1]consoCURRENT!M27559</f>
        <v>0</v>
      </c>
      <c r="K1424" s="37">
        <f>[1]consoCURRENT!N27559</f>
        <v>0</v>
      </c>
      <c r="L1424" s="37">
        <f>[1]consoCURRENT!O27559</f>
        <v>0</v>
      </c>
      <c r="M1424" s="37">
        <f>[1]consoCURRENT!P27559</f>
        <v>0</v>
      </c>
      <c r="N1424" s="37">
        <f>[1]consoCURRENT!Q27559</f>
        <v>0</v>
      </c>
      <c r="O1424" s="37">
        <f>[1]consoCURRENT!R27559</f>
        <v>293423.24</v>
      </c>
      <c r="P1424" s="37">
        <f>[1]consoCURRENT!S27559</f>
        <v>158344</v>
      </c>
      <c r="Q1424" s="37">
        <f>[1]consoCURRENT!T27559</f>
        <v>0</v>
      </c>
      <c r="R1424" s="37">
        <f>[1]consoCURRENT!U27559</f>
        <v>0</v>
      </c>
      <c r="S1424" s="37">
        <f>[1]consoCURRENT!V27559</f>
        <v>0</v>
      </c>
      <c r="T1424" s="37">
        <f>[1]consoCURRENT!W27559</f>
        <v>0</v>
      </c>
      <c r="U1424" s="37">
        <f>[1]consoCURRENT!X27559</f>
        <v>0</v>
      </c>
      <c r="V1424" s="37">
        <f>[1]consoCURRENT!Y27559</f>
        <v>0</v>
      </c>
      <c r="W1424" s="37">
        <f>[1]consoCURRENT!Z27559</f>
        <v>0</v>
      </c>
      <c r="X1424" s="37">
        <f>[1]consoCURRENT!AA27559</f>
        <v>0</v>
      </c>
      <c r="Y1424" s="37">
        <f>[1]consoCURRENT!AB27559</f>
        <v>0</v>
      </c>
      <c r="Z1424" s="37">
        <f>SUM(M1424:Y1424)</f>
        <v>451767.24</v>
      </c>
      <c r="AA1424" s="37">
        <f>B1424-Z1424</f>
        <v>1640972.76</v>
      </c>
      <c r="AB1424" s="42">
        <f>Z1424/B1424</f>
        <v>0.21587356288884429</v>
      </c>
      <c r="AC1424" s="38"/>
    </row>
    <row r="1425" spans="1:29" s="39" customFormat="1" ht="18" customHeight="1" x14ac:dyDescent="0.25">
      <c r="A1425" s="41" t="s">
        <v>37</v>
      </c>
      <c r="B1425" s="37">
        <f>[1]consoCURRENT!E27635</f>
        <v>745260</v>
      </c>
      <c r="C1425" s="37">
        <f>[1]consoCURRENT!F27635</f>
        <v>0</v>
      </c>
      <c r="D1425" s="37">
        <f>[1]consoCURRENT!G27635</f>
        <v>0</v>
      </c>
      <c r="E1425" s="37">
        <f>[1]consoCURRENT!H27635</f>
        <v>43404</v>
      </c>
      <c r="F1425" s="37">
        <f>[1]consoCURRENT!I27635</f>
        <v>0</v>
      </c>
      <c r="G1425" s="37">
        <f>[1]consoCURRENT!J27635</f>
        <v>0</v>
      </c>
      <c r="H1425" s="37">
        <f>[1]consoCURRENT!K27635</f>
        <v>0</v>
      </c>
      <c r="I1425" s="37">
        <f>[1]consoCURRENT!L27635</f>
        <v>0</v>
      </c>
      <c r="J1425" s="37">
        <f>[1]consoCURRENT!M27635</f>
        <v>0</v>
      </c>
      <c r="K1425" s="37">
        <f>[1]consoCURRENT!N27635</f>
        <v>0</v>
      </c>
      <c r="L1425" s="37">
        <f>[1]consoCURRENT!O27635</f>
        <v>0</v>
      </c>
      <c r="M1425" s="37">
        <f>[1]consoCURRENT!P27635</f>
        <v>0</v>
      </c>
      <c r="N1425" s="37">
        <f>[1]consoCURRENT!Q27635</f>
        <v>0</v>
      </c>
      <c r="O1425" s="37">
        <f>[1]consoCURRENT!R27635</f>
        <v>32304</v>
      </c>
      <c r="P1425" s="37">
        <f>[1]consoCURRENT!S27635</f>
        <v>11100</v>
      </c>
      <c r="Q1425" s="37">
        <f>[1]consoCURRENT!T27635</f>
        <v>0</v>
      </c>
      <c r="R1425" s="37">
        <f>[1]consoCURRENT!U27635</f>
        <v>0</v>
      </c>
      <c r="S1425" s="37">
        <f>[1]consoCURRENT!V27635</f>
        <v>0</v>
      </c>
      <c r="T1425" s="37">
        <f>[1]consoCURRENT!W27635</f>
        <v>0</v>
      </c>
      <c r="U1425" s="37">
        <f>[1]consoCURRENT!X27635</f>
        <v>0</v>
      </c>
      <c r="V1425" s="37">
        <f>[1]consoCURRENT!Y27635</f>
        <v>0</v>
      </c>
      <c r="W1425" s="37">
        <f>[1]consoCURRENT!Z27635</f>
        <v>0</v>
      </c>
      <c r="X1425" s="37">
        <f>[1]consoCURRENT!AA27635</f>
        <v>0</v>
      </c>
      <c r="Y1425" s="37">
        <f>[1]consoCURRENT!AB27635</f>
        <v>0</v>
      </c>
      <c r="Z1425" s="37">
        <f t="shared" ref="Z1425:Z1427" si="1018">SUM(M1425:Y1425)</f>
        <v>43404</v>
      </c>
      <c r="AA1425" s="37">
        <f t="shared" ref="AA1425:AA1427" si="1019">B1425-Z1425</f>
        <v>701856</v>
      </c>
      <c r="AB1425" s="42">
        <f t="shared" ref="AB1425:AB1430" si="1020">Z1425/B1425</f>
        <v>5.8240077288463088E-2</v>
      </c>
      <c r="AC1425" s="38"/>
    </row>
    <row r="1426" spans="1:29" s="39" customFormat="1" ht="18" customHeight="1" x14ac:dyDescent="0.25">
      <c r="A1426" s="41" t="s">
        <v>38</v>
      </c>
      <c r="B1426" s="37">
        <f>[1]consoCURRENT!E27641</f>
        <v>0</v>
      </c>
      <c r="C1426" s="37">
        <f>[1]consoCURRENT!F27641</f>
        <v>0</v>
      </c>
      <c r="D1426" s="37">
        <f>[1]consoCURRENT!G27641</f>
        <v>0</v>
      </c>
      <c r="E1426" s="37">
        <f>[1]consoCURRENT!H27641</f>
        <v>0</v>
      </c>
      <c r="F1426" s="37">
        <f>[1]consoCURRENT!I27641</f>
        <v>0</v>
      </c>
      <c r="G1426" s="37">
        <f>[1]consoCURRENT!J27641</f>
        <v>0</v>
      </c>
      <c r="H1426" s="37">
        <f>[1]consoCURRENT!K27641</f>
        <v>0</v>
      </c>
      <c r="I1426" s="37">
        <f>[1]consoCURRENT!L27641</f>
        <v>0</v>
      </c>
      <c r="J1426" s="37">
        <f>[1]consoCURRENT!M27641</f>
        <v>0</v>
      </c>
      <c r="K1426" s="37">
        <f>[1]consoCURRENT!N27641</f>
        <v>0</v>
      </c>
      <c r="L1426" s="37">
        <f>[1]consoCURRENT!O27641</f>
        <v>0</v>
      </c>
      <c r="M1426" s="37">
        <f>[1]consoCURRENT!P27641</f>
        <v>0</v>
      </c>
      <c r="N1426" s="37">
        <f>[1]consoCURRENT!Q27641</f>
        <v>0</v>
      </c>
      <c r="O1426" s="37">
        <f>[1]consoCURRENT!R27641</f>
        <v>0</v>
      </c>
      <c r="P1426" s="37">
        <f>[1]consoCURRENT!S27641</f>
        <v>0</v>
      </c>
      <c r="Q1426" s="37">
        <f>[1]consoCURRENT!T27641</f>
        <v>0</v>
      </c>
      <c r="R1426" s="37">
        <f>[1]consoCURRENT!U27641</f>
        <v>0</v>
      </c>
      <c r="S1426" s="37">
        <f>[1]consoCURRENT!V27641</f>
        <v>0</v>
      </c>
      <c r="T1426" s="37">
        <f>[1]consoCURRENT!W27641</f>
        <v>0</v>
      </c>
      <c r="U1426" s="37">
        <f>[1]consoCURRENT!X27641</f>
        <v>0</v>
      </c>
      <c r="V1426" s="37">
        <f>[1]consoCURRENT!Y27641</f>
        <v>0</v>
      </c>
      <c r="W1426" s="37">
        <f>[1]consoCURRENT!Z27641</f>
        <v>0</v>
      </c>
      <c r="X1426" s="37">
        <f>[1]consoCURRENT!AA27641</f>
        <v>0</v>
      </c>
      <c r="Y1426" s="37">
        <f>[1]consoCURRENT!AB27641</f>
        <v>0</v>
      </c>
      <c r="Z1426" s="37">
        <f t="shared" si="1018"/>
        <v>0</v>
      </c>
      <c r="AA1426" s="37">
        <f t="shared" si="1019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[1]consoCURRENT!E27670</f>
        <v>0</v>
      </c>
      <c r="C1427" s="37">
        <f>[1]consoCURRENT!F27670</f>
        <v>0</v>
      </c>
      <c r="D1427" s="37">
        <f>[1]consoCURRENT!G27670</f>
        <v>0</v>
      </c>
      <c r="E1427" s="37">
        <f>[1]consoCURRENT!H27670</f>
        <v>0</v>
      </c>
      <c r="F1427" s="37">
        <f>[1]consoCURRENT!I27670</f>
        <v>0</v>
      </c>
      <c r="G1427" s="37">
        <f>[1]consoCURRENT!J27670</f>
        <v>0</v>
      </c>
      <c r="H1427" s="37">
        <f>[1]consoCURRENT!K27670</f>
        <v>0</v>
      </c>
      <c r="I1427" s="37">
        <f>[1]consoCURRENT!L27670</f>
        <v>0</v>
      </c>
      <c r="J1427" s="37">
        <f>[1]consoCURRENT!M27670</f>
        <v>0</v>
      </c>
      <c r="K1427" s="37">
        <f>[1]consoCURRENT!N27670</f>
        <v>0</v>
      </c>
      <c r="L1427" s="37">
        <f>[1]consoCURRENT!O27670</f>
        <v>0</v>
      </c>
      <c r="M1427" s="37">
        <f>[1]consoCURRENT!P27670</f>
        <v>0</v>
      </c>
      <c r="N1427" s="37">
        <f>[1]consoCURRENT!Q27670</f>
        <v>0</v>
      </c>
      <c r="O1427" s="37">
        <f>[1]consoCURRENT!R27670</f>
        <v>0</v>
      </c>
      <c r="P1427" s="37">
        <f>[1]consoCURRENT!S27670</f>
        <v>0</v>
      </c>
      <c r="Q1427" s="37">
        <f>[1]consoCURRENT!T27670</f>
        <v>0</v>
      </c>
      <c r="R1427" s="37">
        <f>[1]consoCURRENT!U27670</f>
        <v>0</v>
      </c>
      <c r="S1427" s="37">
        <f>[1]consoCURRENT!V27670</f>
        <v>0</v>
      </c>
      <c r="T1427" s="37">
        <f>[1]consoCURRENT!W27670</f>
        <v>0</v>
      </c>
      <c r="U1427" s="37">
        <f>[1]consoCURRENT!X27670</f>
        <v>0</v>
      </c>
      <c r="V1427" s="37">
        <f>[1]consoCURRENT!Y27670</f>
        <v>0</v>
      </c>
      <c r="W1427" s="37">
        <f>[1]consoCURRENT!Z27670</f>
        <v>0</v>
      </c>
      <c r="X1427" s="37">
        <f>[1]consoCURRENT!AA27670</f>
        <v>0</v>
      </c>
      <c r="Y1427" s="37">
        <f>[1]consoCURRENT!AB27670</f>
        <v>0</v>
      </c>
      <c r="Z1427" s="37">
        <f t="shared" si="1018"/>
        <v>0</v>
      </c>
      <c r="AA1427" s="37">
        <f t="shared" si="1019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2838000</v>
      </c>
      <c r="C1428" s="44">
        <f t="shared" ref="C1428:AA1428" si="1021">SUM(C1424:C1427)</f>
        <v>0</v>
      </c>
      <c r="D1428" s="44">
        <f t="shared" si="1021"/>
        <v>0</v>
      </c>
      <c r="E1428" s="44">
        <f t="shared" si="1021"/>
        <v>495171.24</v>
      </c>
      <c r="F1428" s="44">
        <f t="shared" si="1021"/>
        <v>0</v>
      </c>
      <c r="G1428" s="44">
        <f t="shared" si="1021"/>
        <v>0</v>
      </c>
      <c r="H1428" s="44">
        <f t="shared" si="1021"/>
        <v>0</v>
      </c>
      <c r="I1428" s="44">
        <f t="shared" si="1021"/>
        <v>0</v>
      </c>
      <c r="J1428" s="44">
        <f t="shared" si="1021"/>
        <v>0</v>
      </c>
      <c r="K1428" s="44">
        <f t="shared" si="1021"/>
        <v>0</v>
      </c>
      <c r="L1428" s="44">
        <f t="shared" si="1021"/>
        <v>0</v>
      </c>
      <c r="M1428" s="44">
        <f t="shared" si="1021"/>
        <v>0</v>
      </c>
      <c r="N1428" s="44">
        <f t="shared" si="1021"/>
        <v>0</v>
      </c>
      <c r="O1428" s="44">
        <f t="shared" si="1021"/>
        <v>325727.24</v>
      </c>
      <c r="P1428" s="44">
        <f t="shared" si="1021"/>
        <v>169444</v>
      </c>
      <c r="Q1428" s="44">
        <f t="shared" si="1021"/>
        <v>0</v>
      </c>
      <c r="R1428" s="44">
        <f t="shared" si="1021"/>
        <v>0</v>
      </c>
      <c r="S1428" s="44">
        <f t="shared" si="1021"/>
        <v>0</v>
      </c>
      <c r="T1428" s="44">
        <f t="shared" si="1021"/>
        <v>0</v>
      </c>
      <c r="U1428" s="44">
        <f t="shared" si="1021"/>
        <v>0</v>
      </c>
      <c r="V1428" s="44">
        <f t="shared" si="1021"/>
        <v>0</v>
      </c>
      <c r="W1428" s="44">
        <f t="shared" si="1021"/>
        <v>0</v>
      </c>
      <c r="X1428" s="44">
        <f t="shared" si="1021"/>
        <v>0</v>
      </c>
      <c r="Y1428" s="44">
        <f t="shared" si="1021"/>
        <v>0</v>
      </c>
      <c r="Z1428" s="44">
        <f t="shared" si="1021"/>
        <v>495171.24</v>
      </c>
      <c r="AA1428" s="44">
        <f t="shared" si="1021"/>
        <v>2342828.7599999998</v>
      </c>
      <c r="AB1428" s="45">
        <f t="shared" si="1020"/>
        <v>0.17447894291754756</v>
      </c>
      <c r="AC1428" s="38"/>
    </row>
    <row r="1429" spans="1:29" s="39" customFormat="1" ht="18" customHeight="1" x14ac:dyDescent="0.25">
      <c r="A1429" s="46" t="s">
        <v>41</v>
      </c>
      <c r="B1429" s="37">
        <f>[1]consoCURRENT!E27674</f>
        <v>0</v>
      </c>
      <c r="C1429" s="37">
        <f>[1]consoCURRENT!F27674</f>
        <v>0</v>
      </c>
      <c r="D1429" s="37">
        <f>[1]consoCURRENT!G27674</f>
        <v>0</v>
      </c>
      <c r="E1429" s="37">
        <f>[1]consoCURRENT!H27674</f>
        <v>0</v>
      </c>
      <c r="F1429" s="37">
        <f>[1]consoCURRENT!I27674</f>
        <v>0</v>
      </c>
      <c r="G1429" s="37">
        <f>[1]consoCURRENT!J27674</f>
        <v>0</v>
      </c>
      <c r="H1429" s="37">
        <f>[1]consoCURRENT!K27674</f>
        <v>0</v>
      </c>
      <c r="I1429" s="37">
        <f>[1]consoCURRENT!L27674</f>
        <v>0</v>
      </c>
      <c r="J1429" s="37">
        <f>[1]consoCURRENT!M27674</f>
        <v>0</v>
      </c>
      <c r="K1429" s="37">
        <f>[1]consoCURRENT!N27674</f>
        <v>0</v>
      </c>
      <c r="L1429" s="37">
        <f>[1]consoCURRENT!O27674</f>
        <v>0</v>
      </c>
      <c r="M1429" s="37">
        <f>[1]consoCURRENT!P27674</f>
        <v>0</v>
      </c>
      <c r="N1429" s="37">
        <f>[1]consoCURRENT!Q27674</f>
        <v>0</v>
      </c>
      <c r="O1429" s="37">
        <f>[1]consoCURRENT!R27674</f>
        <v>0</v>
      </c>
      <c r="P1429" s="37">
        <f>[1]consoCURRENT!S27674</f>
        <v>0</v>
      </c>
      <c r="Q1429" s="37">
        <f>[1]consoCURRENT!T27674</f>
        <v>0</v>
      </c>
      <c r="R1429" s="37">
        <f>[1]consoCURRENT!U27674</f>
        <v>0</v>
      </c>
      <c r="S1429" s="37">
        <f>[1]consoCURRENT!V27674</f>
        <v>0</v>
      </c>
      <c r="T1429" s="37">
        <f>[1]consoCURRENT!W27674</f>
        <v>0</v>
      </c>
      <c r="U1429" s="37">
        <f>[1]consoCURRENT!X27674</f>
        <v>0</v>
      </c>
      <c r="V1429" s="37">
        <f>[1]consoCURRENT!Y27674</f>
        <v>0</v>
      </c>
      <c r="W1429" s="37">
        <f>[1]consoCURRENT!Z27674</f>
        <v>0</v>
      </c>
      <c r="X1429" s="37">
        <f>[1]consoCURRENT!AA27674</f>
        <v>0</v>
      </c>
      <c r="Y1429" s="37">
        <f>[1]consoCURRENT!AB27674</f>
        <v>0</v>
      </c>
      <c r="Z1429" s="37">
        <f t="shared" ref="Z1429" si="1022">SUM(M1429:Y1429)</f>
        <v>0</v>
      </c>
      <c r="AA1429" s="37">
        <f t="shared" ref="AA1429" si="1023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2838000</v>
      </c>
      <c r="C1430" s="44">
        <f t="shared" ref="C1430:AA1430" si="1024">C1429+C1428</f>
        <v>0</v>
      </c>
      <c r="D1430" s="44">
        <f t="shared" si="1024"/>
        <v>0</v>
      </c>
      <c r="E1430" s="44">
        <f t="shared" si="1024"/>
        <v>495171.24</v>
      </c>
      <c r="F1430" s="44">
        <f t="shared" si="1024"/>
        <v>0</v>
      </c>
      <c r="G1430" s="44">
        <f t="shared" si="1024"/>
        <v>0</v>
      </c>
      <c r="H1430" s="44">
        <f t="shared" si="1024"/>
        <v>0</v>
      </c>
      <c r="I1430" s="44">
        <f t="shared" si="1024"/>
        <v>0</v>
      </c>
      <c r="J1430" s="44">
        <f t="shared" si="1024"/>
        <v>0</v>
      </c>
      <c r="K1430" s="44">
        <f t="shared" si="1024"/>
        <v>0</v>
      </c>
      <c r="L1430" s="44">
        <f t="shared" si="1024"/>
        <v>0</v>
      </c>
      <c r="M1430" s="44">
        <f t="shared" si="1024"/>
        <v>0</v>
      </c>
      <c r="N1430" s="44">
        <f t="shared" si="1024"/>
        <v>0</v>
      </c>
      <c r="O1430" s="44">
        <f t="shared" si="1024"/>
        <v>325727.24</v>
      </c>
      <c r="P1430" s="44">
        <f t="shared" si="1024"/>
        <v>169444</v>
      </c>
      <c r="Q1430" s="44">
        <f t="shared" si="1024"/>
        <v>0</v>
      </c>
      <c r="R1430" s="44">
        <f t="shared" si="1024"/>
        <v>0</v>
      </c>
      <c r="S1430" s="44">
        <f t="shared" si="1024"/>
        <v>0</v>
      </c>
      <c r="T1430" s="44">
        <f t="shared" si="1024"/>
        <v>0</v>
      </c>
      <c r="U1430" s="44">
        <f t="shared" si="1024"/>
        <v>0</v>
      </c>
      <c r="V1430" s="44">
        <f t="shared" si="1024"/>
        <v>0</v>
      </c>
      <c r="W1430" s="44">
        <f t="shared" si="1024"/>
        <v>0</v>
      </c>
      <c r="X1430" s="44">
        <f t="shared" si="1024"/>
        <v>0</v>
      </c>
      <c r="Y1430" s="44">
        <f t="shared" si="1024"/>
        <v>0</v>
      </c>
      <c r="Z1430" s="44">
        <f t="shared" si="1024"/>
        <v>495171.24</v>
      </c>
      <c r="AA1430" s="44">
        <f t="shared" si="1024"/>
        <v>2342828.7599999998</v>
      </c>
      <c r="AB1430" s="45">
        <f t="shared" si="1020"/>
        <v>0.17447894291754756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65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[1]consoCURRENT!E27734</f>
        <v>3116388</v>
      </c>
      <c r="C1434" s="37">
        <f>[1]consoCURRENT!F27734</f>
        <v>0</v>
      </c>
      <c r="D1434" s="37">
        <f>[1]consoCURRENT!G27734</f>
        <v>0</v>
      </c>
      <c r="E1434" s="37">
        <f>[1]consoCURRENT!H27734</f>
        <v>649277.85</v>
      </c>
      <c r="F1434" s="37">
        <f>[1]consoCURRENT!I27734</f>
        <v>0</v>
      </c>
      <c r="G1434" s="37">
        <f>[1]consoCURRENT!J27734</f>
        <v>0</v>
      </c>
      <c r="H1434" s="37">
        <f>[1]consoCURRENT!K27734</f>
        <v>0</v>
      </c>
      <c r="I1434" s="37">
        <f>[1]consoCURRENT!L27734</f>
        <v>0</v>
      </c>
      <c r="J1434" s="37">
        <f>[1]consoCURRENT!M27734</f>
        <v>0</v>
      </c>
      <c r="K1434" s="37">
        <f>[1]consoCURRENT!N27734</f>
        <v>0</v>
      </c>
      <c r="L1434" s="37">
        <f>[1]consoCURRENT!O27734</f>
        <v>0</v>
      </c>
      <c r="M1434" s="37">
        <f>[1]consoCURRENT!P27734</f>
        <v>0</v>
      </c>
      <c r="N1434" s="37">
        <f>[1]consoCURRENT!Q27734</f>
        <v>0</v>
      </c>
      <c r="O1434" s="37">
        <f>[1]consoCURRENT!R27734</f>
        <v>464230.85</v>
      </c>
      <c r="P1434" s="37">
        <f>[1]consoCURRENT!S27734</f>
        <v>185047</v>
      </c>
      <c r="Q1434" s="37">
        <f>[1]consoCURRENT!T27734</f>
        <v>0</v>
      </c>
      <c r="R1434" s="37">
        <f>[1]consoCURRENT!U27734</f>
        <v>0</v>
      </c>
      <c r="S1434" s="37">
        <f>[1]consoCURRENT!V27734</f>
        <v>0</v>
      </c>
      <c r="T1434" s="37">
        <f>[1]consoCURRENT!W27734</f>
        <v>0</v>
      </c>
      <c r="U1434" s="37">
        <f>[1]consoCURRENT!X27734</f>
        <v>0</v>
      </c>
      <c r="V1434" s="37">
        <f>[1]consoCURRENT!Y27734</f>
        <v>0</v>
      </c>
      <c r="W1434" s="37">
        <f>[1]consoCURRENT!Z27734</f>
        <v>0</v>
      </c>
      <c r="X1434" s="37">
        <f>[1]consoCURRENT!AA27734</f>
        <v>0</v>
      </c>
      <c r="Y1434" s="37">
        <f>[1]consoCURRENT!AB27734</f>
        <v>0</v>
      </c>
      <c r="Z1434" s="37">
        <f>SUM(M1434:Y1434)</f>
        <v>649277.85</v>
      </c>
      <c r="AA1434" s="37">
        <f>B1434-Z1434</f>
        <v>2467110.15</v>
      </c>
      <c r="AB1434" s="42">
        <f>Z1434/B1434</f>
        <v>0.2083430721720145</v>
      </c>
      <c r="AC1434" s="38"/>
    </row>
    <row r="1435" spans="1:29" s="39" customFormat="1" ht="18" customHeight="1" x14ac:dyDescent="0.25">
      <c r="A1435" s="41" t="s">
        <v>37</v>
      </c>
      <c r="B1435" s="37">
        <f>[1]consoCURRENT!E27810</f>
        <v>767612</v>
      </c>
      <c r="C1435" s="37">
        <f>[1]consoCURRENT!F27810</f>
        <v>0</v>
      </c>
      <c r="D1435" s="37">
        <f>[1]consoCURRENT!G27810</f>
        <v>0</v>
      </c>
      <c r="E1435" s="37">
        <f>[1]consoCURRENT!H27810</f>
        <v>186998.63</v>
      </c>
      <c r="F1435" s="37">
        <f>[1]consoCURRENT!I27810</f>
        <v>0</v>
      </c>
      <c r="G1435" s="37">
        <f>[1]consoCURRENT!J27810</f>
        <v>0</v>
      </c>
      <c r="H1435" s="37">
        <f>[1]consoCURRENT!K27810</f>
        <v>0</v>
      </c>
      <c r="I1435" s="37">
        <f>[1]consoCURRENT!L27810</f>
        <v>0</v>
      </c>
      <c r="J1435" s="37">
        <f>[1]consoCURRENT!M27810</f>
        <v>0</v>
      </c>
      <c r="K1435" s="37">
        <f>[1]consoCURRENT!N27810</f>
        <v>0</v>
      </c>
      <c r="L1435" s="37">
        <f>[1]consoCURRENT!O27810</f>
        <v>0</v>
      </c>
      <c r="M1435" s="37">
        <f>[1]consoCURRENT!P27810</f>
        <v>0</v>
      </c>
      <c r="N1435" s="37">
        <f>[1]consoCURRENT!Q27810</f>
        <v>0</v>
      </c>
      <c r="O1435" s="37">
        <f>[1]consoCURRENT!R27810</f>
        <v>55083.81</v>
      </c>
      <c r="P1435" s="37">
        <f>[1]consoCURRENT!S27810</f>
        <v>131914.82</v>
      </c>
      <c r="Q1435" s="37">
        <f>[1]consoCURRENT!T27810</f>
        <v>0</v>
      </c>
      <c r="R1435" s="37">
        <f>[1]consoCURRENT!U27810</f>
        <v>0</v>
      </c>
      <c r="S1435" s="37">
        <f>[1]consoCURRENT!V27810</f>
        <v>0</v>
      </c>
      <c r="T1435" s="37">
        <f>[1]consoCURRENT!W27810</f>
        <v>0</v>
      </c>
      <c r="U1435" s="37">
        <f>[1]consoCURRENT!X27810</f>
        <v>0</v>
      </c>
      <c r="V1435" s="37">
        <f>[1]consoCURRENT!Y27810</f>
        <v>0</v>
      </c>
      <c r="W1435" s="37">
        <f>[1]consoCURRENT!Z27810</f>
        <v>0</v>
      </c>
      <c r="X1435" s="37">
        <f>[1]consoCURRENT!AA27810</f>
        <v>0</v>
      </c>
      <c r="Y1435" s="37">
        <f>[1]consoCURRENT!AB27810</f>
        <v>0</v>
      </c>
      <c r="Z1435" s="37">
        <f t="shared" ref="Z1435:Z1437" si="1025">SUM(M1435:Y1435)</f>
        <v>186998.63</v>
      </c>
      <c r="AA1435" s="37">
        <f t="shared" ref="AA1435:AA1437" si="1026">B1435-Z1435</f>
        <v>580613.37</v>
      </c>
      <c r="AB1435" s="42">
        <f t="shared" ref="AB1435:AB1440" si="1027">Z1435/B1435</f>
        <v>0.24361087372266196</v>
      </c>
      <c r="AC1435" s="38"/>
    </row>
    <row r="1436" spans="1:29" s="39" customFormat="1" ht="18" customHeight="1" x14ac:dyDescent="0.25">
      <c r="A1436" s="41" t="s">
        <v>38</v>
      </c>
      <c r="B1436" s="37">
        <f>[1]consoCURRENT!E27816</f>
        <v>0</v>
      </c>
      <c r="C1436" s="37">
        <f>[1]consoCURRENT!F27816</f>
        <v>0</v>
      </c>
      <c r="D1436" s="37">
        <f>[1]consoCURRENT!G27816</f>
        <v>0</v>
      </c>
      <c r="E1436" s="37">
        <f>[1]consoCURRENT!H27816</f>
        <v>0</v>
      </c>
      <c r="F1436" s="37">
        <f>[1]consoCURRENT!I27816</f>
        <v>0</v>
      </c>
      <c r="G1436" s="37">
        <f>[1]consoCURRENT!J27816</f>
        <v>0</v>
      </c>
      <c r="H1436" s="37">
        <f>[1]consoCURRENT!K27816</f>
        <v>0</v>
      </c>
      <c r="I1436" s="37">
        <f>[1]consoCURRENT!L27816</f>
        <v>0</v>
      </c>
      <c r="J1436" s="37">
        <f>[1]consoCURRENT!M27816</f>
        <v>0</v>
      </c>
      <c r="K1436" s="37">
        <f>[1]consoCURRENT!N27816</f>
        <v>0</v>
      </c>
      <c r="L1436" s="37">
        <f>[1]consoCURRENT!O27816</f>
        <v>0</v>
      </c>
      <c r="M1436" s="37">
        <f>[1]consoCURRENT!P27816</f>
        <v>0</v>
      </c>
      <c r="N1436" s="37">
        <f>[1]consoCURRENT!Q27816</f>
        <v>0</v>
      </c>
      <c r="O1436" s="37">
        <f>[1]consoCURRENT!R27816</f>
        <v>0</v>
      </c>
      <c r="P1436" s="37">
        <f>[1]consoCURRENT!S27816</f>
        <v>0</v>
      </c>
      <c r="Q1436" s="37">
        <f>[1]consoCURRENT!T27816</f>
        <v>0</v>
      </c>
      <c r="R1436" s="37">
        <f>[1]consoCURRENT!U27816</f>
        <v>0</v>
      </c>
      <c r="S1436" s="37">
        <f>[1]consoCURRENT!V27816</f>
        <v>0</v>
      </c>
      <c r="T1436" s="37">
        <f>[1]consoCURRENT!W27816</f>
        <v>0</v>
      </c>
      <c r="U1436" s="37">
        <f>[1]consoCURRENT!X27816</f>
        <v>0</v>
      </c>
      <c r="V1436" s="37">
        <f>[1]consoCURRENT!Y27816</f>
        <v>0</v>
      </c>
      <c r="W1436" s="37">
        <f>[1]consoCURRENT!Z27816</f>
        <v>0</v>
      </c>
      <c r="X1436" s="37">
        <f>[1]consoCURRENT!AA27816</f>
        <v>0</v>
      </c>
      <c r="Y1436" s="37">
        <f>[1]consoCURRENT!AB27816</f>
        <v>0</v>
      </c>
      <c r="Z1436" s="37">
        <f t="shared" si="1025"/>
        <v>0</v>
      </c>
      <c r="AA1436" s="37">
        <f t="shared" si="1026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[1]consoCURRENT!E27845</f>
        <v>0</v>
      </c>
      <c r="C1437" s="37">
        <f>[1]consoCURRENT!F27845</f>
        <v>0</v>
      </c>
      <c r="D1437" s="37">
        <f>[1]consoCURRENT!G27845</f>
        <v>0</v>
      </c>
      <c r="E1437" s="37">
        <f>[1]consoCURRENT!H27845</f>
        <v>0</v>
      </c>
      <c r="F1437" s="37">
        <f>[1]consoCURRENT!I27845</f>
        <v>0</v>
      </c>
      <c r="G1437" s="37">
        <f>[1]consoCURRENT!J27845</f>
        <v>0</v>
      </c>
      <c r="H1437" s="37">
        <f>[1]consoCURRENT!K27845</f>
        <v>0</v>
      </c>
      <c r="I1437" s="37">
        <f>[1]consoCURRENT!L27845</f>
        <v>0</v>
      </c>
      <c r="J1437" s="37">
        <f>[1]consoCURRENT!M27845</f>
        <v>0</v>
      </c>
      <c r="K1437" s="37">
        <f>[1]consoCURRENT!N27845</f>
        <v>0</v>
      </c>
      <c r="L1437" s="37">
        <f>[1]consoCURRENT!O27845</f>
        <v>0</v>
      </c>
      <c r="M1437" s="37">
        <f>[1]consoCURRENT!P27845</f>
        <v>0</v>
      </c>
      <c r="N1437" s="37">
        <f>[1]consoCURRENT!Q27845</f>
        <v>0</v>
      </c>
      <c r="O1437" s="37">
        <f>[1]consoCURRENT!R27845</f>
        <v>0</v>
      </c>
      <c r="P1437" s="37">
        <f>[1]consoCURRENT!S27845</f>
        <v>0</v>
      </c>
      <c r="Q1437" s="37">
        <f>[1]consoCURRENT!T27845</f>
        <v>0</v>
      </c>
      <c r="R1437" s="37">
        <f>[1]consoCURRENT!U27845</f>
        <v>0</v>
      </c>
      <c r="S1437" s="37">
        <f>[1]consoCURRENT!V27845</f>
        <v>0</v>
      </c>
      <c r="T1437" s="37">
        <f>[1]consoCURRENT!W27845</f>
        <v>0</v>
      </c>
      <c r="U1437" s="37">
        <f>[1]consoCURRENT!X27845</f>
        <v>0</v>
      </c>
      <c r="V1437" s="37">
        <f>[1]consoCURRENT!Y27845</f>
        <v>0</v>
      </c>
      <c r="W1437" s="37">
        <f>[1]consoCURRENT!Z27845</f>
        <v>0</v>
      </c>
      <c r="X1437" s="37">
        <f>[1]consoCURRENT!AA27845</f>
        <v>0</v>
      </c>
      <c r="Y1437" s="37">
        <f>[1]consoCURRENT!AB27845</f>
        <v>0</v>
      </c>
      <c r="Z1437" s="37">
        <f t="shared" si="1025"/>
        <v>0</v>
      </c>
      <c r="AA1437" s="37">
        <f t="shared" si="1026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3884000</v>
      </c>
      <c r="C1438" s="44">
        <f t="shared" ref="C1438:AA1438" si="1028">SUM(C1434:C1437)</f>
        <v>0</v>
      </c>
      <c r="D1438" s="44">
        <f t="shared" si="1028"/>
        <v>0</v>
      </c>
      <c r="E1438" s="44">
        <f t="shared" si="1028"/>
        <v>836276.48</v>
      </c>
      <c r="F1438" s="44">
        <f t="shared" si="1028"/>
        <v>0</v>
      </c>
      <c r="G1438" s="44">
        <f t="shared" si="1028"/>
        <v>0</v>
      </c>
      <c r="H1438" s="44">
        <f t="shared" si="1028"/>
        <v>0</v>
      </c>
      <c r="I1438" s="44">
        <f t="shared" si="1028"/>
        <v>0</v>
      </c>
      <c r="J1438" s="44">
        <f t="shared" si="1028"/>
        <v>0</v>
      </c>
      <c r="K1438" s="44">
        <f t="shared" si="1028"/>
        <v>0</v>
      </c>
      <c r="L1438" s="44">
        <f t="shared" si="1028"/>
        <v>0</v>
      </c>
      <c r="M1438" s="44">
        <f t="shared" si="1028"/>
        <v>0</v>
      </c>
      <c r="N1438" s="44">
        <f t="shared" si="1028"/>
        <v>0</v>
      </c>
      <c r="O1438" s="44">
        <f t="shared" si="1028"/>
        <v>519314.66</v>
      </c>
      <c r="P1438" s="44">
        <f t="shared" si="1028"/>
        <v>316961.82</v>
      </c>
      <c r="Q1438" s="44">
        <f t="shared" si="1028"/>
        <v>0</v>
      </c>
      <c r="R1438" s="44">
        <f t="shared" si="1028"/>
        <v>0</v>
      </c>
      <c r="S1438" s="44">
        <f t="shared" si="1028"/>
        <v>0</v>
      </c>
      <c r="T1438" s="44">
        <f t="shared" si="1028"/>
        <v>0</v>
      </c>
      <c r="U1438" s="44">
        <f t="shared" si="1028"/>
        <v>0</v>
      </c>
      <c r="V1438" s="44">
        <f t="shared" si="1028"/>
        <v>0</v>
      </c>
      <c r="W1438" s="44">
        <f t="shared" si="1028"/>
        <v>0</v>
      </c>
      <c r="X1438" s="44">
        <f t="shared" si="1028"/>
        <v>0</v>
      </c>
      <c r="Y1438" s="44">
        <f t="shared" si="1028"/>
        <v>0</v>
      </c>
      <c r="Z1438" s="44">
        <f t="shared" si="1028"/>
        <v>836276.48</v>
      </c>
      <c r="AA1438" s="44">
        <f t="shared" si="1028"/>
        <v>3047723.52</v>
      </c>
      <c r="AB1438" s="45">
        <f t="shared" si="1027"/>
        <v>0.21531320288362513</v>
      </c>
      <c r="AC1438" s="38"/>
    </row>
    <row r="1439" spans="1:29" s="39" customFormat="1" ht="18" customHeight="1" x14ac:dyDescent="0.25">
      <c r="A1439" s="46" t="s">
        <v>41</v>
      </c>
      <c r="B1439" s="37">
        <f>[1]consoCURRENT!E27849</f>
        <v>0</v>
      </c>
      <c r="C1439" s="37">
        <f>[1]consoCURRENT!F27849</f>
        <v>0</v>
      </c>
      <c r="D1439" s="37">
        <f>[1]consoCURRENT!G27849</f>
        <v>0</v>
      </c>
      <c r="E1439" s="37">
        <f>[1]consoCURRENT!H27849</f>
        <v>0</v>
      </c>
      <c r="F1439" s="37">
        <f>[1]consoCURRENT!I27849</f>
        <v>0</v>
      </c>
      <c r="G1439" s="37">
        <f>[1]consoCURRENT!J27849</f>
        <v>0</v>
      </c>
      <c r="H1439" s="37">
        <f>[1]consoCURRENT!K27849</f>
        <v>0</v>
      </c>
      <c r="I1439" s="37">
        <f>[1]consoCURRENT!L27849</f>
        <v>0</v>
      </c>
      <c r="J1439" s="37">
        <f>[1]consoCURRENT!M27849</f>
        <v>0</v>
      </c>
      <c r="K1439" s="37">
        <f>[1]consoCURRENT!N27849</f>
        <v>0</v>
      </c>
      <c r="L1439" s="37">
        <f>[1]consoCURRENT!O27849</f>
        <v>0</v>
      </c>
      <c r="M1439" s="37">
        <f>[1]consoCURRENT!P27849</f>
        <v>0</v>
      </c>
      <c r="N1439" s="37">
        <f>[1]consoCURRENT!Q27849</f>
        <v>0</v>
      </c>
      <c r="O1439" s="37">
        <f>[1]consoCURRENT!R27849</f>
        <v>0</v>
      </c>
      <c r="P1439" s="37">
        <f>[1]consoCURRENT!S27849</f>
        <v>0</v>
      </c>
      <c r="Q1439" s="37">
        <f>[1]consoCURRENT!T27849</f>
        <v>0</v>
      </c>
      <c r="R1439" s="37">
        <f>[1]consoCURRENT!U27849</f>
        <v>0</v>
      </c>
      <c r="S1439" s="37">
        <f>[1]consoCURRENT!V27849</f>
        <v>0</v>
      </c>
      <c r="T1439" s="37">
        <f>[1]consoCURRENT!W27849</f>
        <v>0</v>
      </c>
      <c r="U1439" s="37">
        <f>[1]consoCURRENT!X27849</f>
        <v>0</v>
      </c>
      <c r="V1439" s="37">
        <f>[1]consoCURRENT!Y27849</f>
        <v>0</v>
      </c>
      <c r="W1439" s="37">
        <f>[1]consoCURRENT!Z27849</f>
        <v>0</v>
      </c>
      <c r="X1439" s="37">
        <f>[1]consoCURRENT!AA27849</f>
        <v>0</v>
      </c>
      <c r="Y1439" s="37">
        <f>[1]consoCURRENT!AB27849</f>
        <v>0</v>
      </c>
      <c r="Z1439" s="37">
        <f t="shared" ref="Z1439" si="1029">SUM(M1439:Y1439)</f>
        <v>0</v>
      </c>
      <c r="AA1439" s="37">
        <f t="shared" ref="AA1439" si="1030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3884000</v>
      </c>
      <c r="C1440" s="44">
        <f t="shared" ref="C1440:AA1440" si="1031">C1439+C1438</f>
        <v>0</v>
      </c>
      <c r="D1440" s="44">
        <f t="shared" si="1031"/>
        <v>0</v>
      </c>
      <c r="E1440" s="44">
        <f t="shared" si="1031"/>
        <v>836276.48</v>
      </c>
      <c r="F1440" s="44">
        <f t="shared" si="1031"/>
        <v>0</v>
      </c>
      <c r="G1440" s="44">
        <f t="shared" si="1031"/>
        <v>0</v>
      </c>
      <c r="H1440" s="44">
        <f t="shared" si="1031"/>
        <v>0</v>
      </c>
      <c r="I1440" s="44">
        <f t="shared" si="1031"/>
        <v>0</v>
      </c>
      <c r="J1440" s="44">
        <f t="shared" si="1031"/>
        <v>0</v>
      </c>
      <c r="K1440" s="44">
        <f t="shared" si="1031"/>
        <v>0</v>
      </c>
      <c r="L1440" s="44">
        <f t="shared" si="1031"/>
        <v>0</v>
      </c>
      <c r="M1440" s="44">
        <f t="shared" si="1031"/>
        <v>0</v>
      </c>
      <c r="N1440" s="44">
        <f t="shared" si="1031"/>
        <v>0</v>
      </c>
      <c r="O1440" s="44">
        <f t="shared" si="1031"/>
        <v>519314.66</v>
      </c>
      <c r="P1440" s="44">
        <f t="shared" si="1031"/>
        <v>316961.82</v>
      </c>
      <c r="Q1440" s="44">
        <f t="shared" si="1031"/>
        <v>0</v>
      </c>
      <c r="R1440" s="44">
        <f t="shared" si="1031"/>
        <v>0</v>
      </c>
      <c r="S1440" s="44">
        <f t="shared" si="1031"/>
        <v>0</v>
      </c>
      <c r="T1440" s="44">
        <f t="shared" si="1031"/>
        <v>0</v>
      </c>
      <c r="U1440" s="44">
        <f t="shared" si="1031"/>
        <v>0</v>
      </c>
      <c r="V1440" s="44">
        <f t="shared" si="1031"/>
        <v>0</v>
      </c>
      <c r="W1440" s="44">
        <f t="shared" si="1031"/>
        <v>0</v>
      </c>
      <c r="X1440" s="44">
        <f t="shared" si="1031"/>
        <v>0</v>
      </c>
      <c r="Y1440" s="44">
        <f t="shared" si="1031"/>
        <v>0</v>
      </c>
      <c r="Z1440" s="44">
        <f t="shared" si="1031"/>
        <v>836276.48</v>
      </c>
      <c r="AA1440" s="44">
        <f t="shared" si="1031"/>
        <v>3047723.52</v>
      </c>
      <c r="AB1440" s="45">
        <f t="shared" si="1027"/>
        <v>0.21531320288362513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66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[1]consoCURRENT!E27909</f>
        <v>2092740</v>
      </c>
      <c r="C1444" s="37">
        <f>[1]consoCURRENT!F27909</f>
        <v>0</v>
      </c>
      <c r="D1444" s="37">
        <f>[1]consoCURRENT!G27909</f>
        <v>0</v>
      </c>
      <c r="E1444" s="37">
        <f>[1]consoCURRENT!H27909</f>
        <v>511326.22</v>
      </c>
      <c r="F1444" s="37">
        <f>[1]consoCURRENT!I27909</f>
        <v>0</v>
      </c>
      <c r="G1444" s="37">
        <f>[1]consoCURRENT!J27909</f>
        <v>0</v>
      </c>
      <c r="H1444" s="37">
        <f>[1]consoCURRENT!K27909</f>
        <v>0</v>
      </c>
      <c r="I1444" s="37">
        <f>[1]consoCURRENT!L27909</f>
        <v>0</v>
      </c>
      <c r="J1444" s="37">
        <f>[1]consoCURRENT!M27909</f>
        <v>0</v>
      </c>
      <c r="K1444" s="37">
        <f>[1]consoCURRENT!N27909</f>
        <v>0</v>
      </c>
      <c r="L1444" s="37">
        <f>[1]consoCURRENT!O27909</f>
        <v>0</v>
      </c>
      <c r="M1444" s="37">
        <f>[1]consoCURRENT!P27909</f>
        <v>0</v>
      </c>
      <c r="N1444" s="37">
        <f>[1]consoCURRENT!Q27909</f>
        <v>0</v>
      </c>
      <c r="O1444" s="37">
        <f>[1]consoCURRENT!R27909</f>
        <v>409622.81</v>
      </c>
      <c r="P1444" s="37">
        <f>[1]consoCURRENT!S27909</f>
        <v>101703.40999999997</v>
      </c>
      <c r="Q1444" s="37">
        <f>[1]consoCURRENT!T27909</f>
        <v>0</v>
      </c>
      <c r="R1444" s="37">
        <f>[1]consoCURRENT!U27909</f>
        <v>0</v>
      </c>
      <c r="S1444" s="37">
        <f>[1]consoCURRENT!V27909</f>
        <v>0</v>
      </c>
      <c r="T1444" s="37">
        <f>[1]consoCURRENT!W27909</f>
        <v>0</v>
      </c>
      <c r="U1444" s="37">
        <f>[1]consoCURRENT!X27909</f>
        <v>0</v>
      </c>
      <c r="V1444" s="37">
        <f>[1]consoCURRENT!Y27909</f>
        <v>0</v>
      </c>
      <c r="W1444" s="37">
        <f>[1]consoCURRENT!Z27909</f>
        <v>0</v>
      </c>
      <c r="X1444" s="37">
        <f>[1]consoCURRENT!AA27909</f>
        <v>0</v>
      </c>
      <c r="Y1444" s="37">
        <f>[1]consoCURRENT!AB27909</f>
        <v>0</v>
      </c>
      <c r="Z1444" s="37">
        <f>SUM(M1444:Y1444)</f>
        <v>511326.22</v>
      </c>
      <c r="AA1444" s="37">
        <f>B1444-Z1444</f>
        <v>1581413.78</v>
      </c>
      <c r="AB1444" s="42">
        <f>Z1444/B1444</f>
        <v>0.24433337156072898</v>
      </c>
      <c r="AC1444" s="38"/>
    </row>
    <row r="1445" spans="1:29" s="39" customFormat="1" ht="18" customHeight="1" x14ac:dyDescent="0.25">
      <c r="A1445" s="41" t="s">
        <v>37</v>
      </c>
      <c r="B1445" s="37">
        <f>[1]consoCURRENT!E27985</f>
        <v>731260</v>
      </c>
      <c r="C1445" s="37">
        <f>[1]consoCURRENT!F27985</f>
        <v>0</v>
      </c>
      <c r="D1445" s="37">
        <f>[1]consoCURRENT!G27985</f>
        <v>0</v>
      </c>
      <c r="E1445" s="37">
        <f>[1]consoCURRENT!H27985</f>
        <v>73588.95</v>
      </c>
      <c r="F1445" s="37">
        <f>[1]consoCURRENT!I27985</f>
        <v>0</v>
      </c>
      <c r="G1445" s="37">
        <f>[1]consoCURRENT!J27985</f>
        <v>0</v>
      </c>
      <c r="H1445" s="37">
        <f>[1]consoCURRENT!K27985</f>
        <v>0</v>
      </c>
      <c r="I1445" s="37">
        <f>[1]consoCURRENT!L27985</f>
        <v>0</v>
      </c>
      <c r="J1445" s="37">
        <f>[1]consoCURRENT!M27985</f>
        <v>0</v>
      </c>
      <c r="K1445" s="37">
        <f>[1]consoCURRENT!N27985</f>
        <v>0</v>
      </c>
      <c r="L1445" s="37">
        <f>[1]consoCURRENT!O27985</f>
        <v>0</v>
      </c>
      <c r="M1445" s="37">
        <f>[1]consoCURRENT!P27985</f>
        <v>0</v>
      </c>
      <c r="N1445" s="37">
        <f>[1]consoCURRENT!Q27985</f>
        <v>0</v>
      </c>
      <c r="O1445" s="37">
        <f>[1]consoCURRENT!R27985</f>
        <v>7816.88</v>
      </c>
      <c r="P1445" s="37">
        <f>[1]consoCURRENT!S27985</f>
        <v>65772.070000000007</v>
      </c>
      <c r="Q1445" s="37">
        <f>[1]consoCURRENT!T27985</f>
        <v>0</v>
      </c>
      <c r="R1445" s="37">
        <f>[1]consoCURRENT!U27985</f>
        <v>0</v>
      </c>
      <c r="S1445" s="37">
        <f>[1]consoCURRENT!V27985</f>
        <v>0</v>
      </c>
      <c r="T1445" s="37">
        <f>[1]consoCURRENT!W27985</f>
        <v>0</v>
      </c>
      <c r="U1445" s="37">
        <f>[1]consoCURRENT!X27985</f>
        <v>0</v>
      </c>
      <c r="V1445" s="37">
        <f>[1]consoCURRENT!Y27985</f>
        <v>0</v>
      </c>
      <c r="W1445" s="37">
        <f>[1]consoCURRENT!Z27985</f>
        <v>0</v>
      </c>
      <c r="X1445" s="37">
        <f>[1]consoCURRENT!AA27985</f>
        <v>0</v>
      </c>
      <c r="Y1445" s="37">
        <f>[1]consoCURRENT!AB27985</f>
        <v>0</v>
      </c>
      <c r="Z1445" s="37">
        <f t="shared" ref="Z1445:Z1447" si="1032">SUM(M1445:Y1445)</f>
        <v>73588.950000000012</v>
      </c>
      <c r="AA1445" s="37">
        <f t="shared" ref="AA1445:AA1447" si="1033">B1445-Z1445</f>
        <v>657671.05000000005</v>
      </c>
      <c r="AB1445" s="42">
        <f t="shared" ref="AB1445:AB1450" si="1034">Z1445/B1445</f>
        <v>0.10063308535951647</v>
      </c>
      <c r="AC1445" s="38"/>
    </row>
    <row r="1446" spans="1:29" s="39" customFormat="1" ht="18" customHeight="1" x14ac:dyDescent="0.25">
      <c r="A1446" s="41" t="s">
        <v>38</v>
      </c>
      <c r="B1446" s="37">
        <f>[1]consoCURRENT!E27991</f>
        <v>0</v>
      </c>
      <c r="C1446" s="37">
        <f>[1]consoCURRENT!F27991</f>
        <v>0</v>
      </c>
      <c r="D1446" s="37">
        <f>[1]consoCURRENT!G27991</f>
        <v>0</v>
      </c>
      <c r="E1446" s="37">
        <f>[1]consoCURRENT!H27991</f>
        <v>0</v>
      </c>
      <c r="F1446" s="37">
        <f>[1]consoCURRENT!I27991</f>
        <v>0</v>
      </c>
      <c r="G1446" s="37">
        <f>[1]consoCURRENT!J27991</f>
        <v>0</v>
      </c>
      <c r="H1446" s="37">
        <f>[1]consoCURRENT!K27991</f>
        <v>0</v>
      </c>
      <c r="I1446" s="37">
        <f>[1]consoCURRENT!L27991</f>
        <v>0</v>
      </c>
      <c r="J1446" s="37">
        <f>[1]consoCURRENT!M27991</f>
        <v>0</v>
      </c>
      <c r="K1446" s="37">
        <f>[1]consoCURRENT!N27991</f>
        <v>0</v>
      </c>
      <c r="L1446" s="37">
        <f>[1]consoCURRENT!O27991</f>
        <v>0</v>
      </c>
      <c r="M1446" s="37">
        <f>[1]consoCURRENT!P27991</f>
        <v>0</v>
      </c>
      <c r="N1446" s="37">
        <f>[1]consoCURRENT!Q27991</f>
        <v>0</v>
      </c>
      <c r="O1446" s="37">
        <f>[1]consoCURRENT!R27991</f>
        <v>0</v>
      </c>
      <c r="P1446" s="37">
        <f>[1]consoCURRENT!S27991</f>
        <v>0</v>
      </c>
      <c r="Q1446" s="37">
        <f>[1]consoCURRENT!T27991</f>
        <v>0</v>
      </c>
      <c r="R1446" s="37">
        <f>[1]consoCURRENT!U27991</f>
        <v>0</v>
      </c>
      <c r="S1446" s="37">
        <f>[1]consoCURRENT!V27991</f>
        <v>0</v>
      </c>
      <c r="T1446" s="37">
        <f>[1]consoCURRENT!W27991</f>
        <v>0</v>
      </c>
      <c r="U1446" s="37">
        <f>[1]consoCURRENT!X27991</f>
        <v>0</v>
      </c>
      <c r="V1446" s="37">
        <f>[1]consoCURRENT!Y27991</f>
        <v>0</v>
      </c>
      <c r="W1446" s="37">
        <f>[1]consoCURRENT!Z27991</f>
        <v>0</v>
      </c>
      <c r="X1446" s="37">
        <f>[1]consoCURRENT!AA27991</f>
        <v>0</v>
      </c>
      <c r="Y1446" s="37">
        <f>[1]consoCURRENT!AB27991</f>
        <v>0</v>
      </c>
      <c r="Z1446" s="37">
        <f t="shared" si="1032"/>
        <v>0</v>
      </c>
      <c r="AA1446" s="37">
        <f t="shared" si="1033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[1]consoCURRENT!E28020</f>
        <v>0</v>
      </c>
      <c r="C1447" s="37">
        <f>[1]consoCURRENT!F28020</f>
        <v>0</v>
      </c>
      <c r="D1447" s="37">
        <f>[1]consoCURRENT!G28020</f>
        <v>0</v>
      </c>
      <c r="E1447" s="37">
        <f>[1]consoCURRENT!H28020</f>
        <v>0</v>
      </c>
      <c r="F1447" s="37">
        <f>[1]consoCURRENT!I28020</f>
        <v>0</v>
      </c>
      <c r="G1447" s="37">
        <f>[1]consoCURRENT!J28020</f>
        <v>0</v>
      </c>
      <c r="H1447" s="37">
        <f>[1]consoCURRENT!K28020</f>
        <v>0</v>
      </c>
      <c r="I1447" s="37">
        <f>[1]consoCURRENT!L28020</f>
        <v>0</v>
      </c>
      <c r="J1447" s="37">
        <f>[1]consoCURRENT!M28020</f>
        <v>0</v>
      </c>
      <c r="K1447" s="37">
        <f>[1]consoCURRENT!N28020</f>
        <v>0</v>
      </c>
      <c r="L1447" s="37">
        <f>[1]consoCURRENT!O28020</f>
        <v>0</v>
      </c>
      <c r="M1447" s="37">
        <f>[1]consoCURRENT!P28020</f>
        <v>0</v>
      </c>
      <c r="N1447" s="37">
        <f>[1]consoCURRENT!Q28020</f>
        <v>0</v>
      </c>
      <c r="O1447" s="37">
        <f>[1]consoCURRENT!R28020</f>
        <v>0</v>
      </c>
      <c r="P1447" s="37">
        <f>[1]consoCURRENT!S28020</f>
        <v>0</v>
      </c>
      <c r="Q1447" s="37">
        <f>[1]consoCURRENT!T28020</f>
        <v>0</v>
      </c>
      <c r="R1447" s="37">
        <f>[1]consoCURRENT!U28020</f>
        <v>0</v>
      </c>
      <c r="S1447" s="37">
        <f>[1]consoCURRENT!V28020</f>
        <v>0</v>
      </c>
      <c r="T1447" s="37">
        <f>[1]consoCURRENT!W28020</f>
        <v>0</v>
      </c>
      <c r="U1447" s="37">
        <f>[1]consoCURRENT!X28020</f>
        <v>0</v>
      </c>
      <c r="V1447" s="37">
        <f>[1]consoCURRENT!Y28020</f>
        <v>0</v>
      </c>
      <c r="W1447" s="37">
        <f>[1]consoCURRENT!Z28020</f>
        <v>0</v>
      </c>
      <c r="X1447" s="37">
        <f>[1]consoCURRENT!AA28020</f>
        <v>0</v>
      </c>
      <c r="Y1447" s="37">
        <f>[1]consoCURRENT!AB28020</f>
        <v>0</v>
      </c>
      <c r="Z1447" s="37">
        <f t="shared" si="1032"/>
        <v>0</v>
      </c>
      <c r="AA1447" s="37">
        <f t="shared" si="1033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2824000</v>
      </c>
      <c r="C1448" s="44">
        <f t="shared" ref="C1448:AA1448" si="1035">SUM(C1444:C1447)</f>
        <v>0</v>
      </c>
      <c r="D1448" s="44">
        <f t="shared" si="1035"/>
        <v>0</v>
      </c>
      <c r="E1448" s="44">
        <f t="shared" si="1035"/>
        <v>584915.16999999993</v>
      </c>
      <c r="F1448" s="44">
        <f t="shared" si="1035"/>
        <v>0</v>
      </c>
      <c r="G1448" s="44">
        <f t="shared" si="1035"/>
        <v>0</v>
      </c>
      <c r="H1448" s="44">
        <f t="shared" si="1035"/>
        <v>0</v>
      </c>
      <c r="I1448" s="44">
        <f t="shared" si="1035"/>
        <v>0</v>
      </c>
      <c r="J1448" s="44">
        <f t="shared" si="1035"/>
        <v>0</v>
      </c>
      <c r="K1448" s="44">
        <f t="shared" si="1035"/>
        <v>0</v>
      </c>
      <c r="L1448" s="44">
        <f t="shared" si="1035"/>
        <v>0</v>
      </c>
      <c r="M1448" s="44">
        <f t="shared" si="1035"/>
        <v>0</v>
      </c>
      <c r="N1448" s="44">
        <f t="shared" si="1035"/>
        <v>0</v>
      </c>
      <c r="O1448" s="44">
        <f t="shared" si="1035"/>
        <v>417439.69</v>
      </c>
      <c r="P1448" s="44">
        <f t="shared" si="1035"/>
        <v>167475.47999999998</v>
      </c>
      <c r="Q1448" s="44">
        <f t="shared" si="1035"/>
        <v>0</v>
      </c>
      <c r="R1448" s="44">
        <f t="shared" si="1035"/>
        <v>0</v>
      </c>
      <c r="S1448" s="44">
        <f t="shared" si="1035"/>
        <v>0</v>
      </c>
      <c r="T1448" s="44">
        <f t="shared" si="1035"/>
        <v>0</v>
      </c>
      <c r="U1448" s="44">
        <f t="shared" si="1035"/>
        <v>0</v>
      </c>
      <c r="V1448" s="44">
        <f t="shared" si="1035"/>
        <v>0</v>
      </c>
      <c r="W1448" s="44">
        <f t="shared" si="1035"/>
        <v>0</v>
      </c>
      <c r="X1448" s="44">
        <f t="shared" si="1035"/>
        <v>0</v>
      </c>
      <c r="Y1448" s="44">
        <f t="shared" si="1035"/>
        <v>0</v>
      </c>
      <c r="Z1448" s="44">
        <f t="shared" si="1035"/>
        <v>584915.16999999993</v>
      </c>
      <c r="AA1448" s="44">
        <f t="shared" si="1035"/>
        <v>2239084.83</v>
      </c>
      <c r="AB1448" s="45">
        <f t="shared" si="1034"/>
        <v>0.20712293555240791</v>
      </c>
      <c r="AC1448" s="38"/>
    </row>
    <row r="1449" spans="1:29" s="39" customFormat="1" ht="18" customHeight="1" x14ac:dyDescent="0.25">
      <c r="A1449" s="46" t="s">
        <v>41</v>
      </c>
      <c r="B1449" s="37">
        <f>[1]consoCURRENT!E28024</f>
        <v>0</v>
      </c>
      <c r="C1449" s="37">
        <f>[1]consoCURRENT!F28024</f>
        <v>0</v>
      </c>
      <c r="D1449" s="37">
        <f>[1]consoCURRENT!G28024</f>
        <v>0</v>
      </c>
      <c r="E1449" s="37">
        <f>[1]consoCURRENT!H28024</f>
        <v>0</v>
      </c>
      <c r="F1449" s="37">
        <f>[1]consoCURRENT!I28024</f>
        <v>0</v>
      </c>
      <c r="G1449" s="37">
        <f>[1]consoCURRENT!J28024</f>
        <v>0</v>
      </c>
      <c r="H1449" s="37">
        <f>[1]consoCURRENT!K28024</f>
        <v>0</v>
      </c>
      <c r="I1449" s="37">
        <f>[1]consoCURRENT!L28024</f>
        <v>0</v>
      </c>
      <c r="J1449" s="37">
        <f>[1]consoCURRENT!M28024</f>
        <v>0</v>
      </c>
      <c r="K1449" s="37">
        <f>[1]consoCURRENT!N28024</f>
        <v>0</v>
      </c>
      <c r="L1449" s="37">
        <f>[1]consoCURRENT!O28024</f>
        <v>0</v>
      </c>
      <c r="M1449" s="37">
        <f>[1]consoCURRENT!P28024</f>
        <v>0</v>
      </c>
      <c r="N1449" s="37">
        <f>[1]consoCURRENT!Q28024</f>
        <v>0</v>
      </c>
      <c r="O1449" s="37">
        <f>[1]consoCURRENT!R28024</f>
        <v>0</v>
      </c>
      <c r="P1449" s="37">
        <f>[1]consoCURRENT!S28024</f>
        <v>0</v>
      </c>
      <c r="Q1449" s="37">
        <f>[1]consoCURRENT!T28024</f>
        <v>0</v>
      </c>
      <c r="R1449" s="37">
        <f>[1]consoCURRENT!U28024</f>
        <v>0</v>
      </c>
      <c r="S1449" s="37">
        <f>[1]consoCURRENT!V28024</f>
        <v>0</v>
      </c>
      <c r="T1449" s="37">
        <f>[1]consoCURRENT!W28024</f>
        <v>0</v>
      </c>
      <c r="U1449" s="37">
        <f>[1]consoCURRENT!X28024</f>
        <v>0</v>
      </c>
      <c r="V1449" s="37">
        <f>[1]consoCURRENT!Y28024</f>
        <v>0</v>
      </c>
      <c r="W1449" s="37">
        <f>[1]consoCURRENT!Z28024</f>
        <v>0</v>
      </c>
      <c r="X1449" s="37">
        <f>[1]consoCURRENT!AA28024</f>
        <v>0</v>
      </c>
      <c r="Y1449" s="37">
        <f>[1]consoCURRENT!AB28024</f>
        <v>0</v>
      </c>
      <c r="Z1449" s="37">
        <f t="shared" ref="Z1449" si="1036">SUM(M1449:Y1449)</f>
        <v>0</v>
      </c>
      <c r="AA1449" s="37">
        <f t="shared" ref="AA1449" si="1037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2824000</v>
      </c>
      <c r="C1450" s="44">
        <f t="shared" ref="C1450:AA1450" si="1038">C1449+C1448</f>
        <v>0</v>
      </c>
      <c r="D1450" s="44">
        <f t="shared" si="1038"/>
        <v>0</v>
      </c>
      <c r="E1450" s="44">
        <f t="shared" si="1038"/>
        <v>584915.16999999993</v>
      </c>
      <c r="F1450" s="44">
        <f t="shared" si="1038"/>
        <v>0</v>
      </c>
      <c r="G1450" s="44">
        <f t="shared" si="1038"/>
        <v>0</v>
      </c>
      <c r="H1450" s="44">
        <f t="shared" si="1038"/>
        <v>0</v>
      </c>
      <c r="I1450" s="44">
        <f t="shared" si="1038"/>
        <v>0</v>
      </c>
      <c r="J1450" s="44">
        <f t="shared" si="1038"/>
        <v>0</v>
      </c>
      <c r="K1450" s="44">
        <f t="shared" si="1038"/>
        <v>0</v>
      </c>
      <c r="L1450" s="44">
        <f t="shared" si="1038"/>
        <v>0</v>
      </c>
      <c r="M1450" s="44">
        <f t="shared" si="1038"/>
        <v>0</v>
      </c>
      <c r="N1450" s="44">
        <f t="shared" si="1038"/>
        <v>0</v>
      </c>
      <c r="O1450" s="44">
        <f t="shared" si="1038"/>
        <v>417439.69</v>
      </c>
      <c r="P1450" s="44">
        <f t="shared" si="1038"/>
        <v>167475.47999999998</v>
      </c>
      <c r="Q1450" s="44">
        <f t="shared" si="1038"/>
        <v>0</v>
      </c>
      <c r="R1450" s="44">
        <f t="shared" si="1038"/>
        <v>0</v>
      </c>
      <c r="S1450" s="44">
        <f t="shared" si="1038"/>
        <v>0</v>
      </c>
      <c r="T1450" s="44">
        <f t="shared" si="1038"/>
        <v>0</v>
      </c>
      <c r="U1450" s="44">
        <f t="shared" si="1038"/>
        <v>0</v>
      </c>
      <c r="V1450" s="44">
        <f t="shared" si="1038"/>
        <v>0</v>
      </c>
      <c r="W1450" s="44">
        <f t="shared" si="1038"/>
        <v>0</v>
      </c>
      <c r="X1450" s="44">
        <f t="shared" si="1038"/>
        <v>0</v>
      </c>
      <c r="Y1450" s="44">
        <f t="shared" si="1038"/>
        <v>0</v>
      </c>
      <c r="Z1450" s="44">
        <f t="shared" si="1038"/>
        <v>584915.16999999993</v>
      </c>
      <c r="AA1450" s="44">
        <f t="shared" si="1038"/>
        <v>2239084.83</v>
      </c>
      <c r="AB1450" s="45">
        <f t="shared" si="1034"/>
        <v>0.20712293555240791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67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[1]consoCURRENT!E28084</f>
        <v>2092740</v>
      </c>
      <c r="C1454" s="37">
        <f>[1]consoCURRENT!F28084</f>
        <v>0</v>
      </c>
      <c r="D1454" s="37">
        <f>[1]consoCURRENT!G28084</f>
        <v>0</v>
      </c>
      <c r="E1454" s="37">
        <f>[1]consoCURRENT!H28084</f>
        <v>517559.31</v>
      </c>
      <c r="F1454" s="37">
        <f>[1]consoCURRENT!I28084</f>
        <v>0</v>
      </c>
      <c r="G1454" s="37">
        <f>[1]consoCURRENT!J28084</f>
        <v>0</v>
      </c>
      <c r="H1454" s="37">
        <f>[1]consoCURRENT!K28084</f>
        <v>0</v>
      </c>
      <c r="I1454" s="37">
        <f>[1]consoCURRENT!L28084</f>
        <v>0</v>
      </c>
      <c r="J1454" s="37">
        <f>[1]consoCURRENT!M28084</f>
        <v>0</v>
      </c>
      <c r="K1454" s="37">
        <f>[1]consoCURRENT!N28084</f>
        <v>0</v>
      </c>
      <c r="L1454" s="37">
        <f>[1]consoCURRENT!O28084</f>
        <v>0</v>
      </c>
      <c r="M1454" s="37">
        <f>[1]consoCURRENT!P28084</f>
        <v>0</v>
      </c>
      <c r="N1454" s="37">
        <f>[1]consoCURRENT!Q28084</f>
        <v>0</v>
      </c>
      <c r="O1454" s="37">
        <f>[1]consoCURRENT!R28084</f>
        <v>377025.17</v>
      </c>
      <c r="P1454" s="37">
        <f>[1]consoCURRENT!S28084</f>
        <v>140534.14000000001</v>
      </c>
      <c r="Q1454" s="37">
        <f>[1]consoCURRENT!T28084</f>
        <v>0</v>
      </c>
      <c r="R1454" s="37">
        <f>[1]consoCURRENT!U28084</f>
        <v>0</v>
      </c>
      <c r="S1454" s="37">
        <f>[1]consoCURRENT!V28084</f>
        <v>0</v>
      </c>
      <c r="T1454" s="37">
        <f>[1]consoCURRENT!W28084</f>
        <v>0</v>
      </c>
      <c r="U1454" s="37">
        <f>[1]consoCURRENT!X28084</f>
        <v>0</v>
      </c>
      <c r="V1454" s="37">
        <f>[1]consoCURRENT!Y28084</f>
        <v>0</v>
      </c>
      <c r="W1454" s="37">
        <f>[1]consoCURRENT!Z28084</f>
        <v>0</v>
      </c>
      <c r="X1454" s="37">
        <f>[1]consoCURRENT!AA28084</f>
        <v>0</v>
      </c>
      <c r="Y1454" s="37">
        <f>[1]consoCURRENT!AB28084</f>
        <v>0</v>
      </c>
      <c r="Z1454" s="37">
        <f>SUM(M1454:Y1454)</f>
        <v>517559.31</v>
      </c>
      <c r="AA1454" s="37">
        <f>B1454-Z1454</f>
        <v>1575180.69</v>
      </c>
      <c r="AB1454" s="42">
        <f>Z1454/B1454</f>
        <v>0.24731180653115054</v>
      </c>
      <c r="AC1454" s="38"/>
    </row>
    <row r="1455" spans="1:29" s="39" customFormat="1" ht="18" customHeight="1" x14ac:dyDescent="0.25">
      <c r="A1455" s="41" t="s">
        <v>37</v>
      </c>
      <c r="B1455" s="37">
        <f>[1]consoCURRENT!E28160</f>
        <v>731260</v>
      </c>
      <c r="C1455" s="37">
        <f>[1]consoCURRENT!F28160</f>
        <v>0</v>
      </c>
      <c r="D1455" s="37">
        <f>[1]consoCURRENT!G28160</f>
        <v>0</v>
      </c>
      <c r="E1455" s="37">
        <f>[1]consoCURRENT!H28160</f>
        <v>354272</v>
      </c>
      <c r="F1455" s="37">
        <f>[1]consoCURRENT!I28160</f>
        <v>0</v>
      </c>
      <c r="G1455" s="37">
        <f>[1]consoCURRENT!J28160</f>
        <v>0</v>
      </c>
      <c r="H1455" s="37">
        <f>[1]consoCURRENT!K28160</f>
        <v>0</v>
      </c>
      <c r="I1455" s="37">
        <f>[1]consoCURRENT!L28160</f>
        <v>0</v>
      </c>
      <c r="J1455" s="37">
        <f>[1]consoCURRENT!M28160</f>
        <v>0</v>
      </c>
      <c r="K1455" s="37">
        <f>[1]consoCURRENT!N28160</f>
        <v>0</v>
      </c>
      <c r="L1455" s="37">
        <f>[1]consoCURRENT!O28160</f>
        <v>0</v>
      </c>
      <c r="M1455" s="37">
        <f>[1]consoCURRENT!P28160</f>
        <v>0</v>
      </c>
      <c r="N1455" s="37">
        <f>[1]consoCURRENT!Q28160</f>
        <v>0</v>
      </c>
      <c r="O1455" s="37">
        <f>[1]consoCURRENT!R28160</f>
        <v>63994.14</v>
      </c>
      <c r="P1455" s="37">
        <f>[1]consoCURRENT!S28160</f>
        <v>290277.86</v>
      </c>
      <c r="Q1455" s="37">
        <f>[1]consoCURRENT!T28160</f>
        <v>0</v>
      </c>
      <c r="R1455" s="37">
        <f>[1]consoCURRENT!U28160</f>
        <v>0</v>
      </c>
      <c r="S1455" s="37">
        <f>[1]consoCURRENT!V28160</f>
        <v>0</v>
      </c>
      <c r="T1455" s="37">
        <f>[1]consoCURRENT!W28160</f>
        <v>0</v>
      </c>
      <c r="U1455" s="37">
        <f>[1]consoCURRENT!X28160</f>
        <v>0</v>
      </c>
      <c r="V1455" s="37">
        <f>[1]consoCURRENT!Y28160</f>
        <v>0</v>
      </c>
      <c r="W1455" s="37">
        <f>[1]consoCURRENT!Z28160</f>
        <v>0</v>
      </c>
      <c r="X1455" s="37">
        <f>[1]consoCURRENT!AA28160</f>
        <v>0</v>
      </c>
      <c r="Y1455" s="37">
        <f>[1]consoCURRENT!AB28160</f>
        <v>0</v>
      </c>
      <c r="Z1455" s="37">
        <f t="shared" ref="Z1455:Z1457" si="1039">SUM(M1455:Y1455)</f>
        <v>354272</v>
      </c>
      <c r="AA1455" s="37">
        <f t="shared" ref="AA1455:AA1457" si="1040">B1455-Z1455</f>
        <v>376988</v>
      </c>
      <c r="AB1455" s="42">
        <f t="shared" ref="AB1455:AB1460" si="1041">Z1455/B1455</f>
        <v>0.48446790471241419</v>
      </c>
      <c r="AC1455" s="38"/>
    </row>
    <row r="1456" spans="1:29" s="39" customFormat="1" ht="18" customHeight="1" x14ac:dyDescent="0.25">
      <c r="A1456" s="41" t="s">
        <v>38</v>
      </c>
      <c r="B1456" s="37">
        <f>[1]consoCURRENT!E28166</f>
        <v>0</v>
      </c>
      <c r="C1456" s="37">
        <f>[1]consoCURRENT!F28166</f>
        <v>0</v>
      </c>
      <c r="D1456" s="37">
        <f>[1]consoCURRENT!G28166</f>
        <v>0</v>
      </c>
      <c r="E1456" s="37">
        <f>[1]consoCURRENT!H28166</f>
        <v>0</v>
      </c>
      <c r="F1456" s="37">
        <f>[1]consoCURRENT!I28166</f>
        <v>0</v>
      </c>
      <c r="G1456" s="37">
        <f>[1]consoCURRENT!J28166</f>
        <v>0</v>
      </c>
      <c r="H1456" s="37">
        <f>[1]consoCURRENT!K28166</f>
        <v>0</v>
      </c>
      <c r="I1456" s="37">
        <f>[1]consoCURRENT!L28166</f>
        <v>0</v>
      </c>
      <c r="J1456" s="37">
        <f>[1]consoCURRENT!M28166</f>
        <v>0</v>
      </c>
      <c r="K1456" s="37">
        <f>[1]consoCURRENT!N28166</f>
        <v>0</v>
      </c>
      <c r="L1456" s="37">
        <f>[1]consoCURRENT!O28166</f>
        <v>0</v>
      </c>
      <c r="M1456" s="37">
        <f>[1]consoCURRENT!P28166</f>
        <v>0</v>
      </c>
      <c r="N1456" s="37">
        <f>[1]consoCURRENT!Q28166</f>
        <v>0</v>
      </c>
      <c r="O1456" s="37">
        <f>[1]consoCURRENT!R28166</f>
        <v>0</v>
      </c>
      <c r="P1456" s="37">
        <f>[1]consoCURRENT!S28166</f>
        <v>0</v>
      </c>
      <c r="Q1456" s="37">
        <f>[1]consoCURRENT!T28166</f>
        <v>0</v>
      </c>
      <c r="R1456" s="37">
        <f>[1]consoCURRENT!U28166</f>
        <v>0</v>
      </c>
      <c r="S1456" s="37">
        <f>[1]consoCURRENT!V28166</f>
        <v>0</v>
      </c>
      <c r="T1456" s="37">
        <f>[1]consoCURRENT!W28166</f>
        <v>0</v>
      </c>
      <c r="U1456" s="37">
        <f>[1]consoCURRENT!X28166</f>
        <v>0</v>
      </c>
      <c r="V1456" s="37">
        <f>[1]consoCURRENT!Y28166</f>
        <v>0</v>
      </c>
      <c r="W1456" s="37">
        <f>[1]consoCURRENT!Z28166</f>
        <v>0</v>
      </c>
      <c r="X1456" s="37">
        <f>[1]consoCURRENT!AA28166</f>
        <v>0</v>
      </c>
      <c r="Y1456" s="37">
        <f>[1]consoCURRENT!AB28166</f>
        <v>0</v>
      </c>
      <c r="Z1456" s="37">
        <f t="shared" si="1039"/>
        <v>0</v>
      </c>
      <c r="AA1456" s="37">
        <f t="shared" si="1040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[1]consoCURRENT!E28195</f>
        <v>0</v>
      </c>
      <c r="C1457" s="37">
        <f>[1]consoCURRENT!F28195</f>
        <v>0</v>
      </c>
      <c r="D1457" s="37">
        <f>[1]consoCURRENT!G28195</f>
        <v>0</v>
      </c>
      <c r="E1457" s="37">
        <f>[1]consoCURRENT!H28195</f>
        <v>0</v>
      </c>
      <c r="F1457" s="37">
        <f>[1]consoCURRENT!I28195</f>
        <v>0</v>
      </c>
      <c r="G1457" s="37">
        <f>[1]consoCURRENT!J28195</f>
        <v>0</v>
      </c>
      <c r="H1457" s="37">
        <f>[1]consoCURRENT!K28195</f>
        <v>0</v>
      </c>
      <c r="I1457" s="37">
        <f>[1]consoCURRENT!L28195</f>
        <v>0</v>
      </c>
      <c r="J1457" s="37">
        <f>[1]consoCURRENT!M28195</f>
        <v>0</v>
      </c>
      <c r="K1457" s="37">
        <f>[1]consoCURRENT!N28195</f>
        <v>0</v>
      </c>
      <c r="L1457" s="37">
        <f>[1]consoCURRENT!O28195</f>
        <v>0</v>
      </c>
      <c r="M1457" s="37">
        <f>[1]consoCURRENT!P28195</f>
        <v>0</v>
      </c>
      <c r="N1457" s="37">
        <f>[1]consoCURRENT!Q28195</f>
        <v>0</v>
      </c>
      <c r="O1457" s="37">
        <f>[1]consoCURRENT!R28195</f>
        <v>0</v>
      </c>
      <c r="P1457" s="37">
        <f>[1]consoCURRENT!S28195</f>
        <v>0</v>
      </c>
      <c r="Q1457" s="37">
        <f>[1]consoCURRENT!T28195</f>
        <v>0</v>
      </c>
      <c r="R1457" s="37">
        <f>[1]consoCURRENT!U28195</f>
        <v>0</v>
      </c>
      <c r="S1457" s="37">
        <f>[1]consoCURRENT!V28195</f>
        <v>0</v>
      </c>
      <c r="T1457" s="37">
        <f>[1]consoCURRENT!W28195</f>
        <v>0</v>
      </c>
      <c r="U1457" s="37">
        <f>[1]consoCURRENT!X28195</f>
        <v>0</v>
      </c>
      <c r="V1457" s="37">
        <f>[1]consoCURRENT!Y28195</f>
        <v>0</v>
      </c>
      <c r="W1457" s="37">
        <f>[1]consoCURRENT!Z28195</f>
        <v>0</v>
      </c>
      <c r="X1457" s="37">
        <f>[1]consoCURRENT!AA28195</f>
        <v>0</v>
      </c>
      <c r="Y1457" s="37">
        <f>[1]consoCURRENT!AB28195</f>
        <v>0</v>
      </c>
      <c r="Z1457" s="37">
        <f t="shared" si="1039"/>
        <v>0</v>
      </c>
      <c r="AA1457" s="37">
        <f t="shared" si="1040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2824000</v>
      </c>
      <c r="C1458" s="44">
        <f t="shared" ref="C1458:AA1458" si="1042">SUM(C1454:C1457)</f>
        <v>0</v>
      </c>
      <c r="D1458" s="44">
        <f t="shared" si="1042"/>
        <v>0</v>
      </c>
      <c r="E1458" s="44">
        <f t="shared" si="1042"/>
        <v>871831.31</v>
      </c>
      <c r="F1458" s="44">
        <f t="shared" si="1042"/>
        <v>0</v>
      </c>
      <c r="G1458" s="44">
        <f t="shared" si="1042"/>
        <v>0</v>
      </c>
      <c r="H1458" s="44">
        <f t="shared" si="1042"/>
        <v>0</v>
      </c>
      <c r="I1458" s="44">
        <f t="shared" si="1042"/>
        <v>0</v>
      </c>
      <c r="J1458" s="44">
        <f t="shared" si="1042"/>
        <v>0</v>
      </c>
      <c r="K1458" s="44">
        <f t="shared" si="1042"/>
        <v>0</v>
      </c>
      <c r="L1458" s="44">
        <f t="shared" si="1042"/>
        <v>0</v>
      </c>
      <c r="M1458" s="44">
        <f t="shared" si="1042"/>
        <v>0</v>
      </c>
      <c r="N1458" s="44">
        <f t="shared" si="1042"/>
        <v>0</v>
      </c>
      <c r="O1458" s="44">
        <f t="shared" si="1042"/>
        <v>441019.31</v>
      </c>
      <c r="P1458" s="44">
        <f t="shared" si="1042"/>
        <v>430812</v>
      </c>
      <c r="Q1458" s="44">
        <f t="shared" si="1042"/>
        <v>0</v>
      </c>
      <c r="R1458" s="44">
        <f t="shared" si="1042"/>
        <v>0</v>
      </c>
      <c r="S1458" s="44">
        <f t="shared" si="1042"/>
        <v>0</v>
      </c>
      <c r="T1458" s="44">
        <f t="shared" si="1042"/>
        <v>0</v>
      </c>
      <c r="U1458" s="44">
        <f t="shared" si="1042"/>
        <v>0</v>
      </c>
      <c r="V1458" s="44">
        <f t="shared" si="1042"/>
        <v>0</v>
      </c>
      <c r="W1458" s="44">
        <f t="shared" si="1042"/>
        <v>0</v>
      </c>
      <c r="X1458" s="44">
        <f t="shared" si="1042"/>
        <v>0</v>
      </c>
      <c r="Y1458" s="44">
        <f t="shared" si="1042"/>
        <v>0</v>
      </c>
      <c r="Z1458" s="44">
        <f t="shared" si="1042"/>
        <v>871831.31</v>
      </c>
      <c r="AA1458" s="44">
        <f t="shared" si="1042"/>
        <v>1952168.69</v>
      </c>
      <c r="AB1458" s="45">
        <f t="shared" si="1041"/>
        <v>0.30872213526912184</v>
      </c>
      <c r="AC1458" s="38"/>
    </row>
    <row r="1459" spans="1:29" s="39" customFormat="1" ht="18" customHeight="1" x14ac:dyDescent="0.25">
      <c r="A1459" s="46" t="s">
        <v>41</v>
      </c>
      <c r="B1459" s="37">
        <f>[1]consoCURRENT!E28199</f>
        <v>0</v>
      </c>
      <c r="C1459" s="37">
        <f>[1]consoCURRENT!F28199</f>
        <v>0</v>
      </c>
      <c r="D1459" s="37">
        <f>[1]consoCURRENT!G28199</f>
        <v>0</v>
      </c>
      <c r="E1459" s="37">
        <f>[1]consoCURRENT!H28199</f>
        <v>0</v>
      </c>
      <c r="F1459" s="37">
        <f>[1]consoCURRENT!I28199</f>
        <v>0</v>
      </c>
      <c r="G1459" s="37">
        <f>[1]consoCURRENT!J28199</f>
        <v>0</v>
      </c>
      <c r="H1459" s="37">
        <f>[1]consoCURRENT!K28199</f>
        <v>0</v>
      </c>
      <c r="I1459" s="37">
        <f>[1]consoCURRENT!L28199</f>
        <v>0</v>
      </c>
      <c r="J1459" s="37">
        <f>[1]consoCURRENT!M28199</f>
        <v>0</v>
      </c>
      <c r="K1459" s="37">
        <f>[1]consoCURRENT!N28199</f>
        <v>0</v>
      </c>
      <c r="L1459" s="37">
        <f>[1]consoCURRENT!O28199</f>
        <v>0</v>
      </c>
      <c r="M1459" s="37">
        <f>[1]consoCURRENT!P28199</f>
        <v>0</v>
      </c>
      <c r="N1459" s="37">
        <f>[1]consoCURRENT!Q28199</f>
        <v>0</v>
      </c>
      <c r="O1459" s="37">
        <f>[1]consoCURRENT!R28199</f>
        <v>0</v>
      </c>
      <c r="P1459" s="37">
        <f>[1]consoCURRENT!S28199</f>
        <v>0</v>
      </c>
      <c r="Q1459" s="37">
        <f>[1]consoCURRENT!T28199</f>
        <v>0</v>
      </c>
      <c r="R1459" s="37">
        <f>[1]consoCURRENT!U28199</f>
        <v>0</v>
      </c>
      <c r="S1459" s="37">
        <f>[1]consoCURRENT!V28199</f>
        <v>0</v>
      </c>
      <c r="T1459" s="37">
        <f>[1]consoCURRENT!W28199</f>
        <v>0</v>
      </c>
      <c r="U1459" s="37">
        <f>[1]consoCURRENT!X28199</f>
        <v>0</v>
      </c>
      <c r="V1459" s="37">
        <f>[1]consoCURRENT!Y28199</f>
        <v>0</v>
      </c>
      <c r="W1459" s="37">
        <f>[1]consoCURRENT!Z28199</f>
        <v>0</v>
      </c>
      <c r="X1459" s="37">
        <f>[1]consoCURRENT!AA28199</f>
        <v>0</v>
      </c>
      <c r="Y1459" s="37">
        <f>[1]consoCURRENT!AB28199</f>
        <v>0</v>
      </c>
      <c r="Z1459" s="37">
        <f t="shared" ref="Z1459" si="1043">SUM(M1459:Y1459)</f>
        <v>0</v>
      </c>
      <c r="AA1459" s="37">
        <f t="shared" ref="AA1459" si="1044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2824000</v>
      </c>
      <c r="C1460" s="44">
        <f t="shared" ref="C1460:AA1460" si="1045">C1459+C1458</f>
        <v>0</v>
      </c>
      <c r="D1460" s="44">
        <f t="shared" si="1045"/>
        <v>0</v>
      </c>
      <c r="E1460" s="44">
        <f t="shared" si="1045"/>
        <v>871831.31</v>
      </c>
      <c r="F1460" s="44">
        <f t="shared" si="1045"/>
        <v>0</v>
      </c>
      <c r="G1460" s="44">
        <f t="shared" si="1045"/>
        <v>0</v>
      </c>
      <c r="H1460" s="44">
        <f t="shared" si="1045"/>
        <v>0</v>
      </c>
      <c r="I1460" s="44">
        <f t="shared" si="1045"/>
        <v>0</v>
      </c>
      <c r="J1460" s="44">
        <f t="shared" si="1045"/>
        <v>0</v>
      </c>
      <c r="K1460" s="44">
        <f t="shared" si="1045"/>
        <v>0</v>
      </c>
      <c r="L1460" s="44">
        <f t="shared" si="1045"/>
        <v>0</v>
      </c>
      <c r="M1460" s="44">
        <f t="shared" si="1045"/>
        <v>0</v>
      </c>
      <c r="N1460" s="44">
        <f t="shared" si="1045"/>
        <v>0</v>
      </c>
      <c r="O1460" s="44">
        <f t="shared" si="1045"/>
        <v>441019.31</v>
      </c>
      <c r="P1460" s="44">
        <f t="shared" si="1045"/>
        <v>430812</v>
      </c>
      <c r="Q1460" s="44">
        <f t="shared" si="1045"/>
        <v>0</v>
      </c>
      <c r="R1460" s="44">
        <f t="shared" si="1045"/>
        <v>0</v>
      </c>
      <c r="S1460" s="44">
        <f t="shared" si="1045"/>
        <v>0</v>
      </c>
      <c r="T1460" s="44">
        <f t="shared" si="1045"/>
        <v>0</v>
      </c>
      <c r="U1460" s="44">
        <f t="shared" si="1045"/>
        <v>0</v>
      </c>
      <c r="V1460" s="44">
        <f t="shared" si="1045"/>
        <v>0</v>
      </c>
      <c r="W1460" s="44">
        <f t="shared" si="1045"/>
        <v>0</v>
      </c>
      <c r="X1460" s="44">
        <f t="shared" si="1045"/>
        <v>0</v>
      </c>
      <c r="Y1460" s="44">
        <f t="shared" si="1045"/>
        <v>0</v>
      </c>
      <c r="Z1460" s="44">
        <f t="shared" si="1045"/>
        <v>871831.31</v>
      </c>
      <c r="AA1460" s="44">
        <f t="shared" si="1045"/>
        <v>1952168.69</v>
      </c>
      <c r="AB1460" s="45">
        <f t="shared" si="1041"/>
        <v>0.30872213526912184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68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[1]consoCURRENT!E28259</f>
        <v>3116388</v>
      </c>
      <c r="C1464" s="37">
        <f>[1]consoCURRENT!F28259</f>
        <v>0</v>
      </c>
      <c r="D1464" s="37">
        <f>[1]consoCURRENT!G28259</f>
        <v>0</v>
      </c>
      <c r="E1464" s="37">
        <f>[1]consoCURRENT!H28259</f>
        <v>716778.5</v>
      </c>
      <c r="F1464" s="37">
        <f>[1]consoCURRENT!I28259</f>
        <v>0</v>
      </c>
      <c r="G1464" s="37">
        <f>[1]consoCURRENT!J28259</f>
        <v>0</v>
      </c>
      <c r="H1464" s="37">
        <f>[1]consoCURRENT!K28259</f>
        <v>0</v>
      </c>
      <c r="I1464" s="37">
        <f>[1]consoCURRENT!L28259</f>
        <v>0</v>
      </c>
      <c r="J1464" s="37">
        <f>[1]consoCURRENT!M28259</f>
        <v>0</v>
      </c>
      <c r="K1464" s="37">
        <f>[1]consoCURRENT!N28259</f>
        <v>0</v>
      </c>
      <c r="L1464" s="37">
        <f>[1]consoCURRENT!O28259</f>
        <v>0</v>
      </c>
      <c r="M1464" s="37">
        <f>[1]consoCURRENT!P28259</f>
        <v>0</v>
      </c>
      <c r="N1464" s="37">
        <f>[1]consoCURRENT!Q28259</f>
        <v>0</v>
      </c>
      <c r="O1464" s="37">
        <f>[1]consoCURRENT!R28259</f>
        <v>522094</v>
      </c>
      <c r="P1464" s="37">
        <f>[1]consoCURRENT!S28259</f>
        <v>194684.5</v>
      </c>
      <c r="Q1464" s="37">
        <f>[1]consoCURRENT!T28259</f>
        <v>0</v>
      </c>
      <c r="R1464" s="37">
        <f>[1]consoCURRENT!U28259</f>
        <v>0</v>
      </c>
      <c r="S1464" s="37">
        <f>[1]consoCURRENT!V28259</f>
        <v>0</v>
      </c>
      <c r="T1464" s="37">
        <f>[1]consoCURRENT!W28259</f>
        <v>0</v>
      </c>
      <c r="U1464" s="37">
        <f>[1]consoCURRENT!X28259</f>
        <v>0</v>
      </c>
      <c r="V1464" s="37">
        <f>[1]consoCURRENT!Y28259</f>
        <v>0</v>
      </c>
      <c r="W1464" s="37">
        <f>[1]consoCURRENT!Z28259</f>
        <v>0</v>
      </c>
      <c r="X1464" s="37">
        <f>[1]consoCURRENT!AA28259</f>
        <v>0</v>
      </c>
      <c r="Y1464" s="37">
        <f>[1]consoCURRENT!AB28259</f>
        <v>0</v>
      </c>
      <c r="Z1464" s="37">
        <f>SUM(M1464:Y1464)</f>
        <v>716778.5</v>
      </c>
      <c r="AA1464" s="37">
        <f>B1464-Z1464</f>
        <v>2399609.5</v>
      </c>
      <c r="AB1464" s="42">
        <f>Z1464/B1464</f>
        <v>0.23000297138867176</v>
      </c>
      <c r="AC1464" s="38"/>
    </row>
    <row r="1465" spans="1:29" s="39" customFormat="1" ht="18" customHeight="1" x14ac:dyDescent="0.25">
      <c r="A1465" s="41" t="s">
        <v>37</v>
      </c>
      <c r="B1465" s="37">
        <f>[1]consoCURRENT!E28335</f>
        <v>125612</v>
      </c>
      <c r="C1465" s="37">
        <f>[1]consoCURRENT!F28335</f>
        <v>0</v>
      </c>
      <c r="D1465" s="37">
        <f>[1]consoCURRENT!G28335</f>
        <v>0</v>
      </c>
      <c r="E1465" s="37">
        <f>[1]consoCURRENT!H28335</f>
        <v>57969.59</v>
      </c>
      <c r="F1465" s="37">
        <f>[1]consoCURRENT!I28335</f>
        <v>0</v>
      </c>
      <c r="G1465" s="37">
        <f>[1]consoCURRENT!J28335</f>
        <v>0</v>
      </c>
      <c r="H1465" s="37">
        <f>[1]consoCURRENT!K28335</f>
        <v>0</v>
      </c>
      <c r="I1465" s="37">
        <f>[1]consoCURRENT!L28335</f>
        <v>0</v>
      </c>
      <c r="J1465" s="37">
        <f>[1]consoCURRENT!M28335</f>
        <v>0</v>
      </c>
      <c r="K1465" s="37">
        <f>[1]consoCURRENT!N28335</f>
        <v>0</v>
      </c>
      <c r="L1465" s="37">
        <f>[1]consoCURRENT!O28335</f>
        <v>0</v>
      </c>
      <c r="M1465" s="37">
        <f>[1]consoCURRENT!P28335</f>
        <v>0</v>
      </c>
      <c r="N1465" s="37">
        <f>[1]consoCURRENT!Q28335</f>
        <v>0</v>
      </c>
      <c r="O1465" s="37">
        <f>[1]consoCURRENT!R28335</f>
        <v>37098</v>
      </c>
      <c r="P1465" s="37">
        <f>[1]consoCURRENT!S28335</f>
        <v>20871.59</v>
      </c>
      <c r="Q1465" s="37">
        <f>[1]consoCURRENT!T28335</f>
        <v>0</v>
      </c>
      <c r="R1465" s="37">
        <f>[1]consoCURRENT!U28335</f>
        <v>0</v>
      </c>
      <c r="S1465" s="37">
        <f>[1]consoCURRENT!V28335</f>
        <v>0</v>
      </c>
      <c r="T1465" s="37">
        <f>[1]consoCURRENT!W28335</f>
        <v>0</v>
      </c>
      <c r="U1465" s="37">
        <f>[1]consoCURRENT!X28335</f>
        <v>0</v>
      </c>
      <c r="V1465" s="37">
        <f>[1]consoCURRENT!Y28335</f>
        <v>0</v>
      </c>
      <c r="W1465" s="37">
        <f>[1]consoCURRENT!Z28335</f>
        <v>0</v>
      </c>
      <c r="X1465" s="37">
        <f>[1]consoCURRENT!AA28335</f>
        <v>0</v>
      </c>
      <c r="Y1465" s="37">
        <f>[1]consoCURRENT!AB28335</f>
        <v>0</v>
      </c>
      <c r="Z1465" s="37">
        <f t="shared" ref="Z1465:Z1467" si="1046">SUM(M1465:Y1465)</f>
        <v>57969.59</v>
      </c>
      <c r="AA1465" s="37">
        <f t="shared" ref="AA1465:AA1467" si="1047">B1465-Z1465</f>
        <v>67642.41</v>
      </c>
      <c r="AB1465" s="42">
        <f t="shared" ref="AB1465:AB1470" si="1048">Z1465/B1465</f>
        <v>0.46149722956405437</v>
      </c>
      <c r="AC1465" s="38"/>
    </row>
    <row r="1466" spans="1:29" s="39" customFormat="1" ht="18" customHeight="1" x14ac:dyDescent="0.25">
      <c r="A1466" s="41" t="s">
        <v>38</v>
      </c>
      <c r="B1466" s="37">
        <f>[1]consoCURRENT!E28341</f>
        <v>0</v>
      </c>
      <c r="C1466" s="37">
        <f>[1]consoCURRENT!F28341</f>
        <v>0</v>
      </c>
      <c r="D1466" s="37">
        <f>[1]consoCURRENT!G28341</f>
        <v>0</v>
      </c>
      <c r="E1466" s="37">
        <f>[1]consoCURRENT!H28341</f>
        <v>0</v>
      </c>
      <c r="F1466" s="37">
        <f>[1]consoCURRENT!I28341</f>
        <v>0</v>
      </c>
      <c r="G1466" s="37">
        <f>[1]consoCURRENT!J28341</f>
        <v>0</v>
      </c>
      <c r="H1466" s="37">
        <f>[1]consoCURRENT!K28341</f>
        <v>0</v>
      </c>
      <c r="I1466" s="37">
        <f>[1]consoCURRENT!L28341</f>
        <v>0</v>
      </c>
      <c r="J1466" s="37">
        <f>[1]consoCURRENT!M28341</f>
        <v>0</v>
      </c>
      <c r="K1466" s="37">
        <f>[1]consoCURRENT!N28341</f>
        <v>0</v>
      </c>
      <c r="L1466" s="37">
        <f>[1]consoCURRENT!O28341</f>
        <v>0</v>
      </c>
      <c r="M1466" s="37">
        <f>[1]consoCURRENT!P28341</f>
        <v>0</v>
      </c>
      <c r="N1466" s="37">
        <f>[1]consoCURRENT!Q28341</f>
        <v>0</v>
      </c>
      <c r="O1466" s="37">
        <f>[1]consoCURRENT!R28341</f>
        <v>0</v>
      </c>
      <c r="P1466" s="37">
        <f>[1]consoCURRENT!S28341</f>
        <v>0</v>
      </c>
      <c r="Q1466" s="37">
        <f>[1]consoCURRENT!T28341</f>
        <v>0</v>
      </c>
      <c r="R1466" s="37">
        <f>[1]consoCURRENT!U28341</f>
        <v>0</v>
      </c>
      <c r="S1466" s="37">
        <f>[1]consoCURRENT!V28341</f>
        <v>0</v>
      </c>
      <c r="T1466" s="37">
        <f>[1]consoCURRENT!W28341</f>
        <v>0</v>
      </c>
      <c r="U1466" s="37">
        <f>[1]consoCURRENT!X28341</f>
        <v>0</v>
      </c>
      <c r="V1466" s="37">
        <f>[1]consoCURRENT!Y28341</f>
        <v>0</v>
      </c>
      <c r="W1466" s="37">
        <f>[1]consoCURRENT!Z28341</f>
        <v>0</v>
      </c>
      <c r="X1466" s="37">
        <f>[1]consoCURRENT!AA28341</f>
        <v>0</v>
      </c>
      <c r="Y1466" s="37">
        <f>[1]consoCURRENT!AB28341</f>
        <v>0</v>
      </c>
      <c r="Z1466" s="37">
        <f t="shared" si="1046"/>
        <v>0</v>
      </c>
      <c r="AA1466" s="37">
        <f t="shared" si="1047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[1]consoCURRENT!E28370</f>
        <v>0</v>
      </c>
      <c r="C1467" s="37">
        <f>[1]consoCURRENT!F28370</f>
        <v>0</v>
      </c>
      <c r="D1467" s="37">
        <f>[1]consoCURRENT!G28370</f>
        <v>0</v>
      </c>
      <c r="E1467" s="37">
        <f>[1]consoCURRENT!H28370</f>
        <v>0</v>
      </c>
      <c r="F1467" s="37">
        <f>[1]consoCURRENT!I28370</f>
        <v>0</v>
      </c>
      <c r="G1467" s="37">
        <f>[1]consoCURRENT!J28370</f>
        <v>0</v>
      </c>
      <c r="H1467" s="37">
        <f>[1]consoCURRENT!K28370</f>
        <v>0</v>
      </c>
      <c r="I1467" s="37">
        <f>[1]consoCURRENT!L28370</f>
        <v>0</v>
      </c>
      <c r="J1467" s="37">
        <f>[1]consoCURRENT!M28370</f>
        <v>0</v>
      </c>
      <c r="K1467" s="37">
        <f>[1]consoCURRENT!N28370</f>
        <v>0</v>
      </c>
      <c r="L1467" s="37">
        <f>[1]consoCURRENT!O28370</f>
        <v>0</v>
      </c>
      <c r="M1467" s="37">
        <f>[1]consoCURRENT!P28370</f>
        <v>0</v>
      </c>
      <c r="N1467" s="37">
        <f>[1]consoCURRENT!Q28370</f>
        <v>0</v>
      </c>
      <c r="O1467" s="37">
        <f>[1]consoCURRENT!R28370</f>
        <v>0</v>
      </c>
      <c r="P1467" s="37">
        <f>[1]consoCURRENT!S28370</f>
        <v>0</v>
      </c>
      <c r="Q1467" s="37">
        <f>[1]consoCURRENT!T28370</f>
        <v>0</v>
      </c>
      <c r="R1467" s="37">
        <f>[1]consoCURRENT!U28370</f>
        <v>0</v>
      </c>
      <c r="S1467" s="37">
        <f>[1]consoCURRENT!V28370</f>
        <v>0</v>
      </c>
      <c r="T1467" s="37">
        <f>[1]consoCURRENT!W28370</f>
        <v>0</v>
      </c>
      <c r="U1467" s="37">
        <f>[1]consoCURRENT!X28370</f>
        <v>0</v>
      </c>
      <c r="V1467" s="37">
        <f>[1]consoCURRENT!Y28370</f>
        <v>0</v>
      </c>
      <c r="W1467" s="37">
        <f>[1]consoCURRENT!Z28370</f>
        <v>0</v>
      </c>
      <c r="X1467" s="37">
        <f>[1]consoCURRENT!AA28370</f>
        <v>0</v>
      </c>
      <c r="Y1467" s="37">
        <f>[1]consoCURRENT!AB28370</f>
        <v>0</v>
      </c>
      <c r="Z1467" s="37">
        <f t="shared" si="1046"/>
        <v>0</v>
      </c>
      <c r="AA1467" s="37">
        <f t="shared" si="1047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3242000</v>
      </c>
      <c r="C1468" s="44">
        <f t="shared" ref="C1468:AA1468" si="1049">SUM(C1464:C1467)</f>
        <v>0</v>
      </c>
      <c r="D1468" s="44">
        <f t="shared" si="1049"/>
        <v>0</v>
      </c>
      <c r="E1468" s="44">
        <f t="shared" si="1049"/>
        <v>774748.09</v>
      </c>
      <c r="F1468" s="44">
        <f t="shared" si="1049"/>
        <v>0</v>
      </c>
      <c r="G1468" s="44">
        <f t="shared" si="1049"/>
        <v>0</v>
      </c>
      <c r="H1468" s="44">
        <f t="shared" si="1049"/>
        <v>0</v>
      </c>
      <c r="I1468" s="44">
        <f t="shared" si="1049"/>
        <v>0</v>
      </c>
      <c r="J1468" s="44">
        <f t="shared" si="1049"/>
        <v>0</v>
      </c>
      <c r="K1468" s="44">
        <f t="shared" si="1049"/>
        <v>0</v>
      </c>
      <c r="L1468" s="44">
        <f t="shared" si="1049"/>
        <v>0</v>
      </c>
      <c r="M1468" s="44">
        <f t="shared" si="1049"/>
        <v>0</v>
      </c>
      <c r="N1468" s="44">
        <f t="shared" si="1049"/>
        <v>0</v>
      </c>
      <c r="O1468" s="44">
        <f t="shared" si="1049"/>
        <v>559192</v>
      </c>
      <c r="P1468" s="44">
        <f t="shared" si="1049"/>
        <v>215556.09</v>
      </c>
      <c r="Q1468" s="44">
        <f t="shared" si="1049"/>
        <v>0</v>
      </c>
      <c r="R1468" s="44">
        <f t="shared" si="1049"/>
        <v>0</v>
      </c>
      <c r="S1468" s="44">
        <f t="shared" si="1049"/>
        <v>0</v>
      </c>
      <c r="T1468" s="44">
        <f t="shared" si="1049"/>
        <v>0</v>
      </c>
      <c r="U1468" s="44">
        <f t="shared" si="1049"/>
        <v>0</v>
      </c>
      <c r="V1468" s="44">
        <f t="shared" si="1049"/>
        <v>0</v>
      </c>
      <c r="W1468" s="44">
        <f t="shared" si="1049"/>
        <v>0</v>
      </c>
      <c r="X1468" s="44">
        <f t="shared" si="1049"/>
        <v>0</v>
      </c>
      <c r="Y1468" s="44">
        <f t="shared" si="1049"/>
        <v>0</v>
      </c>
      <c r="Z1468" s="44">
        <f t="shared" si="1049"/>
        <v>774748.09</v>
      </c>
      <c r="AA1468" s="44">
        <f t="shared" si="1049"/>
        <v>2467251.91</v>
      </c>
      <c r="AB1468" s="45">
        <f t="shared" si="1048"/>
        <v>0.2389722671190623</v>
      </c>
      <c r="AC1468" s="38"/>
    </row>
    <row r="1469" spans="1:29" s="39" customFormat="1" ht="18" customHeight="1" x14ac:dyDescent="0.25">
      <c r="A1469" s="46" t="s">
        <v>41</v>
      </c>
      <c r="B1469" s="37">
        <f>[1]consoCURRENT!E28374</f>
        <v>0</v>
      </c>
      <c r="C1469" s="37">
        <f>[1]consoCURRENT!F28374</f>
        <v>0</v>
      </c>
      <c r="D1469" s="37">
        <f>[1]consoCURRENT!G28374</f>
        <v>0</v>
      </c>
      <c r="E1469" s="37">
        <f>[1]consoCURRENT!H28374</f>
        <v>0</v>
      </c>
      <c r="F1469" s="37">
        <f>[1]consoCURRENT!I28374</f>
        <v>0</v>
      </c>
      <c r="G1469" s="37">
        <f>[1]consoCURRENT!J28374</f>
        <v>0</v>
      </c>
      <c r="H1469" s="37">
        <f>[1]consoCURRENT!K28374</f>
        <v>0</v>
      </c>
      <c r="I1469" s="37">
        <f>[1]consoCURRENT!L28374</f>
        <v>0</v>
      </c>
      <c r="J1469" s="37">
        <f>[1]consoCURRENT!M28374</f>
        <v>0</v>
      </c>
      <c r="K1469" s="37">
        <f>[1]consoCURRENT!N28374</f>
        <v>0</v>
      </c>
      <c r="L1469" s="37">
        <f>[1]consoCURRENT!O28374</f>
        <v>0</v>
      </c>
      <c r="M1469" s="37">
        <f>[1]consoCURRENT!P28374</f>
        <v>0</v>
      </c>
      <c r="N1469" s="37">
        <f>[1]consoCURRENT!Q28374</f>
        <v>0</v>
      </c>
      <c r="O1469" s="37">
        <f>[1]consoCURRENT!R28374</f>
        <v>0</v>
      </c>
      <c r="P1469" s="37">
        <f>[1]consoCURRENT!S28374</f>
        <v>0</v>
      </c>
      <c r="Q1469" s="37">
        <f>[1]consoCURRENT!T28374</f>
        <v>0</v>
      </c>
      <c r="R1469" s="37">
        <f>[1]consoCURRENT!U28374</f>
        <v>0</v>
      </c>
      <c r="S1469" s="37">
        <f>[1]consoCURRENT!V28374</f>
        <v>0</v>
      </c>
      <c r="T1469" s="37">
        <f>[1]consoCURRENT!W28374</f>
        <v>0</v>
      </c>
      <c r="U1469" s="37">
        <f>[1]consoCURRENT!X28374</f>
        <v>0</v>
      </c>
      <c r="V1469" s="37">
        <f>[1]consoCURRENT!Y28374</f>
        <v>0</v>
      </c>
      <c r="W1469" s="37">
        <f>[1]consoCURRENT!Z28374</f>
        <v>0</v>
      </c>
      <c r="X1469" s="37">
        <f>[1]consoCURRENT!AA28374</f>
        <v>0</v>
      </c>
      <c r="Y1469" s="37">
        <f>[1]consoCURRENT!AB28374</f>
        <v>0</v>
      </c>
      <c r="Z1469" s="37">
        <f t="shared" ref="Z1469" si="1050">SUM(M1469:Y1469)</f>
        <v>0</v>
      </c>
      <c r="AA1469" s="37">
        <f t="shared" ref="AA1469" si="1051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3242000</v>
      </c>
      <c r="C1470" s="44">
        <f t="shared" ref="C1470:AA1470" si="1052">C1469+C1468</f>
        <v>0</v>
      </c>
      <c r="D1470" s="44">
        <f t="shared" si="1052"/>
        <v>0</v>
      </c>
      <c r="E1470" s="44">
        <f t="shared" si="1052"/>
        <v>774748.09</v>
      </c>
      <c r="F1470" s="44">
        <f t="shared" si="1052"/>
        <v>0</v>
      </c>
      <c r="G1470" s="44">
        <f t="shared" si="1052"/>
        <v>0</v>
      </c>
      <c r="H1470" s="44">
        <f t="shared" si="1052"/>
        <v>0</v>
      </c>
      <c r="I1470" s="44">
        <f t="shared" si="1052"/>
        <v>0</v>
      </c>
      <c r="J1470" s="44">
        <f t="shared" si="1052"/>
        <v>0</v>
      </c>
      <c r="K1470" s="44">
        <f t="shared" si="1052"/>
        <v>0</v>
      </c>
      <c r="L1470" s="44">
        <f t="shared" si="1052"/>
        <v>0</v>
      </c>
      <c r="M1470" s="44">
        <f t="shared" si="1052"/>
        <v>0</v>
      </c>
      <c r="N1470" s="44">
        <f t="shared" si="1052"/>
        <v>0</v>
      </c>
      <c r="O1470" s="44">
        <f t="shared" si="1052"/>
        <v>559192</v>
      </c>
      <c r="P1470" s="44">
        <f t="shared" si="1052"/>
        <v>215556.09</v>
      </c>
      <c r="Q1470" s="44">
        <f t="shared" si="1052"/>
        <v>0</v>
      </c>
      <c r="R1470" s="44">
        <f t="shared" si="1052"/>
        <v>0</v>
      </c>
      <c r="S1470" s="44">
        <f t="shared" si="1052"/>
        <v>0</v>
      </c>
      <c r="T1470" s="44">
        <f t="shared" si="1052"/>
        <v>0</v>
      </c>
      <c r="U1470" s="44">
        <f t="shared" si="1052"/>
        <v>0</v>
      </c>
      <c r="V1470" s="44">
        <f t="shared" si="1052"/>
        <v>0</v>
      </c>
      <c r="W1470" s="44">
        <f t="shared" si="1052"/>
        <v>0</v>
      </c>
      <c r="X1470" s="44">
        <f t="shared" si="1052"/>
        <v>0</v>
      </c>
      <c r="Y1470" s="44">
        <f t="shared" si="1052"/>
        <v>0</v>
      </c>
      <c r="Z1470" s="44">
        <f t="shared" si="1052"/>
        <v>774748.09</v>
      </c>
      <c r="AA1470" s="44">
        <f t="shared" si="1052"/>
        <v>2467251.91</v>
      </c>
      <c r="AB1470" s="45">
        <f t="shared" si="1048"/>
        <v>0.2389722671190623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69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[1]consoCURRENT!E28434</f>
        <v>2092740</v>
      </c>
      <c r="C1474" s="37">
        <f>[1]consoCURRENT!F28434</f>
        <v>0</v>
      </c>
      <c r="D1474" s="37">
        <f>[1]consoCURRENT!G28434</f>
        <v>0</v>
      </c>
      <c r="E1474" s="37">
        <f>[1]consoCURRENT!H28434</f>
        <v>626971.28</v>
      </c>
      <c r="F1474" s="37">
        <f>[1]consoCURRENT!I28434</f>
        <v>0</v>
      </c>
      <c r="G1474" s="37">
        <f>[1]consoCURRENT!J28434</f>
        <v>0</v>
      </c>
      <c r="H1474" s="37">
        <f>[1]consoCURRENT!K28434</f>
        <v>0</v>
      </c>
      <c r="I1474" s="37">
        <f>[1]consoCURRENT!L28434</f>
        <v>0</v>
      </c>
      <c r="J1474" s="37">
        <f>[1]consoCURRENT!M28434</f>
        <v>0</v>
      </c>
      <c r="K1474" s="37">
        <f>[1]consoCURRENT!N28434</f>
        <v>0</v>
      </c>
      <c r="L1474" s="37">
        <f>[1]consoCURRENT!O28434</f>
        <v>0</v>
      </c>
      <c r="M1474" s="37">
        <f>[1]consoCURRENT!P28434</f>
        <v>0</v>
      </c>
      <c r="N1474" s="37">
        <f>[1]consoCURRENT!Q28434</f>
        <v>0</v>
      </c>
      <c r="O1474" s="37">
        <f>[1]consoCURRENT!R28434</f>
        <v>379933.63</v>
      </c>
      <c r="P1474" s="37">
        <f>[1]consoCURRENT!S28434</f>
        <v>247037.65</v>
      </c>
      <c r="Q1474" s="37">
        <f>[1]consoCURRENT!T28434</f>
        <v>0</v>
      </c>
      <c r="R1474" s="37">
        <f>[1]consoCURRENT!U28434</f>
        <v>0</v>
      </c>
      <c r="S1474" s="37">
        <f>[1]consoCURRENT!V28434</f>
        <v>0</v>
      </c>
      <c r="T1474" s="37">
        <f>[1]consoCURRENT!W28434</f>
        <v>0</v>
      </c>
      <c r="U1474" s="37">
        <f>[1]consoCURRENT!X28434</f>
        <v>0</v>
      </c>
      <c r="V1474" s="37">
        <f>[1]consoCURRENT!Y28434</f>
        <v>0</v>
      </c>
      <c r="W1474" s="37">
        <f>[1]consoCURRENT!Z28434</f>
        <v>0</v>
      </c>
      <c r="X1474" s="37">
        <f>[1]consoCURRENT!AA28434</f>
        <v>0</v>
      </c>
      <c r="Y1474" s="37">
        <f>[1]consoCURRENT!AB28434</f>
        <v>0</v>
      </c>
      <c r="Z1474" s="37">
        <f>SUM(M1474:Y1474)</f>
        <v>626971.28</v>
      </c>
      <c r="AA1474" s="37">
        <f>B1474-Z1474</f>
        <v>1465768.72</v>
      </c>
      <c r="AB1474" s="42">
        <f>Z1474/B1474</f>
        <v>0.29959348987451861</v>
      </c>
      <c r="AC1474" s="38"/>
    </row>
    <row r="1475" spans="1:29" s="39" customFormat="1" ht="18" customHeight="1" x14ac:dyDescent="0.25">
      <c r="A1475" s="41" t="s">
        <v>37</v>
      </c>
      <c r="B1475" s="37">
        <f>[1]consoCURRENT!E28510</f>
        <v>740260</v>
      </c>
      <c r="C1475" s="37">
        <f>[1]consoCURRENT!F28510</f>
        <v>0</v>
      </c>
      <c r="D1475" s="37">
        <f>[1]consoCURRENT!G28510</f>
        <v>0</v>
      </c>
      <c r="E1475" s="37">
        <f>[1]consoCURRENT!H28510</f>
        <v>66579.240000000005</v>
      </c>
      <c r="F1475" s="37">
        <f>[1]consoCURRENT!I28510</f>
        <v>0</v>
      </c>
      <c r="G1475" s="37">
        <f>[1]consoCURRENT!J28510</f>
        <v>0</v>
      </c>
      <c r="H1475" s="37">
        <f>[1]consoCURRENT!K28510</f>
        <v>0</v>
      </c>
      <c r="I1475" s="37">
        <f>[1]consoCURRENT!L28510</f>
        <v>0</v>
      </c>
      <c r="J1475" s="37">
        <f>[1]consoCURRENT!M28510</f>
        <v>0</v>
      </c>
      <c r="K1475" s="37">
        <f>[1]consoCURRENT!N28510</f>
        <v>0</v>
      </c>
      <c r="L1475" s="37">
        <f>[1]consoCURRENT!O28510</f>
        <v>0</v>
      </c>
      <c r="M1475" s="37">
        <f>[1]consoCURRENT!P28510</f>
        <v>0</v>
      </c>
      <c r="N1475" s="37">
        <f>[1]consoCURRENT!Q28510</f>
        <v>0</v>
      </c>
      <c r="O1475" s="37">
        <f>[1]consoCURRENT!R28510</f>
        <v>10191</v>
      </c>
      <c r="P1475" s="37">
        <f>[1]consoCURRENT!S28510</f>
        <v>56388.240000000005</v>
      </c>
      <c r="Q1475" s="37">
        <f>[1]consoCURRENT!T28510</f>
        <v>0</v>
      </c>
      <c r="R1475" s="37">
        <f>[1]consoCURRENT!U28510</f>
        <v>0</v>
      </c>
      <c r="S1475" s="37">
        <f>[1]consoCURRENT!V28510</f>
        <v>0</v>
      </c>
      <c r="T1475" s="37">
        <f>[1]consoCURRENT!W28510</f>
        <v>0</v>
      </c>
      <c r="U1475" s="37">
        <f>[1]consoCURRENT!X28510</f>
        <v>0</v>
      </c>
      <c r="V1475" s="37">
        <f>[1]consoCURRENT!Y28510</f>
        <v>0</v>
      </c>
      <c r="W1475" s="37">
        <f>[1]consoCURRENT!Z28510</f>
        <v>0</v>
      </c>
      <c r="X1475" s="37">
        <f>[1]consoCURRENT!AA28510</f>
        <v>0</v>
      </c>
      <c r="Y1475" s="37">
        <f>[1]consoCURRENT!AB28510</f>
        <v>0</v>
      </c>
      <c r="Z1475" s="37">
        <f t="shared" ref="Z1475:Z1477" si="1053">SUM(M1475:Y1475)</f>
        <v>66579.240000000005</v>
      </c>
      <c r="AA1475" s="37">
        <f t="shared" ref="AA1475:AA1477" si="1054">B1475-Z1475</f>
        <v>673680.76</v>
      </c>
      <c r="AB1475" s="42">
        <f t="shared" ref="AB1475:AB1480" si="1055">Z1475/B1475</f>
        <v>8.9940345284089382E-2</v>
      </c>
      <c r="AC1475" s="38"/>
    </row>
    <row r="1476" spans="1:29" s="39" customFormat="1" ht="18" customHeight="1" x14ac:dyDescent="0.25">
      <c r="A1476" s="41" t="s">
        <v>38</v>
      </c>
      <c r="B1476" s="37">
        <f>[1]consoCURRENT!E28516</f>
        <v>0</v>
      </c>
      <c r="C1476" s="37">
        <f>[1]consoCURRENT!F28516</f>
        <v>0</v>
      </c>
      <c r="D1476" s="37">
        <f>[1]consoCURRENT!G28516</f>
        <v>0</v>
      </c>
      <c r="E1476" s="37">
        <f>[1]consoCURRENT!H28516</f>
        <v>0</v>
      </c>
      <c r="F1476" s="37">
        <f>[1]consoCURRENT!I28516</f>
        <v>0</v>
      </c>
      <c r="G1476" s="37">
        <f>[1]consoCURRENT!J28516</f>
        <v>0</v>
      </c>
      <c r="H1476" s="37">
        <f>[1]consoCURRENT!K28516</f>
        <v>0</v>
      </c>
      <c r="I1476" s="37">
        <f>[1]consoCURRENT!L28516</f>
        <v>0</v>
      </c>
      <c r="J1476" s="37">
        <f>[1]consoCURRENT!M28516</f>
        <v>0</v>
      </c>
      <c r="K1476" s="37">
        <f>[1]consoCURRENT!N28516</f>
        <v>0</v>
      </c>
      <c r="L1476" s="37">
        <f>[1]consoCURRENT!O28516</f>
        <v>0</v>
      </c>
      <c r="M1476" s="37">
        <f>[1]consoCURRENT!P28516</f>
        <v>0</v>
      </c>
      <c r="N1476" s="37">
        <f>[1]consoCURRENT!Q28516</f>
        <v>0</v>
      </c>
      <c r="O1476" s="37">
        <f>[1]consoCURRENT!R28516</f>
        <v>0</v>
      </c>
      <c r="P1476" s="37">
        <f>[1]consoCURRENT!S28516</f>
        <v>0</v>
      </c>
      <c r="Q1476" s="37">
        <f>[1]consoCURRENT!T28516</f>
        <v>0</v>
      </c>
      <c r="R1476" s="37">
        <f>[1]consoCURRENT!U28516</f>
        <v>0</v>
      </c>
      <c r="S1476" s="37">
        <f>[1]consoCURRENT!V28516</f>
        <v>0</v>
      </c>
      <c r="T1476" s="37">
        <f>[1]consoCURRENT!W28516</f>
        <v>0</v>
      </c>
      <c r="U1476" s="37">
        <f>[1]consoCURRENT!X28516</f>
        <v>0</v>
      </c>
      <c r="V1476" s="37">
        <f>[1]consoCURRENT!Y28516</f>
        <v>0</v>
      </c>
      <c r="W1476" s="37">
        <f>[1]consoCURRENT!Z28516</f>
        <v>0</v>
      </c>
      <c r="X1476" s="37">
        <f>[1]consoCURRENT!AA28516</f>
        <v>0</v>
      </c>
      <c r="Y1476" s="37">
        <f>[1]consoCURRENT!AB28516</f>
        <v>0</v>
      </c>
      <c r="Z1476" s="37">
        <f t="shared" si="1053"/>
        <v>0</v>
      </c>
      <c r="AA1476" s="37">
        <f t="shared" si="1054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[1]consoCURRENT!E28545</f>
        <v>0</v>
      </c>
      <c r="C1477" s="37">
        <f>[1]consoCURRENT!F28545</f>
        <v>0</v>
      </c>
      <c r="D1477" s="37">
        <f>[1]consoCURRENT!G28545</f>
        <v>0</v>
      </c>
      <c r="E1477" s="37">
        <f>[1]consoCURRENT!H28545</f>
        <v>0</v>
      </c>
      <c r="F1477" s="37">
        <f>[1]consoCURRENT!I28545</f>
        <v>0</v>
      </c>
      <c r="G1477" s="37">
        <f>[1]consoCURRENT!J28545</f>
        <v>0</v>
      </c>
      <c r="H1477" s="37">
        <f>[1]consoCURRENT!K28545</f>
        <v>0</v>
      </c>
      <c r="I1477" s="37">
        <f>[1]consoCURRENT!L28545</f>
        <v>0</v>
      </c>
      <c r="J1477" s="37">
        <f>[1]consoCURRENT!M28545</f>
        <v>0</v>
      </c>
      <c r="K1477" s="37">
        <f>[1]consoCURRENT!N28545</f>
        <v>0</v>
      </c>
      <c r="L1477" s="37">
        <f>[1]consoCURRENT!O28545</f>
        <v>0</v>
      </c>
      <c r="M1477" s="37">
        <f>[1]consoCURRENT!P28545</f>
        <v>0</v>
      </c>
      <c r="N1477" s="37">
        <f>[1]consoCURRENT!Q28545</f>
        <v>0</v>
      </c>
      <c r="O1477" s="37">
        <f>[1]consoCURRENT!R28545</f>
        <v>0</v>
      </c>
      <c r="P1477" s="37">
        <f>[1]consoCURRENT!S28545</f>
        <v>0</v>
      </c>
      <c r="Q1477" s="37">
        <f>[1]consoCURRENT!T28545</f>
        <v>0</v>
      </c>
      <c r="R1477" s="37">
        <f>[1]consoCURRENT!U28545</f>
        <v>0</v>
      </c>
      <c r="S1477" s="37">
        <f>[1]consoCURRENT!V28545</f>
        <v>0</v>
      </c>
      <c r="T1477" s="37">
        <f>[1]consoCURRENT!W28545</f>
        <v>0</v>
      </c>
      <c r="U1477" s="37">
        <f>[1]consoCURRENT!X28545</f>
        <v>0</v>
      </c>
      <c r="V1477" s="37">
        <f>[1]consoCURRENT!Y28545</f>
        <v>0</v>
      </c>
      <c r="W1477" s="37">
        <f>[1]consoCURRENT!Z28545</f>
        <v>0</v>
      </c>
      <c r="X1477" s="37">
        <f>[1]consoCURRENT!AA28545</f>
        <v>0</v>
      </c>
      <c r="Y1477" s="37">
        <f>[1]consoCURRENT!AB28545</f>
        <v>0</v>
      </c>
      <c r="Z1477" s="37">
        <f t="shared" si="1053"/>
        <v>0</v>
      </c>
      <c r="AA1477" s="37">
        <f t="shared" si="1054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2833000</v>
      </c>
      <c r="C1478" s="44">
        <f t="shared" ref="C1478:AA1478" si="1056">SUM(C1474:C1477)</f>
        <v>0</v>
      </c>
      <c r="D1478" s="44">
        <f t="shared" si="1056"/>
        <v>0</v>
      </c>
      <c r="E1478" s="44">
        <f t="shared" si="1056"/>
        <v>693550.52</v>
      </c>
      <c r="F1478" s="44">
        <f t="shared" si="1056"/>
        <v>0</v>
      </c>
      <c r="G1478" s="44">
        <f t="shared" si="1056"/>
        <v>0</v>
      </c>
      <c r="H1478" s="44">
        <f t="shared" si="1056"/>
        <v>0</v>
      </c>
      <c r="I1478" s="44">
        <f t="shared" si="1056"/>
        <v>0</v>
      </c>
      <c r="J1478" s="44">
        <f t="shared" si="1056"/>
        <v>0</v>
      </c>
      <c r="K1478" s="44">
        <f t="shared" si="1056"/>
        <v>0</v>
      </c>
      <c r="L1478" s="44">
        <f t="shared" si="1056"/>
        <v>0</v>
      </c>
      <c r="M1478" s="44">
        <f t="shared" si="1056"/>
        <v>0</v>
      </c>
      <c r="N1478" s="44">
        <f t="shared" si="1056"/>
        <v>0</v>
      </c>
      <c r="O1478" s="44">
        <f t="shared" si="1056"/>
        <v>390124.63</v>
      </c>
      <c r="P1478" s="44">
        <f t="shared" si="1056"/>
        <v>303425.89</v>
      </c>
      <c r="Q1478" s="44">
        <f t="shared" si="1056"/>
        <v>0</v>
      </c>
      <c r="R1478" s="44">
        <f t="shared" si="1056"/>
        <v>0</v>
      </c>
      <c r="S1478" s="44">
        <f t="shared" si="1056"/>
        <v>0</v>
      </c>
      <c r="T1478" s="44">
        <f t="shared" si="1056"/>
        <v>0</v>
      </c>
      <c r="U1478" s="44">
        <f t="shared" si="1056"/>
        <v>0</v>
      </c>
      <c r="V1478" s="44">
        <f t="shared" si="1056"/>
        <v>0</v>
      </c>
      <c r="W1478" s="44">
        <f t="shared" si="1056"/>
        <v>0</v>
      </c>
      <c r="X1478" s="44">
        <f t="shared" si="1056"/>
        <v>0</v>
      </c>
      <c r="Y1478" s="44">
        <f t="shared" si="1056"/>
        <v>0</v>
      </c>
      <c r="Z1478" s="44">
        <f t="shared" si="1056"/>
        <v>693550.52</v>
      </c>
      <c r="AA1478" s="44">
        <f t="shared" si="1056"/>
        <v>2139449.48</v>
      </c>
      <c r="AB1478" s="45">
        <f t="shared" si="1055"/>
        <v>0.24481133780444758</v>
      </c>
      <c r="AC1478" s="38"/>
    </row>
    <row r="1479" spans="1:29" s="39" customFormat="1" ht="18" customHeight="1" x14ac:dyDescent="0.25">
      <c r="A1479" s="46" t="s">
        <v>41</v>
      </c>
      <c r="B1479" s="37">
        <f>[1]consoCURRENT!E28549</f>
        <v>0</v>
      </c>
      <c r="C1479" s="37">
        <f>[1]consoCURRENT!F28549</f>
        <v>0</v>
      </c>
      <c r="D1479" s="37">
        <f>[1]consoCURRENT!G28549</f>
        <v>0</v>
      </c>
      <c r="E1479" s="37">
        <f>[1]consoCURRENT!H28549</f>
        <v>0</v>
      </c>
      <c r="F1479" s="37">
        <f>[1]consoCURRENT!I28549</f>
        <v>0</v>
      </c>
      <c r="G1479" s="37">
        <f>[1]consoCURRENT!J28549</f>
        <v>0</v>
      </c>
      <c r="H1479" s="37">
        <f>[1]consoCURRENT!K28549</f>
        <v>0</v>
      </c>
      <c r="I1479" s="37">
        <f>[1]consoCURRENT!L28549</f>
        <v>0</v>
      </c>
      <c r="J1479" s="37">
        <f>[1]consoCURRENT!M28549</f>
        <v>0</v>
      </c>
      <c r="K1479" s="37">
        <f>[1]consoCURRENT!N28549</f>
        <v>0</v>
      </c>
      <c r="L1479" s="37">
        <f>[1]consoCURRENT!O28549</f>
        <v>0</v>
      </c>
      <c r="M1479" s="37">
        <f>[1]consoCURRENT!P28549</f>
        <v>0</v>
      </c>
      <c r="N1479" s="37">
        <f>[1]consoCURRENT!Q28549</f>
        <v>0</v>
      </c>
      <c r="O1479" s="37">
        <f>[1]consoCURRENT!R28549</f>
        <v>0</v>
      </c>
      <c r="P1479" s="37">
        <f>[1]consoCURRENT!S28549</f>
        <v>0</v>
      </c>
      <c r="Q1479" s="37">
        <f>[1]consoCURRENT!T28549</f>
        <v>0</v>
      </c>
      <c r="R1479" s="37">
        <f>[1]consoCURRENT!U28549</f>
        <v>0</v>
      </c>
      <c r="S1479" s="37">
        <f>[1]consoCURRENT!V28549</f>
        <v>0</v>
      </c>
      <c r="T1479" s="37">
        <f>[1]consoCURRENT!W28549</f>
        <v>0</v>
      </c>
      <c r="U1479" s="37">
        <f>[1]consoCURRENT!X28549</f>
        <v>0</v>
      </c>
      <c r="V1479" s="37">
        <f>[1]consoCURRENT!Y28549</f>
        <v>0</v>
      </c>
      <c r="W1479" s="37">
        <f>[1]consoCURRENT!Z28549</f>
        <v>0</v>
      </c>
      <c r="X1479" s="37">
        <f>[1]consoCURRENT!AA28549</f>
        <v>0</v>
      </c>
      <c r="Y1479" s="37">
        <f>[1]consoCURRENT!AB28549</f>
        <v>0</v>
      </c>
      <c r="Z1479" s="37">
        <f t="shared" ref="Z1479" si="1057">SUM(M1479:Y1479)</f>
        <v>0</v>
      </c>
      <c r="AA1479" s="37">
        <f t="shared" ref="AA1479" si="1058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2833000</v>
      </c>
      <c r="C1480" s="44">
        <f t="shared" ref="C1480:AA1480" si="1059">C1479+C1478</f>
        <v>0</v>
      </c>
      <c r="D1480" s="44">
        <f t="shared" si="1059"/>
        <v>0</v>
      </c>
      <c r="E1480" s="44">
        <f t="shared" si="1059"/>
        <v>693550.52</v>
      </c>
      <c r="F1480" s="44">
        <f t="shared" si="1059"/>
        <v>0</v>
      </c>
      <c r="G1480" s="44">
        <f t="shared" si="1059"/>
        <v>0</v>
      </c>
      <c r="H1480" s="44">
        <f t="shared" si="1059"/>
        <v>0</v>
      </c>
      <c r="I1480" s="44">
        <f t="shared" si="1059"/>
        <v>0</v>
      </c>
      <c r="J1480" s="44">
        <f t="shared" si="1059"/>
        <v>0</v>
      </c>
      <c r="K1480" s="44">
        <f t="shared" si="1059"/>
        <v>0</v>
      </c>
      <c r="L1480" s="44">
        <f t="shared" si="1059"/>
        <v>0</v>
      </c>
      <c r="M1480" s="44">
        <f t="shared" si="1059"/>
        <v>0</v>
      </c>
      <c r="N1480" s="44">
        <f t="shared" si="1059"/>
        <v>0</v>
      </c>
      <c r="O1480" s="44">
        <f t="shared" si="1059"/>
        <v>390124.63</v>
      </c>
      <c r="P1480" s="44">
        <f t="shared" si="1059"/>
        <v>303425.89</v>
      </c>
      <c r="Q1480" s="44">
        <f t="shared" si="1059"/>
        <v>0</v>
      </c>
      <c r="R1480" s="44">
        <f t="shared" si="1059"/>
        <v>0</v>
      </c>
      <c r="S1480" s="44">
        <f t="shared" si="1059"/>
        <v>0</v>
      </c>
      <c r="T1480" s="44">
        <f t="shared" si="1059"/>
        <v>0</v>
      </c>
      <c r="U1480" s="44">
        <f t="shared" si="1059"/>
        <v>0</v>
      </c>
      <c r="V1480" s="44">
        <f t="shared" si="1059"/>
        <v>0</v>
      </c>
      <c r="W1480" s="44">
        <f t="shared" si="1059"/>
        <v>0</v>
      </c>
      <c r="X1480" s="44">
        <f t="shared" si="1059"/>
        <v>0</v>
      </c>
      <c r="Y1480" s="44">
        <f t="shared" si="1059"/>
        <v>0</v>
      </c>
      <c r="Z1480" s="44">
        <f t="shared" si="1059"/>
        <v>693550.52</v>
      </c>
      <c r="AA1480" s="44">
        <f t="shared" si="1059"/>
        <v>2139449.48</v>
      </c>
      <c r="AB1480" s="45">
        <f t="shared" si="1055"/>
        <v>0.24481133780444758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93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[1]consoCURRENT!E28609</f>
        <v>0</v>
      </c>
      <c r="C1484" s="37">
        <f>[1]consoCURRENT!F28609</f>
        <v>0</v>
      </c>
      <c r="D1484" s="37">
        <f>[1]consoCURRENT!G28609</f>
        <v>0</v>
      </c>
      <c r="E1484" s="37">
        <f>[1]consoCURRENT!H28609</f>
        <v>0</v>
      </c>
      <c r="F1484" s="37">
        <f>[1]consoCURRENT!I28609</f>
        <v>0</v>
      </c>
      <c r="G1484" s="37">
        <f>[1]consoCURRENT!J28609</f>
        <v>0</v>
      </c>
      <c r="H1484" s="37">
        <f>[1]consoCURRENT!K28609</f>
        <v>0</v>
      </c>
      <c r="I1484" s="37">
        <f>[1]consoCURRENT!L28609</f>
        <v>0</v>
      </c>
      <c r="J1484" s="37">
        <f>[1]consoCURRENT!M28609</f>
        <v>0</v>
      </c>
      <c r="K1484" s="37">
        <f>[1]consoCURRENT!N28609</f>
        <v>0</v>
      </c>
      <c r="L1484" s="37">
        <f>[1]consoCURRENT!O28609</f>
        <v>0</v>
      </c>
      <c r="M1484" s="37">
        <f>[1]consoCURRENT!P28609</f>
        <v>0</v>
      </c>
      <c r="N1484" s="37">
        <f>[1]consoCURRENT!Q28609</f>
        <v>0</v>
      </c>
      <c r="O1484" s="37">
        <f>[1]consoCURRENT!R28609</f>
        <v>0</v>
      </c>
      <c r="P1484" s="37">
        <f>[1]consoCURRENT!S28609</f>
        <v>0</v>
      </c>
      <c r="Q1484" s="37">
        <f>[1]consoCURRENT!T28609</f>
        <v>0</v>
      </c>
      <c r="R1484" s="37">
        <f>[1]consoCURRENT!U28609</f>
        <v>0</v>
      </c>
      <c r="S1484" s="37">
        <f>[1]consoCURRENT!V28609</f>
        <v>0</v>
      </c>
      <c r="T1484" s="37">
        <f>[1]consoCURRENT!W28609</f>
        <v>0</v>
      </c>
      <c r="U1484" s="37">
        <f>[1]consoCURRENT!X28609</f>
        <v>0</v>
      </c>
      <c r="V1484" s="37">
        <f>[1]consoCURRENT!Y28609</f>
        <v>0</v>
      </c>
      <c r="W1484" s="37">
        <f>[1]consoCURRENT!Z28609</f>
        <v>0</v>
      </c>
      <c r="X1484" s="37">
        <f>[1]consoCURRENT!AA28609</f>
        <v>0</v>
      </c>
      <c r="Y1484" s="37">
        <f>[1]consoCURRENT!AB28609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[1]consoCURRENT!E28685</f>
        <v>801540000</v>
      </c>
      <c r="C1485" s="37">
        <f>[1]consoCURRENT!F28685</f>
        <v>801540000</v>
      </c>
      <c r="D1485" s="37">
        <f>[1]consoCURRENT!G28685</f>
        <v>0</v>
      </c>
      <c r="E1485" s="37">
        <f>[1]consoCURRENT!H28685</f>
        <v>0</v>
      </c>
      <c r="F1485" s="37">
        <f>[1]consoCURRENT!I28685</f>
        <v>0</v>
      </c>
      <c r="G1485" s="37">
        <f>[1]consoCURRENT!J28685</f>
        <v>0</v>
      </c>
      <c r="H1485" s="37">
        <f>[1]consoCURRENT!K28685</f>
        <v>0</v>
      </c>
      <c r="I1485" s="37">
        <f>[1]consoCURRENT!L28685</f>
        <v>0</v>
      </c>
      <c r="J1485" s="37">
        <f>[1]consoCURRENT!M28685</f>
        <v>0</v>
      </c>
      <c r="K1485" s="37">
        <f>[1]consoCURRENT!N28685</f>
        <v>0</v>
      </c>
      <c r="L1485" s="37">
        <f>[1]consoCURRENT!O28685</f>
        <v>0</v>
      </c>
      <c r="M1485" s="37">
        <f>[1]consoCURRENT!P28685</f>
        <v>0</v>
      </c>
      <c r="N1485" s="37">
        <f>[1]consoCURRENT!Q28685</f>
        <v>0</v>
      </c>
      <c r="O1485" s="37">
        <f>[1]consoCURRENT!R28685</f>
        <v>0</v>
      </c>
      <c r="P1485" s="37">
        <f>[1]consoCURRENT!S28685</f>
        <v>0</v>
      </c>
      <c r="Q1485" s="37">
        <f>[1]consoCURRENT!T28685</f>
        <v>0</v>
      </c>
      <c r="R1485" s="37">
        <f>[1]consoCURRENT!U28685</f>
        <v>0</v>
      </c>
      <c r="S1485" s="37">
        <f>[1]consoCURRENT!V28685</f>
        <v>0</v>
      </c>
      <c r="T1485" s="37">
        <f>[1]consoCURRENT!W28685</f>
        <v>0</v>
      </c>
      <c r="U1485" s="37">
        <f>[1]consoCURRENT!X28685</f>
        <v>0</v>
      </c>
      <c r="V1485" s="37">
        <f>[1]consoCURRENT!Y28685</f>
        <v>0</v>
      </c>
      <c r="W1485" s="37">
        <f>[1]consoCURRENT!Z28685</f>
        <v>0</v>
      </c>
      <c r="X1485" s="37">
        <f>[1]consoCURRENT!AA28685</f>
        <v>0</v>
      </c>
      <c r="Y1485" s="37">
        <f>[1]consoCURRENT!AB28685</f>
        <v>0</v>
      </c>
      <c r="Z1485" s="37">
        <f t="shared" ref="Z1485:Z1487" si="1060">SUM(M1485:Y1485)</f>
        <v>0</v>
      </c>
      <c r="AA1485" s="37">
        <f t="shared" ref="AA1485:AA1487" si="1061">B1485-Z1485</f>
        <v>801540000</v>
      </c>
      <c r="AB1485" s="42">
        <f t="shared" ref="AB1485:AB1490" si="1062">Z1485/B1485</f>
        <v>0</v>
      </c>
      <c r="AC1485" s="38"/>
    </row>
    <row r="1486" spans="1:29" s="39" customFormat="1" ht="18" customHeight="1" x14ac:dyDescent="0.25">
      <c r="A1486" s="41" t="s">
        <v>38</v>
      </c>
      <c r="B1486" s="37">
        <f>[1]consoCURRENT!E28691</f>
        <v>0</v>
      </c>
      <c r="C1486" s="37">
        <f>[1]consoCURRENT!F28691</f>
        <v>0</v>
      </c>
      <c r="D1486" s="37">
        <f>[1]consoCURRENT!G28691</f>
        <v>0</v>
      </c>
      <c r="E1486" s="37">
        <f>[1]consoCURRENT!H28691</f>
        <v>0</v>
      </c>
      <c r="F1486" s="37">
        <f>[1]consoCURRENT!I28691</f>
        <v>0</v>
      </c>
      <c r="G1486" s="37">
        <f>[1]consoCURRENT!J28691</f>
        <v>0</v>
      </c>
      <c r="H1486" s="37">
        <f>[1]consoCURRENT!K28691</f>
        <v>0</v>
      </c>
      <c r="I1486" s="37">
        <f>[1]consoCURRENT!L28691</f>
        <v>0</v>
      </c>
      <c r="J1486" s="37">
        <f>[1]consoCURRENT!M28691</f>
        <v>0</v>
      </c>
      <c r="K1486" s="37">
        <f>[1]consoCURRENT!N28691</f>
        <v>0</v>
      </c>
      <c r="L1486" s="37">
        <f>[1]consoCURRENT!O28691</f>
        <v>0</v>
      </c>
      <c r="M1486" s="37">
        <f>[1]consoCURRENT!P28691</f>
        <v>0</v>
      </c>
      <c r="N1486" s="37">
        <f>[1]consoCURRENT!Q28691</f>
        <v>0</v>
      </c>
      <c r="O1486" s="37">
        <f>[1]consoCURRENT!R28691</f>
        <v>0</v>
      </c>
      <c r="P1486" s="37">
        <f>[1]consoCURRENT!S28691</f>
        <v>0</v>
      </c>
      <c r="Q1486" s="37">
        <f>[1]consoCURRENT!T28691</f>
        <v>0</v>
      </c>
      <c r="R1486" s="37">
        <f>[1]consoCURRENT!U28691</f>
        <v>0</v>
      </c>
      <c r="S1486" s="37">
        <f>[1]consoCURRENT!V28691</f>
        <v>0</v>
      </c>
      <c r="T1486" s="37">
        <f>[1]consoCURRENT!W28691</f>
        <v>0</v>
      </c>
      <c r="U1486" s="37">
        <f>[1]consoCURRENT!X28691</f>
        <v>0</v>
      </c>
      <c r="V1486" s="37">
        <f>[1]consoCURRENT!Y28691</f>
        <v>0</v>
      </c>
      <c r="W1486" s="37">
        <f>[1]consoCURRENT!Z28691</f>
        <v>0</v>
      </c>
      <c r="X1486" s="37">
        <f>[1]consoCURRENT!AA28691</f>
        <v>0</v>
      </c>
      <c r="Y1486" s="37">
        <f>[1]consoCURRENT!AB28691</f>
        <v>0</v>
      </c>
      <c r="Z1486" s="37">
        <f t="shared" si="1060"/>
        <v>0</v>
      </c>
      <c r="AA1486" s="37">
        <f t="shared" si="1061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[1]consoCURRENT!E28720</f>
        <v>0</v>
      </c>
      <c r="C1487" s="37">
        <f>[1]consoCURRENT!F28720</f>
        <v>0</v>
      </c>
      <c r="D1487" s="37">
        <f>[1]consoCURRENT!G28720</f>
        <v>0</v>
      </c>
      <c r="E1487" s="37">
        <f>[1]consoCURRENT!H28720</f>
        <v>0</v>
      </c>
      <c r="F1487" s="37">
        <f>[1]consoCURRENT!I28720</f>
        <v>0</v>
      </c>
      <c r="G1487" s="37">
        <f>[1]consoCURRENT!J28720</f>
        <v>0</v>
      </c>
      <c r="H1487" s="37">
        <f>[1]consoCURRENT!K28720</f>
        <v>0</v>
      </c>
      <c r="I1487" s="37">
        <f>[1]consoCURRENT!L28720</f>
        <v>0</v>
      </c>
      <c r="J1487" s="37">
        <f>[1]consoCURRENT!M28720</f>
        <v>0</v>
      </c>
      <c r="K1487" s="37">
        <f>[1]consoCURRENT!N28720</f>
        <v>0</v>
      </c>
      <c r="L1487" s="37">
        <f>[1]consoCURRENT!O28720</f>
        <v>0</v>
      </c>
      <c r="M1487" s="37">
        <f>[1]consoCURRENT!P28720</f>
        <v>0</v>
      </c>
      <c r="N1487" s="37">
        <f>[1]consoCURRENT!Q28720</f>
        <v>0</v>
      </c>
      <c r="O1487" s="37">
        <f>[1]consoCURRENT!R28720</f>
        <v>0</v>
      </c>
      <c r="P1487" s="37">
        <f>[1]consoCURRENT!S28720</f>
        <v>0</v>
      </c>
      <c r="Q1487" s="37">
        <f>[1]consoCURRENT!T28720</f>
        <v>0</v>
      </c>
      <c r="R1487" s="37">
        <f>[1]consoCURRENT!U28720</f>
        <v>0</v>
      </c>
      <c r="S1487" s="37">
        <f>[1]consoCURRENT!V28720</f>
        <v>0</v>
      </c>
      <c r="T1487" s="37">
        <f>[1]consoCURRENT!W28720</f>
        <v>0</v>
      </c>
      <c r="U1487" s="37">
        <f>[1]consoCURRENT!X28720</f>
        <v>0</v>
      </c>
      <c r="V1487" s="37">
        <f>[1]consoCURRENT!Y28720</f>
        <v>0</v>
      </c>
      <c r="W1487" s="37">
        <f>[1]consoCURRENT!Z28720</f>
        <v>0</v>
      </c>
      <c r="X1487" s="37">
        <f>[1]consoCURRENT!AA28720</f>
        <v>0</v>
      </c>
      <c r="Y1487" s="37">
        <f>[1]consoCURRENT!AB28720</f>
        <v>0</v>
      </c>
      <c r="Z1487" s="37">
        <f t="shared" si="1060"/>
        <v>0</v>
      </c>
      <c r="AA1487" s="37">
        <f t="shared" si="1061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801540000</v>
      </c>
      <c r="C1488" s="44">
        <f t="shared" ref="C1488:AA1488" si="1063">SUM(C1484:C1487)</f>
        <v>801540000</v>
      </c>
      <c r="D1488" s="44">
        <f t="shared" si="1063"/>
        <v>0</v>
      </c>
      <c r="E1488" s="44">
        <f t="shared" si="1063"/>
        <v>0</v>
      </c>
      <c r="F1488" s="44">
        <f t="shared" si="1063"/>
        <v>0</v>
      </c>
      <c r="G1488" s="44">
        <f t="shared" si="1063"/>
        <v>0</v>
      </c>
      <c r="H1488" s="44">
        <f t="shared" si="1063"/>
        <v>0</v>
      </c>
      <c r="I1488" s="44">
        <f t="shared" si="1063"/>
        <v>0</v>
      </c>
      <c r="J1488" s="44">
        <f t="shared" si="1063"/>
        <v>0</v>
      </c>
      <c r="K1488" s="44">
        <f t="shared" si="1063"/>
        <v>0</v>
      </c>
      <c r="L1488" s="44">
        <f t="shared" si="1063"/>
        <v>0</v>
      </c>
      <c r="M1488" s="44">
        <f t="shared" si="1063"/>
        <v>0</v>
      </c>
      <c r="N1488" s="44">
        <f t="shared" si="1063"/>
        <v>0</v>
      </c>
      <c r="O1488" s="44">
        <f t="shared" si="1063"/>
        <v>0</v>
      </c>
      <c r="P1488" s="44">
        <f t="shared" si="1063"/>
        <v>0</v>
      </c>
      <c r="Q1488" s="44">
        <f t="shared" si="1063"/>
        <v>0</v>
      </c>
      <c r="R1488" s="44">
        <f t="shared" si="1063"/>
        <v>0</v>
      </c>
      <c r="S1488" s="44">
        <f t="shared" si="1063"/>
        <v>0</v>
      </c>
      <c r="T1488" s="44">
        <f t="shared" si="1063"/>
        <v>0</v>
      </c>
      <c r="U1488" s="44">
        <f t="shared" si="1063"/>
        <v>0</v>
      </c>
      <c r="V1488" s="44">
        <f t="shared" si="1063"/>
        <v>0</v>
      </c>
      <c r="W1488" s="44">
        <f t="shared" si="1063"/>
        <v>0</v>
      </c>
      <c r="X1488" s="44">
        <f t="shared" si="1063"/>
        <v>0</v>
      </c>
      <c r="Y1488" s="44">
        <f t="shared" si="1063"/>
        <v>0</v>
      </c>
      <c r="Z1488" s="44">
        <f t="shared" si="1063"/>
        <v>0</v>
      </c>
      <c r="AA1488" s="44">
        <f t="shared" si="1063"/>
        <v>801540000</v>
      </c>
      <c r="AB1488" s="45">
        <f t="shared" si="1062"/>
        <v>0</v>
      </c>
      <c r="AC1488" s="38"/>
    </row>
    <row r="1489" spans="1:29" s="39" customFormat="1" ht="18" customHeight="1" x14ac:dyDescent="0.25">
      <c r="A1489" s="46" t="s">
        <v>41</v>
      </c>
      <c r="B1489" s="37">
        <f>[1]consoCURRENT!E28724</f>
        <v>0</v>
      </c>
      <c r="C1489" s="37">
        <f>[1]consoCURRENT!F28724</f>
        <v>0</v>
      </c>
      <c r="D1489" s="37">
        <f>[1]consoCURRENT!G28724</f>
        <v>0</v>
      </c>
      <c r="E1489" s="37">
        <f>[1]consoCURRENT!H28724</f>
        <v>0</v>
      </c>
      <c r="F1489" s="37">
        <f>[1]consoCURRENT!I28724</f>
        <v>0</v>
      </c>
      <c r="G1489" s="37">
        <f>[1]consoCURRENT!J28724</f>
        <v>0</v>
      </c>
      <c r="H1489" s="37">
        <f>[1]consoCURRENT!K28724</f>
        <v>0</v>
      </c>
      <c r="I1489" s="37">
        <f>[1]consoCURRENT!L28724</f>
        <v>0</v>
      </c>
      <c r="J1489" s="37">
        <f>[1]consoCURRENT!M28724</f>
        <v>0</v>
      </c>
      <c r="K1489" s="37">
        <f>[1]consoCURRENT!N28724</f>
        <v>0</v>
      </c>
      <c r="L1489" s="37">
        <f>[1]consoCURRENT!O28724</f>
        <v>0</v>
      </c>
      <c r="M1489" s="37">
        <f>[1]consoCURRENT!P28724</f>
        <v>0</v>
      </c>
      <c r="N1489" s="37">
        <f>[1]consoCURRENT!Q28724</f>
        <v>0</v>
      </c>
      <c r="O1489" s="37">
        <f>[1]consoCURRENT!R28724</f>
        <v>0</v>
      </c>
      <c r="P1489" s="37">
        <f>[1]consoCURRENT!S28724</f>
        <v>0</v>
      </c>
      <c r="Q1489" s="37">
        <f>[1]consoCURRENT!T28724</f>
        <v>0</v>
      </c>
      <c r="R1489" s="37">
        <f>[1]consoCURRENT!U28724</f>
        <v>0</v>
      </c>
      <c r="S1489" s="37">
        <f>[1]consoCURRENT!V28724</f>
        <v>0</v>
      </c>
      <c r="T1489" s="37">
        <f>[1]consoCURRENT!W28724</f>
        <v>0</v>
      </c>
      <c r="U1489" s="37">
        <f>[1]consoCURRENT!X28724</f>
        <v>0</v>
      </c>
      <c r="V1489" s="37">
        <f>[1]consoCURRENT!Y28724</f>
        <v>0</v>
      </c>
      <c r="W1489" s="37">
        <f>[1]consoCURRENT!Z28724</f>
        <v>0</v>
      </c>
      <c r="X1489" s="37">
        <f>[1]consoCURRENT!AA28724</f>
        <v>0</v>
      </c>
      <c r="Y1489" s="37">
        <f>[1]consoCURRENT!AB28724</f>
        <v>0</v>
      </c>
      <c r="Z1489" s="37">
        <f t="shared" ref="Z1489" si="1064">SUM(M1489:Y1489)</f>
        <v>0</v>
      </c>
      <c r="AA1489" s="37">
        <f t="shared" ref="AA1489" si="1065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801540000</v>
      </c>
      <c r="C1490" s="44">
        <f t="shared" ref="C1490:AA1490" si="1066">C1489+C1488</f>
        <v>801540000</v>
      </c>
      <c r="D1490" s="44">
        <f t="shared" si="1066"/>
        <v>0</v>
      </c>
      <c r="E1490" s="44">
        <f t="shared" si="1066"/>
        <v>0</v>
      </c>
      <c r="F1490" s="44">
        <f t="shared" si="1066"/>
        <v>0</v>
      </c>
      <c r="G1490" s="44">
        <f t="shared" si="1066"/>
        <v>0</v>
      </c>
      <c r="H1490" s="44">
        <f t="shared" si="1066"/>
        <v>0</v>
      </c>
      <c r="I1490" s="44">
        <f t="shared" si="1066"/>
        <v>0</v>
      </c>
      <c r="J1490" s="44">
        <f t="shared" si="1066"/>
        <v>0</v>
      </c>
      <c r="K1490" s="44">
        <f t="shared" si="1066"/>
        <v>0</v>
      </c>
      <c r="L1490" s="44">
        <f t="shared" si="1066"/>
        <v>0</v>
      </c>
      <c r="M1490" s="44">
        <f t="shared" si="1066"/>
        <v>0</v>
      </c>
      <c r="N1490" s="44">
        <f t="shared" si="1066"/>
        <v>0</v>
      </c>
      <c r="O1490" s="44">
        <f t="shared" si="1066"/>
        <v>0</v>
      </c>
      <c r="P1490" s="44">
        <f t="shared" si="1066"/>
        <v>0</v>
      </c>
      <c r="Q1490" s="44">
        <f t="shared" si="1066"/>
        <v>0</v>
      </c>
      <c r="R1490" s="44">
        <f t="shared" si="1066"/>
        <v>0</v>
      </c>
      <c r="S1490" s="44">
        <f t="shared" si="1066"/>
        <v>0</v>
      </c>
      <c r="T1490" s="44">
        <f t="shared" si="1066"/>
        <v>0</v>
      </c>
      <c r="U1490" s="44">
        <f t="shared" si="1066"/>
        <v>0</v>
      </c>
      <c r="V1490" s="44">
        <f t="shared" si="1066"/>
        <v>0</v>
      </c>
      <c r="W1490" s="44">
        <f t="shared" si="1066"/>
        <v>0</v>
      </c>
      <c r="X1490" s="44">
        <f t="shared" si="1066"/>
        <v>0</v>
      </c>
      <c r="Y1490" s="44">
        <f t="shared" si="1066"/>
        <v>0</v>
      </c>
      <c r="Z1490" s="44">
        <f t="shared" si="1066"/>
        <v>0</v>
      </c>
      <c r="AA1490" s="44">
        <f t="shared" si="1066"/>
        <v>801540000</v>
      </c>
      <c r="AB1490" s="45">
        <f t="shared" si="1062"/>
        <v>0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94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</f>
        <v>0</v>
      </c>
      <c r="C1494" s="37">
        <f t="shared" ref="C1494:Y1499" si="1067">C1504+C1514</f>
        <v>0</v>
      </c>
      <c r="D1494" s="37">
        <f t="shared" si="1067"/>
        <v>0</v>
      </c>
      <c r="E1494" s="37">
        <f t="shared" si="1067"/>
        <v>0</v>
      </c>
      <c r="F1494" s="37">
        <f t="shared" si="1067"/>
        <v>0</v>
      </c>
      <c r="G1494" s="37">
        <f t="shared" si="1067"/>
        <v>0</v>
      </c>
      <c r="H1494" s="37">
        <f t="shared" si="1067"/>
        <v>0</v>
      </c>
      <c r="I1494" s="37">
        <f t="shared" si="1067"/>
        <v>0</v>
      </c>
      <c r="J1494" s="37">
        <f t="shared" si="1067"/>
        <v>0</v>
      </c>
      <c r="K1494" s="37">
        <f t="shared" si="1067"/>
        <v>0</v>
      </c>
      <c r="L1494" s="37">
        <f t="shared" si="1067"/>
        <v>0</v>
      </c>
      <c r="M1494" s="37">
        <f t="shared" si="1067"/>
        <v>0</v>
      </c>
      <c r="N1494" s="37">
        <f t="shared" si="1067"/>
        <v>0</v>
      </c>
      <c r="O1494" s="37">
        <f t="shared" si="1067"/>
        <v>0</v>
      </c>
      <c r="P1494" s="37">
        <f t="shared" si="1067"/>
        <v>0</v>
      </c>
      <c r="Q1494" s="37">
        <f t="shared" si="1067"/>
        <v>0</v>
      </c>
      <c r="R1494" s="37">
        <f t="shared" si="1067"/>
        <v>0</v>
      </c>
      <c r="S1494" s="37">
        <f t="shared" si="1067"/>
        <v>0</v>
      </c>
      <c r="T1494" s="37">
        <f t="shared" si="1067"/>
        <v>0</v>
      </c>
      <c r="U1494" s="37">
        <f t="shared" si="1067"/>
        <v>0</v>
      </c>
      <c r="V1494" s="37">
        <f t="shared" si="1067"/>
        <v>0</v>
      </c>
      <c r="W1494" s="37">
        <f t="shared" si="1067"/>
        <v>0</v>
      </c>
      <c r="X1494" s="37">
        <f t="shared" si="1067"/>
        <v>0</v>
      </c>
      <c r="Y1494" s="37">
        <f t="shared" si="1067"/>
        <v>0</v>
      </c>
      <c r="Z1494" s="37">
        <f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9" si="1068">B1505+B1515</f>
        <v>922014000</v>
      </c>
      <c r="C1495" s="37">
        <f t="shared" si="1068"/>
        <v>744788405.25999999</v>
      </c>
      <c r="D1495" s="37">
        <f t="shared" si="1068"/>
        <v>-177225594.74000001</v>
      </c>
      <c r="E1495" s="37">
        <f t="shared" si="1068"/>
        <v>37720790.979999997</v>
      </c>
      <c r="F1495" s="37">
        <f t="shared" si="1068"/>
        <v>0</v>
      </c>
      <c r="G1495" s="37">
        <f t="shared" si="1068"/>
        <v>0</v>
      </c>
      <c r="H1495" s="37">
        <f t="shared" si="1068"/>
        <v>0</v>
      </c>
      <c r="I1495" s="37">
        <f t="shared" si="1068"/>
        <v>35511802.519999996</v>
      </c>
      <c r="J1495" s="37">
        <f t="shared" si="1068"/>
        <v>0</v>
      </c>
      <c r="K1495" s="37">
        <f t="shared" si="1068"/>
        <v>0</v>
      </c>
      <c r="L1495" s="37">
        <f t="shared" si="1068"/>
        <v>0</v>
      </c>
      <c r="M1495" s="37">
        <f t="shared" si="1068"/>
        <v>35511802.519999996</v>
      </c>
      <c r="N1495" s="37">
        <f t="shared" si="1068"/>
        <v>0</v>
      </c>
      <c r="O1495" s="37">
        <f t="shared" si="1068"/>
        <v>2078141.6800000002</v>
      </c>
      <c r="P1495" s="37">
        <f t="shared" si="1068"/>
        <v>130846.77999999998</v>
      </c>
      <c r="Q1495" s="37">
        <f t="shared" si="1068"/>
        <v>0</v>
      </c>
      <c r="R1495" s="37">
        <f t="shared" si="1067"/>
        <v>0</v>
      </c>
      <c r="S1495" s="37">
        <f t="shared" si="1067"/>
        <v>0</v>
      </c>
      <c r="T1495" s="37">
        <f t="shared" si="1067"/>
        <v>0</v>
      </c>
      <c r="U1495" s="37">
        <f t="shared" si="1067"/>
        <v>0</v>
      </c>
      <c r="V1495" s="37">
        <f t="shared" si="1067"/>
        <v>0</v>
      </c>
      <c r="W1495" s="37">
        <f t="shared" si="1067"/>
        <v>0</v>
      </c>
      <c r="X1495" s="37">
        <f t="shared" si="1067"/>
        <v>0</v>
      </c>
      <c r="Y1495" s="37">
        <f t="shared" si="1067"/>
        <v>0</v>
      </c>
      <c r="Z1495" s="37">
        <f t="shared" ref="Z1495:Z1497" si="1069">SUM(M1495:Y1495)</f>
        <v>37720790.979999997</v>
      </c>
      <c r="AA1495" s="37">
        <f t="shared" ref="AA1495:AA1497" si="1070">B1495-Z1495</f>
        <v>884293209.01999998</v>
      </c>
      <c r="AB1495" s="42">
        <f t="shared" ref="AB1495:AB1500" si="1071">Z1495/B1495</f>
        <v>4.0911299589810997E-2</v>
      </c>
      <c r="AC1495" s="38"/>
    </row>
    <row r="1496" spans="1:29" s="39" customFormat="1" ht="18" customHeight="1" x14ac:dyDescent="0.25">
      <c r="A1496" s="41" t="s">
        <v>38</v>
      </c>
      <c r="B1496" s="37">
        <f t="shared" si="1068"/>
        <v>0</v>
      </c>
      <c r="C1496" s="37">
        <f t="shared" si="1067"/>
        <v>0</v>
      </c>
      <c r="D1496" s="37">
        <f t="shared" si="1067"/>
        <v>0</v>
      </c>
      <c r="E1496" s="37">
        <f t="shared" si="1067"/>
        <v>0</v>
      </c>
      <c r="F1496" s="37">
        <f t="shared" si="1067"/>
        <v>0</v>
      </c>
      <c r="G1496" s="37">
        <f t="shared" si="1067"/>
        <v>0</v>
      </c>
      <c r="H1496" s="37">
        <f t="shared" si="1067"/>
        <v>0</v>
      </c>
      <c r="I1496" s="37">
        <f t="shared" si="1067"/>
        <v>0</v>
      </c>
      <c r="J1496" s="37">
        <f t="shared" si="1067"/>
        <v>0</v>
      </c>
      <c r="K1496" s="37">
        <f t="shared" si="1067"/>
        <v>0</v>
      </c>
      <c r="L1496" s="37">
        <f t="shared" si="1067"/>
        <v>0</v>
      </c>
      <c r="M1496" s="37">
        <f t="shared" si="1067"/>
        <v>0</v>
      </c>
      <c r="N1496" s="37">
        <f t="shared" si="1067"/>
        <v>0</v>
      </c>
      <c r="O1496" s="37">
        <f t="shared" si="1067"/>
        <v>0</v>
      </c>
      <c r="P1496" s="37">
        <f t="shared" si="1067"/>
        <v>0</v>
      </c>
      <c r="Q1496" s="37">
        <f t="shared" si="1067"/>
        <v>0</v>
      </c>
      <c r="R1496" s="37">
        <f t="shared" si="1067"/>
        <v>0</v>
      </c>
      <c r="S1496" s="37">
        <f t="shared" si="1067"/>
        <v>0</v>
      </c>
      <c r="T1496" s="37">
        <f t="shared" si="1067"/>
        <v>0</v>
      </c>
      <c r="U1496" s="37">
        <f t="shared" si="1067"/>
        <v>0</v>
      </c>
      <c r="V1496" s="37">
        <f t="shared" si="1067"/>
        <v>0</v>
      </c>
      <c r="W1496" s="37">
        <f t="shared" si="1067"/>
        <v>0</v>
      </c>
      <c r="X1496" s="37">
        <f t="shared" si="1067"/>
        <v>0</v>
      </c>
      <c r="Y1496" s="37">
        <f t="shared" si="1067"/>
        <v>0</v>
      </c>
      <c r="Z1496" s="37">
        <f t="shared" si="1069"/>
        <v>0</v>
      </c>
      <c r="AA1496" s="37">
        <f t="shared" si="1070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8"/>
        <v>0</v>
      </c>
      <c r="C1497" s="37">
        <f t="shared" si="1067"/>
        <v>0</v>
      </c>
      <c r="D1497" s="37">
        <f t="shared" si="1067"/>
        <v>0</v>
      </c>
      <c r="E1497" s="37">
        <f t="shared" si="1067"/>
        <v>0</v>
      </c>
      <c r="F1497" s="37">
        <f t="shared" si="1067"/>
        <v>0</v>
      </c>
      <c r="G1497" s="37">
        <f t="shared" si="1067"/>
        <v>0</v>
      </c>
      <c r="H1497" s="37">
        <f t="shared" si="1067"/>
        <v>0</v>
      </c>
      <c r="I1497" s="37">
        <f t="shared" si="1067"/>
        <v>0</v>
      </c>
      <c r="J1497" s="37">
        <f t="shared" si="1067"/>
        <v>0</v>
      </c>
      <c r="K1497" s="37">
        <f t="shared" si="1067"/>
        <v>0</v>
      </c>
      <c r="L1497" s="37">
        <f t="shared" si="1067"/>
        <v>0</v>
      </c>
      <c r="M1497" s="37">
        <f t="shared" si="1067"/>
        <v>0</v>
      </c>
      <c r="N1497" s="37">
        <f t="shared" si="1067"/>
        <v>0</v>
      </c>
      <c r="O1497" s="37">
        <f t="shared" si="1067"/>
        <v>0</v>
      </c>
      <c r="P1497" s="37">
        <f t="shared" si="1067"/>
        <v>0</v>
      </c>
      <c r="Q1497" s="37">
        <f t="shared" si="1067"/>
        <v>0</v>
      </c>
      <c r="R1497" s="37">
        <f t="shared" si="1067"/>
        <v>0</v>
      </c>
      <c r="S1497" s="37">
        <f t="shared" si="1067"/>
        <v>0</v>
      </c>
      <c r="T1497" s="37">
        <f t="shared" si="1067"/>
        <v>0</v>
      </c>
      <c r="U1497" s="37">
        <f t="shared" si="1067"/>
        <v>0</v>
      </c>
      <c r="V1497" s="37">
        <f t="shared" si="1067"/>
        <v>0</v>
      </c>
      <c r="W1497" s="37">
        <f t="shared" si="1067"/>
        <v>0</v>
      </c>
      <c r="X1497" s="37">
        <f t="shared" si="1067"/>
        <v>0</v>
      </c>
      <c r="Y1497" s="37">
        <f t="shared" si="1067"/>
        <v>0</v>
      </c>
      <c r="Z1497" s="37">
        <f t="shared" si="1069"/>
        <v>0</v>
      </c>
      <c r="AA1497" s="37">
        <f t="shared" si="1070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922014000</v>
      </c>
      <c r="C1498" s="44">
        <f t="shared" ref="C1498:AA1498" si="1072">SUM(C1494:C1497)</f>
        <v>744788405.25999999</v>
      </c>
      <c r="D1498" s="44">
        <f t="shared" si="1072"/>
        <v>-177225594.74000001</v>
      </c>
      <c r="E1498" s="44">
        <f t="shared" si="1072"/>
        <v>37720790.979999997</v>
      </c>
      <c r="F1498" s="44">
        <f t="shared" si="1072"/>
        <v>0</v>
      </c>
      <c r="G1498" s="44">
        <f t="shared" si="1072"/>
        <v>0</v>
      </c>
      <c r="H1498" s="44">
        <f t="shared" si="1072"/>
        <v>0</v>
      </c>
      <c r="I1498" s="44">
        <f t="shared" si="1072"/>
        <v>35511802.519999996</v>
      </c>
      <c r="J1498" s="44">
        <f t="shared" si="1072"/>
        <v>0</v>
      </c>
      <c r="K1498" s="44">
        <f t="shared" si="1072"/>
        <v>0</v>
      </c>
      <c r="L1498" s="44">
        <f t="shared" si="1072"/>
        <v>0</v>
      </c>
      <c r="M1498" s="44">
        <f t="shared" si="1072"/>
        <v>35511802.519999996</v>
      </c>
      <c r="N1498" s="44">
        <f t="shared" si="1072"/>
        <v>0</v>
      </c>
      <c r="O1498" s="44">
        <f t="shared" si="1072"/>
        <v>2078141.6800000002</v>
      </c>
      <c r="P1498" s="44">
        <f t="shared" si="1072"/>
        <v>130846.77999999998</v>
      </c>
      <c r="Q1498" s="44">
        <f t="shared" si="1072"/>
        <v>0</v>
      </c>
      <c r="R1498" s="44">
        <f t="shared" si="1072"/>
        <v>0</v>
      </c>
      <c r="S1498" s="44">
        <f t="shared" si="1072"/>
        <v>0</v>
      </c>
      <c r="T1498" s="44">
        <f t="shared" si="1072"/>
        <v>0</v>
      </c>
      <c r="U1498" s="44">
        <f t="shared" si="1072"/>
        <v>0</v>
      </c>
      <c r="V1498" s="44">
        <f t="shared" si="1072"/>
        <v>0</v>
      </c>
      <c r="W1498" s="44">
        <f t="shared" si="1072"/>
        <v>0</v>
      </c>
      <c r="X1498" s="44">
        <f t="shared" si="1072"/>
        <v>0</v>
      </c>
      <c r="Y1498" s="44">
        <f t="shared" si="1072"/>
        <v>0</v>
      </c>
      <c r="Z1498" s="44">
        <f t="shared" si="1072"/>
        <v>37720790.979999997</v>
      </c>
      <c r="AA1498" s="44">
        <f t="shared" si="1072"/>
        <v>884293209.01999998</v>
      </c>
      <c r="AB1498" s="45">
        <f t="shared" si="1071"/>
        <v>4.0911299589810997E-2</v>
      </c>
      <c r="AC1498" s="38"/>
    </row>
    <row r="1499" spans="1:29" s="39" customFormat="1" ht="18" customHeight="1" x14ac:dyDescent="0.25">
      <c r="A1499" s="46" t="s">
        <v>41</v>
      </c>
      <c r="B1499" s="37">
        <f t="shared" si="1068"/>
        <v>0</v>
      </c>
      <c r="C1499" s="37">
        <f t="shared" si="1067"/>
        <v>0</v>
      </c>
      <c r="D1499" s="37">
        <f t="shared" si="1067"/>
        <v>0</v>
      </c>
      <c r="E1499" s="37">
        <f t="shared" si="1067"/>
        <v>0</v>
      </c>
      <c r="F1499" s="37">
        <f t="shared" si="1067"/>
        <v>0</v>
      </c>
      <c r="G1499" s="37">
        <f t="shared" si="1067"/>
        <v>0</v>
      </c>
      <c r="H1499" s="37">
        <f t="shared" si="1067"/>
        <v>0</v>
      </c>
      <c r="I1499" s="37">
        <f t="shared" si="1067"/>
        <v>0</v>
      </c>
      <c r="J1499" s="37">
        <f t="shared" si="1067"/>
        <v>0</v>
      </c>
      <c r="K1499" s="37">
        <f t="shared" si="1067"/>
        <v>0</v>
      </c>
      <c r="L1499" s="37">
        <f t="shared" si="1067"/>
        <v>0</v>
      </c>
      <c r="M1499" s="37">
        <f t="shared" si="1067"/>
        <v>0</v>
      </c>
      <c r="N1499" s="37">
        <f t="shared" si="1067"/>
        <v>0</v>
      </c>
      <c r="O1499" s="37">
        <f t="shared" si="1067"/>
        <v>0</v>
      </c>
      <c r="P1499" s="37">
        <f t="shared" si="1067"/>
        <v>0</v>
      </c>
      <c r="Q1499" s="37">
        <f t="shared" si="1067"/>
        <v>0</v>
      </c>
      <c r="R1499" s="37">
        <f t="shared" si="1067"/>
        <v>0</v>
      </c>
      <c r="S1499" s="37">
        <f t="shared" si="1067"/>
        <v>0</v>
      </c>
      <c r="T1499" s="37">
        <f t="shared" si="1067"/>
        <v>0</v>
      </c>
      <c r="U1499" s="37">
        <f t="shared" si="1067"/>
        <v>0</v>
      </c>
      <c r="V1499" s="37">
        <f t="shared" si="1067"/>
        <v>0</v>
      </c>
      <c r="W1499" s="37">
        <f t="shared" si="1067"/>
        <v>0</v>
      </c>
      <c r="X1499" s="37">
        <f t="shared" si="1067"/>
        <v>0</v>
      </c>
      <c r="Y1499" s="37">
        <f t="shared" si="1067"/>
        <v>0</v>
      </c>
      <c r="Z1499" s="37">
        <f t="shared" ref="Z1499" si="1073">SUM(M1499:Y1499)</f>
        <v>0</v>
      </c>
      <c r="AA1499" s="37">
        <f t="shared" ref="AA1499" si="1074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922014000</v>
      </c>
      <c r="C1500" s="44">
        <f t="shared" ref="C1500:AA1500" si="1075">C1499+C1498</f>
        <v>744788405.25999999</v>
      </c>
      <c r="D1500" s="44">
        <f t="shared" si="1075"/>
        <v>-177225594.74000001</v>
      </c>
      <c r="E1500" s="44">
        <f t="shared" si="1075"/>
        <v>37720790.979999997</v>
      </c>
      <c r="F1500" s="44">
        <f t="shared" si="1075"/>
        <v>0</v>
      </c>
      <c r="G1500" s="44">
        <f t="shared" si="1075"/>
        <v>0</v>
      </c>
      <c r="H1500" s="44">
        <f t="shared" si="1075"/>
        <v>0</v>
      </c>
      <c r="I1500" s="44">
        <f t="shared" si="1075"/>
        <v>35511802.519999996</v>
      </c>
      <c r="J1500" s="44">
        <f t="shared" si="1075"/>
        <v>0</v>
      </c>
      <c r="K1500" s="44">
        <f t="shared" si="1075"/>
        <v>0</v>
      </c>
      <c r="L1500" s="44">
        <f t="shared" si="1075"/>
        <v>0</v>
      </c>
      <c r="M1500" s="44">
        <f t="shared" si="1075"/>
        <v>35511802.519999996</v>
      </c>
      <c r="N1500" s="44">
        <f t="shared" si="1075"/>
        <v>0</v>
      </c>
      <c r="O1500" s="44">
        <f t="shared" si="1075"/>
        <v>2078141.6800000002</v>
      </c>
      <c r="P1500" s="44">
        <f t="shared" si="1075"/>
        <v>130846.77999999998</v>
      </c>
      <c r="Q1500" s="44">
        <f t="shared" si="1075"/>
        <v>0</v>
      </c>
      <c r="R1500" s="44">
        <f t="shared" si="1075"/>
        <v>0</v>
      </c>
      <c r="S1500" s="44">
        <f t="shared" si="1075"/>
        <v>0</v>
      </c>
      <c r="T1500" s="44">
        <f t="shared" si="1075"/>
        <v>0</v>
      </c>
      <c r="U1500" s="44">
        <f t="shared" si="1075"/>
        <v>0</v>
      </c>
      <c r="V1500" s="44">
        <f t="shared" si="1075"/>
        <v>0</v>
      </c>
      <c r="W1500" s="44">
        <f t="shared" si="1075"/>
        <v>0</v>
      </c>
      <c r="X1500" s="44">
        <f t="shared" si="1075"/>
        <v>0</v>
      </c>
      <c r="Y1500" s="44">
        <f t="shared" si="1075"/>
        <v>0</v>
      </c>
      <c r="Z1500" s="44">
        <f t="shared" si="1075"/>
        <v>37720790.979999997</v>
      </c>
      <c r="AA1500" s="44">
        <f t="shared" si="1075"/>
        <v>884293209.01999998</v>
      </c>
      <c r="AB1500" s="45">
        <f t="shared" si="1071"/>
        <v>4.0911299589810997E-2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95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[1]consoCURRENT!E28959</f>
        <v>0</v>
      </c>
      <c r="C1504" s="37">
        <f>[1]consoCURRENT!F28959</f>
        <v>0</v>
      </c>
      <c r="D1504" s="37">
        <f>[1]consoCURRENT!G28959</f>
        <v>0</v>
      </c>
      <c r="E1504" s="37">
        <f>[1]consoCURRENT!H28959</f>
        <v>0</v>
      </c>
      <c r="F1504" s="37">
        <f>[1]consoCURRENT!I28959</f>
        <v>0</v>
      </c>
      <c r="G1504" s="37">
        <f>[1]consoCURRENT!J28959</f>
        <v>0</v>
      </c>
      <c r="H1504" s="37">
        <f>[1]consoCURRENT!K28959</f>
        <v>0</v>
      </c>
      <c r="I1504" s="37">
        <f>[1]consoCURRENT!L28959</f>
        <v>0</v>
      </c>
      <c r="J1504" s="37">
        <f>[1]consoCURRENT!M28959</f>
        <v>0</v>
      </c>
      <c r="K1504" s="37">
        <f>[1]consoCURRENT!N28959</f>
        <v>0</v>
      </c>
      <c r="L1504" s="37">
        <f>[1]consoCURRENT!O28959</f>
        <v>0</v>
      </c>
      <c r="M1504" s="37">
        <f>[1]consoCURRENT!P28959</f>
        <v>0</v>
      </c>
      <c r="N1504" s="37">
        <f>[1]consoCURRENT!Q28959</f>
        <v>0</v>
      </c>
      <c r="O1504" s="37">
        <f>[1]consoCURRENT!R28959</f>
        <v>0</v>
      </c>
      <c r="P1504" s="37">
        <f>[1]consoCURRENT!S28959</f>
        <v>0</v>
      </c>
      <c r="Q1504" s="37">
        <f>[1]consoCURRENT!T28959</f>
        <v>0</v>
      </c>
      <c r="R1504" s="37">
        <f>[1]consoCURRENT!U28959</f>
        <v>0</v>
      </c>
      <c r="S1504" s="37">
        <f>[1]consoCURRENT!V28959</f>
        <v>0</v>
      </c>
      <c r="T1504" s="37">
        <f>[1]consoCURRENT!W28959</f>
        <v>0</v>
      </c>
      <c r="U1504" s="37">
        <f>[1]consoCURRENT!X28959</f>
        <v>0</v>
      </c>
      <c r="V1504" s="37">
        <f>[1]consoCURRENT!Y28959</f>
        <v>0</v>
      </c>
      <c r="W1504" s="37">
        <f>[1]consoCURRENT!Z28959</f>
        <v>0</v>
      </c>
      <c r="X1504" s="37">
        <f>[1]consoCURRENT!AA28959</f>
        <v>0</v>
      </c>
      <c r="Y1504" s="37">
        <f>[1]consoCURRENT!AB28959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[1]consoCURRENT!E29035</f>
        <v>614085426</v>
      </c>
      <c r="C1505" s="37">
        <f>[1]consoCURRENT!F29035</f>
        <v>533894247.25999999</v>
      </c>
      <c r="D1505" s="37">
        <f>[1]consoCURRENT!G29035</f>
        <v>-80191178.739999995</v>
      </c>
      <c r="E1505" s="37">
        <f>[1]consoCURRENT!H29035</f>
        <v>32662196.219999995</v>
      </c>
      <c r="F1505" s="37">
        <f>[1]consoCURRENT!I29035</f>
        <v>0</v>
      </c>
      <c r="G1505" s="37">
        <f>[1]consoCURRENT!J29035</f>
        <v>0</v>
      </c>
      <c r="H1505" s="37">
        <f>[1]consoCURRENT!K29035</f>
        <v>0</v>
      </c>
      <c r="I1505" s="37">
        <f>[1]consoCURRENT!L29035</f>
        <v>31421095.359999996</v>
      </c>
      <c r="J1505" s="37">
        <f>[1]consoCURRENT!M29035</f>
        <v>0</v>
      </c>
      <c r="K1505" s="37">
        <f>[1]consoCURRENT!N29035</f>
        <v>0</v>
      </c>
      <c r="L1505" s="37">
        <f>[1]consoCURRENT!O29035</f>
        <v>0</v>
      </c>
      <c r="M1505" s="37">
        <f>[1]consoCURRENT!P29035</f>
        <v>31421095.359999996</v>
      </c>
      <c r="N1505" s="37">
        <f>[1]consoCURRENT!Q29035</f>
        <v>0</v>
      </c>
      <c r="O1505" s="37">
        <f>[1]consoCURRENT!R29035</f>
        <v>1217196</v>
      </c>
      <c r="P1505" s="37">
        <f>[1]consoCURRENT!S29035</f>
        <v>23904.86</v>
      </c>
      <c r="Q1505" s="37">
        <f>[1]consoCURRENT!T29035</f>
        <v>0</v>
      </c>
      <c r="R1505" s="37">
        <f>[1]consoCURRENT!U29035</f>
        <v>0</v>
      </c>
      <c r="S1505" s="37">
        <f>[1]consoCURRENT!V29035</f>
        <v>0</v>
      </c>
      <c r="T1505" s="37">
        <f>[1]consoCURRENT!W29035</f>
        <v>0</v>
      </c>
      <c r="U1505" s="37">
        <f>[1]consoCURRENT!X29035</f>
        <v>0</v>
      </c>
      <c r="V1505" s="37">
        <f>[1]consoCURRENT!Y29035</f>
        <v>0</v>
      </c>
      <c r="W1505" s="37">
        <f>[1]consoCURRENT!Z29035</f>
        <v>0</v>
      </c>
      <c r="X1505" s="37">
        <f>[1]consoCURRENT!AA29035</f>
        <v>0</v>
      </c>
      <c r="Y1505" s="37">
        <f>[1]consoCURRENT!AB29035</f>
        <v>0</v>
      </c>
      <c r="Z1505" s="37">
        <f t="shared" ref="Z1505:Z1507" si="1076">SUM(M1505:Y1505)</f>
        <v>32662196.219999995</v>
      </c>
      <c r="AA1505" s="37">
        <f t="shared" ref="AA1505:AA1507" si="1077">B1505-Z1505</f>
        <v>581423229.77999997</v>
      </c>
      <c r="AB1505" s="42">
        <f t="shared" ref="AB1505:AB1510" si="1078">Z1505/B1505</f>
        <v>5.3188359203952179E-2</v>
      </c>
      <c r="AC1505" s="38"/>
    </row>
    <row r="1506" spans="1:29" s="39" customFormat="1" ht="18" customHeight="1" x14ac:dyDescent="0.25">
      <c r="A1506" s="41" t="s">
        <v>38</v>
      </c>
      <c r="B1506" s="37">
        <f>[1]consoCURRENT!E29041</f>
        <v>0</v>
      </c>
      <c r="C1506" s="37">
        <f>[1]consoCURRENT!F29041</f>
        <v>0</v>
      </c>
      <c r="D1506" s="37">
        <f>[1]consoCURRENT!G29041</f>
        <v>0</v>
      </c>
      <c r="E1506" s="37">
        <f>[1]consoCURRENT!H29041</f>
        <v>0</v>
      </c>
      <c r="F1506" s="37">
        <f>[1]consoCURRENT!I29041</f>
        <v>0</v>
      </c>
      <c r="G1506" s="37">
        <f>[1]consoCURRENT!J29041</f>
        <v>0</v>
      </c>
      <c r="H1506" s="37">
        <f>[1]consoCURRENT!K29041</f>
        <v>0</v>
      </c>
      <c r="I1506" s="37">
        <f>[1]consoCURRENT!L29041</f>
        <v>0</v>
      </c>
      <c r="J1506" s="37">
        <f>[1]consoCURRENT!M29041</f>
        <v>0</v>
      </c>
      <c r="K1506" s="37">
        <f>[1]consoCURRENT!N29041</f>
        <v>0</v>
      </c>
      <c r="L1506" s="37">
        <f>[1]consoCURRENT!O29041</f>
        <v>0</v>
      </c>
      <c r="M1506" s="37">
        <f>[1]consoCURRENT!P29041</f>
        <v>0</v>
      </c>
      <c r="N1506" s="37">
        <f>[1]consoCURRENT!Q29041</f>
        <v>0</v>
      </c>
      <c r="O1506" s="37">
        <f>[1]consoCURRENT!R29041</f>
        <v>0</v>
      </c>
      <c r="P1506" s="37">
        <f>[1]consoCURRENT!S29041</f>
        <v>0</v>
      </c>
      <c r="Q1506" s="37">
        <f>[1]consoCURRENT!T29041</f>
        <v>0</v>
      </c>
      <c r="R1506" s="37">
        <f>[1]consoCURRENT!U29041</f>
        <v>0</v>
      </c>
      <c r="S1506" s="37">
        <f>[1]consoCURRENT!V29041</f>
        <v>0</v>
      </c>
      <c r="T1506" s="37">
        <f>[1]consoCURRENT!W29041</f>
        <v>0</v>
      </c>
      <c r="U1506" s="37">
        <f>[1]consoCURRENT!X29041</f>
        <v>0</v>
      </c>
      <c r="V1506" s="37">
        <f>[1]consoCURRENT!Y29041</f>
        <v>0</v>
      </c>
      <c r="W1506" s="37">
        <f>[1]consoCURRENT!Z29041</f>
        <v>0</v>
      </c>
      <c r="X1506" s="37">
        <f>[1]consoCURRENT!AA29041</f>
        <v>0</v>
      </c>
      <c r="Y1506" s="37">
        <f>[1]consoCURRENT!AB29041</f>
        <v>0</v>
      </c>
      <c r="Z1506" s="37">
        <f t="shared" si="1076"/>
        <v>0</v>
      </c>
      <c r="AA1506" s="37">
        <f t="shared" si="1077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[1]consoCURRENT!E29070</f>
        <v>0</v>
      </c>
      <c r="C1507" s="37">
        <f>[1]consoCURRENT!F29070</f>
        <v>0</v>
      </c>
      <c r="D1507" s="37">
        <f>[1]consoCURRENT!G29070</f>
        <v>0</v>
      </c>
      <c r="E1507" s="37">
        <f>[1]consoCURRENT!H29070</f>
        <v>0</v>
      </c>
      <c r="F1507" s="37">
        <f>[1]consoCURRENT!I29070</f>
        <v>0</v>
      </c>
      <c r="G1507" s="37">
        <f>[1]consoCURRENT!J29070</f>
        <v>0</v>
      </c>
      <c r="H1507" s="37">
        <f>[1]consoCURRENT!K29070</f>
        <v>0</v>
      </c>
      <c r="I1507" s="37">
        <f>[1]consoCURRENT!L29070</f>
        <v>0</v>
      </c>
      <c r="J1507" s="37">
        <f>[1]consoCURRENT!M29070</f>
        <v>0</v>
      </c>
      <c r="K1507" s="37">
        <f>[1]consoCURRENT!N29070</f>
        <v>0</v>
      </c>
      <c r="L1507" s="37">
        <f>[1]consoCURRENT!O29070</f>
        <v>0</v>
      </c>
      <c r="M1507" s="37">
        <f>[1]consoCURRENT!P29070</f>
        <v>0</v>
      </c>
      <c r="N1507" s="37">
        <f>[1]consoCURRENT!Q29070</f>
        <v>0</v>
      </c>
      <c r="O1507" s="37">
        <f>[1]consoCURRENT!R29070</f>
        <v>0</v>
      </c>
      <c r="P1507" s="37">
        <f>[1]consoCURRENT!S29070</f>
        <v>0</v>
      </c>
      <c r="Q1507" s="37">
        <f>[1]consoCURRENT!T29070</f>
        <v>0</v>
      </c>
      <c r="R1507" s="37">
        <f>[1]consoCURRENT!U29070</f>
        <v>0</v>
      </c>
      <c r="S1507" s="37">
        <f>[1]consoCURRENT!V29070</f>
        <v>0</v>
      </c>
      <c r="T1507" s="37">
        <f>[1]consoCURRENT!W29070</f>
        <v>0</v>
      </c>
      <c r="U1507" s="37">
        <f>[1]consoCURRENT!X29070</f>
        <v>0</v>
      </c>
      <c r="V1507" s="37">
        <f>[1]consoCURRENT!Y29070</f>
        <v>0</v>
      </c>
      <c r="W1507" s="37">
        <f>[1]consoCURRENT!Z29070</f>
        <v>0</v>
      </c>
      <c r="X1507" s="37">
        <f>[1]consoCURRENT!AA29070</f>
        <v>0</v>
      </c>
      <c r="Y1507" s="37">
        <f>[1]consoCURRENT!AB29070</f>
        <v>0</v>
      </c>
      <c r="Z1507" s="37">
        <f t="shared" si="1076"/>
        <v>0</v>
      </c>
      <c r="AA1507" s="37">
        <f t="shared" si="1077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614085426</v>
      </c>
      <c r="C1508" s="44">
        <f t="shared" ref="C1508:AA1508" si="1079">SUM(C1504:C1507)</f>
        <v>533894247.25999999</v>
      </c>
      <c r="D1508" s="44">
        <f t="shared" si="1079"/>
        <v>-80191178.739999995</v>
      </c>
      <c r="E1508" s="44">
        <f t="shared" si="1079"/>
        <v>32662196.219999995</v>
      </c>
      <c r="F1508" s="44">
        <f t="shared" si="1079"/>
        <v>0</v>
      </c>
      <c r="G1508" s="44">
        <f t="shared" si="1079"/>
        <v>0</v>
      </c>
      <c r="H1508" s="44">
        <f t="shared" si="1079"/>
        <v>0</v>
      </c>
      <c r="I1508" s="44">
        <f t="shared" si="1079"/>
        <v>31421095.359999996</v>
      </c>
      <c r="J1508" s="44">
        <f t="shared" si="1079"/>
        <v>0</v>
      </c>
      <c r="K1508" s="44">
        <f t="shared" si="1079"/>
        <v>0</v>
      </c>
      <c r="L1508" s="44">
        <f t="shared" si="1079"/>
        <v>0</v>
      </c>
      <c r="M1508" s="44">
        <f t="shared" si="1079"/>
        <v>31421095.359999996</v>
      </c>
      <c r="N1508" s="44">
        <f t="shared" si="1079"/>
        <v>0</v>
      </c>
      <c r="O1508" s="44">
        <f t="shared" si="1079"/>
        <v>1217196</v>
      </c>
      <c r="P1508" s="44">
        <f t="shared" si="1079"/>
        <v>23904.86</v>
      </c>
      <c r="Q1508" s="44">
        <f t="shared" si="1079"/>
        <v>0</v>
      </c>
      <c r="R1508" s="44">
        <f t="shared" si="1079"/>
        <v>0</v>
      </c>
      <c r="S1508" s="44">
        <f t="shared" si="1079"/>
        <v>0</v>
      </c>
      <c r="T1508" s="44">
        <f t="shared" si="1079"/>
        <v>0</v>
      </c>
      <c r="U1508" s="44">
        <f t="shared" si="1079"/>
        <v>0</v>
      </c>
      <c r="V1508" s="44">
        <f t="shared" si="1079"/>
        <v>0</v>
      </c>
      <c r="W1508" s="44">
        <f t="shared" si="1079"/>
        <v>0</v>
      </c>
      <c r="X1508" s="44">
        <f t="shared" si="1079"/>
        <v>0</v>
      </c>
      <c r="Y1508" s="44">
        <f t="shared" si="1079"/>
        <v>0</v>
      </c>
      <c r="Z1508" s="44">
        <f t="shared" si="1079"/>
        <v>32662196.219999995</v>
      </c>
      <c r="AA1508" s="44">
        <f t="shared" si="1079"/>
        <v>581423229.77999997</v>
      </c>
      <c r="AB1508" s="45">
        <f t="shared" si="1078"/>
        <v>5.3188359203952179E-2</v>
      </c>
      <c r="AC1508" s="38"/>
    </row>
    <row r="1509" spans="1:29" s="39" customFormat="1" ht="18" customHeight="1" x14ac:dyDescent="0.25">
      <c r="A1509" s="46" t="s">
        <v>41</v>
      </c>
      <c r="B1509" s="37">
        <f>[1]consoCURRENT!E29074</f>
        <v>0</v>
      </c>
      <c r="C1509" s="37">
        <f>[1]consoCURRENT!F29074</f>
        <v>0</v>
      </c>
      <c r="D1509" s="37">
        <f>[1]consoCURRENT!G29074</f>
        <v>0</v>
      </c>
      <c r="E1509" s="37">
        <f>[1]consoCURRENT!H29074</f>
        <v>0</v>
      </c>
      <c r="F1509" s="37">
        <f>[1]consoCURRENT!I29074</f>
        <v>0</v>
      </c>
      <c r="G1509" s="37">
        <f>[1]consoCURRENT!J29074</f>
        <v>0</v>
      </c>
      <c r="H1509" s="37">
        <f>[1]consoCURRENT!K29074</f>
        <v>0</v>
      </c>
      <c r="I1509" s="37">
        <f>[1]consoCURRENT!L29074</f>
        <v>0</v>
      </c>
      <c r="J1509" s="37">
        <f>[1]consoCURRENT!M29074</f>
        <v>0</v>
      </c>
      <c r="K1509" s="37">
        <f>[1]consoCURRENT!N29074</f>
        <v>0</v>
      </c>
      <c r="L1509" s="37">
        <f>[1]consoCURRENT!O29074</f>
        <v>0</v>
      </c>
      <c r="M1509" s="37">
        <f>[1]consoCURRENT!P29074</f>
        <v>0</v>
      </c>
      <c r="N1509" s="37">
        <f>[1]consoCURRENT!Q29074</f>
        <v>0</v>
      </c>
      <c r="O1509" s="37">
        <f>[1]consoCURRENT!R29074</f>
        <v>0</v>
      </c>
      <c r="P1509" s="37">
        <f>[1]consoCURRENT!S29074</f>
        <v>0</v>
      </c>
      <c r="Q1509" s="37">
        <f>[1]consoCURRENT!T29074</f>
        <v>0</v>
      </c>
      <c r="R1509" s="37">
        <f>[1]consoCURRENT!U29074</f>
        <v>0</v>
      </c>
      <c r="S1509" s="37">
        <f>[1]consoCURRENT!V29074</f>
        <v>0</v>
      </c>
      <c r="T1509" s="37">
        <f>[1]consoCURRENT!W29074</f>
        <v>0</v>
      </c>
      <c r="U1509" s="37">
        <f>[1]consoCURRENT!X29074</f>
        <v>0</v>
      </c>
      <c r="V1509" s="37">
        <f>[1]consoCURRENT!Y29074</f>
        <v>0</v>
      </c>
      <c r="W1509" s="37">
        <f>[1]consoCURRENT!Z29074</f>
        <v>0</v>
      </c>
      <c r="X1509" s="37">
        <f>[1]consoCURRENT!AA29074</f>
        <v>0</v>
      </c>
      <c r="Y1509" s="37">
        <f>[1]consoCURRENT!AB29074</f>
        <v>0</v>
      </c>
      <c r="Z1509" s="37">
        <f t="shared" ref="Z1509" si="1080">SUM(M1509:Y1509)</f>
        <v>0</v>
      </c>
      <c r="AA1509" s="37">
        <f t="shared" ref="AA1509" si="1081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614085426</v>
      </c>
      <c r="C1510" s="44">
        <f t="shared" ref="C1510:AA1510" si="1082">C1509+C1508</f>
        <v>533894247.25999999</v>
      </c>
      <c r="D1510" s="44">
        <f t="shared" si="1082"/>
        <v>-80191178.739999995</v>
      </c>
      <c r="E1510" s="44">
        <f t="shared" si="1082"/>
        <v>32662196.219999995</v>
      </c>
      <c r="F1510" s="44">
        <f t="shared" si="1082"/>
        <v>0</v>
      </c>
      <c r="G1510" s="44">
        <f t="shared" si="1082"/>
        <v>0</v>
      </c>
      <c r="H1510" s="44">
        <f t="shared" si="1082"/>
        <v>0</v>
      </c>
      <c r="I1510" s="44">
        <f t="shared" si="1082"/>
        <v>31421095.359999996</v>
      </c>
      <c r="J1510" s="44">
        <f t="shared" si="1082"/>
        <v>0</v>
      </c>
      <c r="K1510" s="44">
        <f t="shared" si="1082"/>
        <v>0</v>
      </c>
      <c r="L1510" s="44">
        <f t="shared" si="1082"/>
        <v>0</v>
      </c>
      <c r="M1510" s="44">
        <f t="shared" si="1082"/>
        <v>31421095.359999996</v>
      </c>
      <c r="N1510" s="44">
        <f t="shared" si="1082"/>
        <v>0</v>
      </c>
      <c r="O1510" s="44">
        <f t="shared" si="1082"/>
        <v>1217196</v>
      </c>
      <c r="P1510" s="44">
        <f t="shared" si="1082"/>
        <v>23904.86</v>
      </c>
      <c r="Q1510" s="44">
        <f t="shared" si="1082"/>
        <v>0</v>
      </c>
      <c r="R1510" s="44">
        <f t="shared" si="1082"/>
        <v>0</v>
      </c>
      <c r="S1510" s="44">
        <f t="shared" si="1082"/>
        <v>0</v>
      </c>
      <c r="T1510" s="44">
        <f t="shared" si="1082"/>
        <v>0</v>
      </c>
      <c r="U1510" s="44">
        <f t="shared" si="1082"/>
        <v>0</v>
      </c>
      <c r="V1510" s="44">
        <f t="shared" si="1082"/>
        <v>0</v>
      </c>
      <c r="W1510" s="44">
        <f t="shared" si="1082"/>
        <v>0</v>
      </c>
      <c r="X1510" s="44">
        <f t="shared" si="1082"/>
        <v>0</v>
      </c>
      <c r="Y1510" s="44">
        <f t="shared" si="1082"/>
        <v>0</v>
      </c>
      <c r="Z1510" s="44">
        <f t="shared" si="1082"/>
        <v>32662196.219999995</v>
      </c>
      <c r="AA1510" s="44">
        <f t="shared" si="1082"/>
        <v>581423229.77999997</v>
      </c>
      <c r="AB1510" s="45">
        <f t="shared" si="1078"/>
        <v>5.3188359203952179E-2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96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[1]consoCURRENT!E29134</f>
        <v>0</v>
      </c>
      <c r="C1514" s="37">
        <f>[1]consoCURRENT!F28639</f>
        <v>0</v>
      </c>
      <c r="D1514" s="37">
        <f>[1]consoCURRENT!G28639</f>
        <v>0</v>
      </c>
      <c r="E1514" s="37">
        <f>[1]consoCURRENT!H28639</f>
        <v>0</v>
      </c>
      <c r="F1514" s="37">
        <f>[1]consoCURRENT!I28639</f>
        <v>0</v>
      </c>
      <c r="G1514" s="37">
        <f>[1]consoCURRENT!J28639</f>
        <v>0</v>
      </c>
      <c r="H1514" s="37">
        <f>[1]consoCURRENT!K28639</f>
        <v>0</v>
      </c>
      <c r="I1514" s="37">
        <f>[1]consoCURRENT!L28639</f>
        <v>0</v>
      </c>
      <c r="J1514" s="37">
        <f>[1]consoCURRENT!M28639</f>
        <v>0</v>
      </c>
      <c r="K1514" s="37">
        <f>[1]consoCURRENT!N28639</f>
        <v>0</v>
      </c>
      <c r="L1514" s="37">
        <f>[1]consoCURRENT!O28639</f>
        <v>0</v>
      </c>
      <c r="M1514" s="37">
        <f>[1]consoCURRENT!P28639</f>
        <v>0</v>
      </c>
      <c r="N1514" s="37">
        <f>[1]consoCURRENT!Q28639</f>
        <v>0</v>
      </c>
      <c r="O1514" s="37">
        <f>[1]consoCURRENT!R28639</f>
        <v>0</v>
      </c>
      <c r="P1514" s="37">
        <f>[1]consoCURRENT!S28639</f>
        <v>0</v>
      </c>
      <c r="Q1514" s="37">
        <f>[1]consoCURRENT!T28639</f>
        <v>0</v>
      </c>
      <c r="R1514" s="37">
        <f>[1]consoCURRENT!U28639</f>
        <v>0</v>
      </c>
      <c r="S1514" s="37">
        <f>[1]consoCURRENT!V28639</f>
        <v>0</v>
      </c>
      <c r="T1514" s="37">
        <f>[1]consoCURRENT!W28639</f>
        <v>0</v>
      </c>
      <c r="U1514" s="37">
        <f>[1]consoCURRENT!X28639</f>
        <v>0</v>
      </c>
      <c r="V1514" s="37">
        <f>[1]consoCURRENT!Y28639</f>
        <v>0</v>
      </c>
      <c r="W1514" s="37">
        <f>[1]consoCURRENT!Z28639</f>
        <v>0</v>
      </c>
      <c r="X1514" s="37">
        <f>[1]consoCURRENT!AA28639</f>
        <v>0</v>
      </c>
      <c r="Y1514" s="37">
        <f>[1]consoCURRENT!AB28639</f>
        <v>0</v>
      </c>
      <c r="Z1514" s="37">
        <f>SUM(M1514:Y1514)</f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>[1]consoCURRENT!E29210</f>
        <v>307928574</v>
      </c>
      <c r="C1515" s="37">
        <f>[1]consoCURRENT!F29210</f>
        <v>210894158</v>
      </c>
      <c r="D1515" s="37">
        <f>[1]consoCURRENT!G29210</f>
        <v>-97034416</v>
      </c>
      <c r="E1515" s="37">
        <f>[1]consoCURRENT!H29210</f>
        <v>5058594.76</v>
      </c>
      <c r="F1515" s="37">
        <f>[1]consoCURRENT!I29210</f>
        <v>0</v>
      </c>
      <c r="G1515" s="37">
        <f>[1]consoCURRENT!J29210</f>
        <v>0</v>
      </c>
      <c r="H1515" s="37">
        <f>[1]consoCURRENT!K29210</f>
        <v>0</v>
      </c>
      <c r="I1515" s="37">
        <f>[1]consoCURRENT!L29210</f>
        <v>4090707.16</v>
      </c>
      <c r="J1515" s="37">
        <f>[1]consoCURRENT!M29210</f>
        <v>0</v>
      </c>
      <c r="K1515" s="37">
        <f>[1]consoCURRENT!N29210</f>
        <v>0</v>
      </c>
      <c r="L1515" s="37">
        <f>[1]consoCURRENT!O29210</f>
        <v>0</v>
      </c>
      <c r="M1515" s="37">
        <f>[1]consoCURRENT!P29210</f>
        <v>4090707.16</v>
      </c>
      <c r="N1515" s="37">
        <f>[1]consoCURRENT!Q29210</f>
        <v>0</v>
      </c>
      <c r="O1515" s="37">
        <f>[1]consoCURRENT!R29210</f>
        <v>860945.68</v>
      </c>
      <c r="P1515" s="37">
        <f>[1]consoCURRENT!S29210</f>
        <v>106941.91999999998</v>
      </c>
      <c r="Q1515" s="37">
        <f>[1]consoCURRENT!T29210</f>
        <v>0</v>
      </c>
      <c r="R1515" s="37">
        <f>[1]consoCURRENT!U29210</f>
        <v>0</v>
      </c>
      <c r="S1515" s="37">
        <f>[1]consoCURRENT!V29210</f>
        <v>0</v>
      </c>
      <c r="T1515" s="37">
        <f>[1]consoCURRENT!W29210</f>
        <v>0</v>
      </c>
      <c r="U1515" s="37">
        <f>[1]consoCURRENT!X29210</f>
        <v>0</v>
      </c>
      <c r="V1515" s="37">
        <f>[1]consoCURRENT!Y29210</f>
        <v>0</v>
      </c>
      <c r="W1515" s="37">
        <f>[1]consoCURRENT!Z29210</f>
        <v>0</v>
      </c>
      <c r="X1515" s="37">
        <f>[1]consoCURRENT!AA29210</f>
        <v>0</v>
      </c>
      <c r="Y1515" s="37">
        <f>[1]consoCURRENT!AB29210</f>
        <v>0</v>
      </c>
      <c r="Z1515" s="37">
        <f t="shared" ref="Z1515:Z1517" si="1083">SUM(M1515:Y1515)</f>
        <v>5058594.76</v>
      </c>
      <c r="AA1515" s="37">
        <f t="shared" ref="AA1515:AA1517" si="1084">B1515-Z1515</f>
        <v>302869979.24000001</v>
      </c>
      <c r="AB1515" s="42">
        <f t="shared" ref="AB1515:AB1520" si="1085">Z1515/B1515</f>
        <v>1.6427818614845401E-2</v>
      </c>
      <c r="AC1515" s="38"/>
    </row>
    <row r="1516" spans="1:29" s="39" customFormat="1" ht="18" customHeight="1" x14ac:dyDescent="0.25">
      <c r="A1516" s="41" t="s">
        <v>38</v>
      </c>
      <c r="B1516" s="37">
        <f>[1]consoCURRENT!E29216</f>
        <v>0</v>
      </c>
      <c r="C1516" s="37">
        <f>[1]consoCURRENT!F28721</f>
        <v>0</v>
      </c>
      <c r="D1516" s="37">
        <f>[1]consoCURRENT!G28721</f>
        <v>0</v>
      </c>
      <c r="E1516" s="37">
        <f>[1]consoCURRENT!H28721</f>
        <v>0</v>
      </c>
      <c r="F1516" s="37">
        <f>[1]consoCURRENT!I28721</f>
        <v>0</v>
      </c>
      <c r="G1516" s="37">
        <f>[1]consoCURRENT!J28721</f>
        <v>0</v>
      </c>
      <c r="H1516" s="37">
        <f>[1]consoCURRENT!K28721</f>
        <v>0</v>
      </c>
      <c r="I1516" s="37">
        <f>[1]consoCURRENT!L28721</f>
        <v>0</v>
      </c>
      <c r="J1516" s="37">
        <f>[1]consoCURRENT!M28721</f>
        <v>0</v>
      </c>
      <c r="K1516" s="37">
        <f>[1]consoCURRENT!N28721</f>
        <v>0</v>
      </c>
      <c r="L1516" s="37">
        <f>[1]consoCURRENT!O28721</f>
        <v>0</v>
      </c>
      <c r="M1516" s="37">
        <f>[1]consoCURRENT!P28721</f>
        <v>0</v>
      </c>
      <c r="N1516" s="37">
        <f>[1]consoCURRENT!Q28721</f>
        <v>0</v>
      </c>
      <c r="O1516" s="37">
        <f>[1]consoCURRENT!R28721</f>
        <v>0</v>
      </c>
      <c r="P1516" s="37">
        <f>[1]consoCURRENT!S28721</f>
        <v>0</v>
      </c>
      <c r="Q1516" s="37">
        <f>[1]consoCURRENT!T28721</f>
        <v>0</v>
      </c>
      <c r="R1516" s="37">
        <f>[1]consoCURRENT!U28721</f>
        <v>0</v>
      </c>
      <c r="S1516" s="37">
        <f>[1]consoCURRENT!V28721</f>
        <v>0</v>
      </c>
      <c r="T1516" s="37">
        <f>[1]consoCURRENT!W28721</f>
        <v>0</v>
      </c>
      <c r="U1516" s="37">
        <f>[1]consoCURRENT!X28721</f>
        <v>0</v>
      </c>
      <c r="V1516" s="37">
        <f>[1]consoCURRENT!Y28721</f>
        <v>0</v>
      </c>
      <c r="W1516" s="37">
        <f>[1]consoCURRENT!Z28721</f>
        <v>0</v>
      </c>
      <c r="X1516" s="37">
        <f>[1]consoCURRENT!AA28721</f>
        <v>0</v>
      </c>
      <c r="Y1516" s="37">
        <f>[1]consoCURRENT!AB28721</f>
        <v>0</v>
      </c>
      <c r="Z1516" s="37">
        <f t="shared" si="1083"/>
        <v>0</v>
      </c>
      <c r="AA1516" s="37">
        <f t="shared" si="1084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>[1]consoCURRENT!E29245</f>
        <v>0</v>
      </c>
      <c r="C1517" s="37">
        <f>[1]consoCURRENT!F28750</f>
        <v>0</v>
      </c>
      <c r="D1517" s="37">
        <f>[1]consoCURRENT!G28750</f>
        <v>0</v>
      </c>
      <c r="E1517" s="37">
        <f>[1]consoCURRENT!H28750</f>
        <v>0</v>
      </c>
      <c r="F1517" s="37">
        <f>[1]consoCURRENT!I28750</f>
        <v>0</v>
      </c>
      <c r="G1517" s="37">
        <f>[1]consoCURRENT!J28750</f>
        <v>0</v>
      </c>
      <c r="H1517" s="37">
        <f>[1]consoCURRENT!K28750</f>
        <v>0</v>
      </c>
      <c r="I1517" s="37">
        <f>[1]consoCURRENT!L28750</f>
        <v>0</v>
      </c>
      <c r="J1517" s="37">
        <f>[1]consoCURRENT!M28750</f>
        <v>0</v>
      </c>
      <c r="K1517" s="37">
        <f>[1]consoCURRENT!N28750</f>
        <v>0</v>
      </c>
      <c r="L1517" s="37">
        <f>[1]consoCURRENT!O28750</f>
        <v>0</v>
      </c>
      <c r="M1517" s="37">
        <f>[1]consoCURRENT!P28750</f>
        <v>0</v>
      </c>
      <c r="N1517" s="37">
        <f>[1]consoCURRENT!Q28750</f>
        <v>0</v>
      </c>
      <c r="O1517" s="37">
        <f>[1]consoCURRENT!R28750</f>
        <v>0</v>
      </c>
      <c r="P1517" s="37">
        <f>[1]consoCURRENT!S28750</f>
        <v>0</v>
      </c>
      <c r="Q1517" s="37">
        <f>[1]consoCURRENT!T28750</f>
        <v>0</v>
      </c>
      <c r="R1517" s="37">
        <f>[1]consoCURRENT!U28750</f>
        <v>0</v>
      </c>
      <c r="S1517" s="37">
        <f>[1]consoCURRENT!V28750</f>
        <v>0</v>
      </c>
      <c r="T1517" s="37">
        <f>[1]consoCURRENT!W28750</f>
        <v>0</v>
      </c>
      <c r="U1517" s="37">
        <f>[1]consoCURRENT!X28750</f>
        <v>0</v>
      </c>
      <c r="V1517" s="37">
        <f>[1]consoCURRENT!Y28750</f>
        <v>0</v>
      </c>
      <c r="W1517" s="37">
        <f>[1]consoCURRENT!Z28750</f>
        <v>0</v>
      </c>
      <c r="X1517" s="37">
        <f>[1]consoCURRENT!AA28750</f>
        <v>0</v>
      </c>
      <c r="Y1517" s="37">
        <f>[1]consoCURRENT!AB28750</f>
        <v>0</v>
      </c>
      <c r="Z1517" s="37">
        <f t="shared" si="1083"/>
        <v>0</v>
      </c>
      <c r="AA1517" s="37">
        <f t="shared" si="1084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307928574</v>
      </c>
      <c r="C1518" s="44">
        <f t="shared" ref="C1518:AA1518" si="1086">SUM(C1514:C1517)</f>
        <v>210894158</v>
      </c>
      <c r="D1518" s="44">
        <f t="shared" si="1086"/>
        <v>-97034416</v>
      </c>
      <c r="E1518" s="44">
        <f t="shared" si="1086"/>
        <v>5058594.76</v>
      </c>
      <c r="F1518" s="44">
        <f t="shared" si="1086"/>
        <v>0</v>
      </c>
      <c r="G1518" s="44">
        <f t="shared" si="1086"/>
        <v>0</v>
      </c>
      <c r="H1518" s="44">
        <f t="shared" si="1086"/>
        <v>0</v>
      </c>
      <c r="I1518" s="44">
        <f t="shared" si="1086"/>
        <v>4090707.16</v>
      </c>
      <c r="J1518" s="44">
        <f t="shared" si="1086"/>
        <v>0</v>
      </c>
      <c r="K1518" s="44">
        <f t="shared" si="1086"/>
        <v>0</v>
      </c>
      <c r="L1518" s="44">
        <f t="shared" si="1086"/>
        <v>0</v>
      </c>
      <c r="M1518" s="44">
        <f t="shared" si="1086"/>
        <v>4090707.16</v>
      </c>
      <c r="N1518" s="44">
        <f t="shared" si="1086"/>
        <v>0</v>
      </c>
      <c r="O1518" s="44">
        <f t="shared" si="1086"/>
        <v>860945.68</v>
      </c>
      <c r="P1518" s="44">
        <f t="shared" si="1086"/>
        <v>106941.91999999998</v>
      </c>
      <c r="Q1518" s="44">
        <f t="shared" si="1086"/>
        <v>0</v>
      </c>
      <c r="R1518" s="44">
        <f t="shared" si="1086"/>
        <v>0</v>
      </c>
      <c r="S1518" s="44">
        <f t="shared" si="1086"/>
        <v>0</v>
      </c>
      <c r="T1518" s="44">
        <f t="shared" si="1086"/>
        <v>0</v>
      </c>
      <c r="U1518" s="44">
        <f t="shared" si="1086"/>
        <v>0</v>
      </c>
      <c r="V1518" s="44">
        <f t="shared" si="1086"/>
        <v>0</v>
      </c>
      <c r="W1518" s="44">
        <f t="shared" si="1086"/>
        <v>0</v>
      </c>
      <c r="X1518" s="44">
        <f t="shared" si="1086"/>
        <v>0</v>
      </c>
      <c r="Y1518" s="44">
        <f t="shared" si="1086"/>
        <v>0</v>
      </c>
      <c r="Z1518" s="44">
        <f t="shared" si="1086"/>
        <v>5058594.76</v>
      </c>
      <c r="AA1518" s="44">
        <f t="shared" si="1086"/>
        <v>302869979.24000001</v>
      </c>
      <c r="AB1518" s="45">
        <f t="shared" si="1085"/>
        <v>1.6427818614845401E-2</v>
      </c>
      <c r="AC1518" s="38"/>
    </row>
    <row r="1519" spans="1:29" s="39" customFormat="1" ht="18" customHeight="1" x14ac:dyDescent="0.25">
      <c r="A1519" s="46" t="s">
        <v>41</v>
      </c>
      <c r="B1519" s="37">
        <f>[1]consoCURRENT!E29249</f>
        <v>0</v>
      </c>
      <c r="C1519" s="37">
        <f>[1]consoCURRENT!F28754</f>
        <v>0</v>
      </c>
      <c r="D1519" s="37">
        <f>[1]consoCURRENT!G28754</f>
        <v>0</v>
      </c>
      <c r="E1519" s="37">
        <f>[1]consoCURRENT!H28754</f>
        <v>0</v>
      </c>
      <c r="F1519" s="37">
        <f>[1]consoCURRENT!I28754</f>
        <v>0</v>
      </c>
      <c r="G1519" s="37">
        <f>[1]consoCURRENT!J28754</f>
        <v>0</v>
      </c>
      <c r="H1519" s="37">
        <f>[1]consoCURRENT!K28754</f>
        <v>0</v>
      </c>
      <c r="I1519" s="37">
        <f>[1]consoCURRENT!L28754</f>
        <v>0</v>
      </c>
      <c r="J1519" s="37">
        <f>[1]consoCURRENT!M28754</f>
        <v>0</v>
      </c>
      <c r="K1519" s="37">
        <f>[1]consoCURRENT!N28754</f>
        <v>0</v>
      </c>
      <c r="L1519" s="37">
        <f>[1]consoCURRENT!O28754</f>
        <v>0</v>
      </c>
      <c r="M1519" s="37">
        <f>[1]consoCURRENT!P28754</f>
        <v>0</v>
      </c>
      <c r="N1519" s="37">
        <f>[1]consoCURRENT!Q28754</f>
        <v>0</v>
      </c>
      <c r="O1519" s="37">
        <f>[1]consoCURRENT!R28754</f>
        <v>0</v>
      </c>
      <c r="P1519" s="37">
        <f>[1]consoCURRENT!S28754</f>
        <v>0</v>
      </c>
      <c r="Q1519" s="37">
        <f>[1]consoCURRENT!T28754</f>
        <v>0</v>
      </c>
      <c r="R1519" s="37">
        <f>[1]consoCURRENT!U28754</f>
        <v>0</v>
      </c>
      <c r="S1519" s="37">
        <f>[1]consoCURRENT!V28754</f>
        <v>0</v>
      </c>
      <c r="T1519" s="37">
        <f>[1]consoCURRENT!W28754</f>
        <v>0</v>
      </c>
      <c r="U1519" s="37">
        <f>[1]consoCURRENT!X28754</f>
        <v>0</v>
      </c>
      <c r="V1519" s="37">
        <f>[1]consoCURRENT!Y28754</f>
        <v>0</v>
      </c>
      <c r="W1519" s="37">
        <f>[1]consoCURRENT!Z28754</f>
        <v>0</v>
      </c>
      <c r="X1519" s="37">
        <f>[1]consoCURRENT!AA28754</f>
        <v>0</v>
      </c>
      <c r="Y1519" s="37">
        <f>[1]consoCURRENT!AB28754</f>
        <v>0</v>
      </c>
      <c r="Z1519" s="37">
        <f t="shared" ref="Z1519" si="1087">SUM(M1519:Y1519)</f>
        <v>0</v>
      </c>
      <c r="AA1519" s="37">
        <f t="shared" ref="AA1519" si="1088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307928574</v>
      </c>
      <c r="C1520" s="44">
        <f t="shared" ref="C1520:AA1520" si="1089">C1519+C1518</f>
        <v>210894158</v>
      </c>
      <c r="D1520" s="44">
        <f t="shared" si="1089"/>
        <v>-97034416</v>
      </c>
      <c r="E1520" s="44">
        <f t="shared" si="1089"/>
        <v>5058594.76</v>
      </c>
      <c r="F1520" s="44">
        <f t="shared" si="1089"/>
        <v>0</v>
      </c>
      <c r="G1520" s="44">
        <f t="shared" si="1089"/>
        <v>0</v>
      </c>
      <c r="H1520" s="44">
        <f t="shared" si="1089"/>
        <v>0</v>
      </c>
      <c r="I1520" s="44">
        <f t="shared" si="1089"/>
        <v>4090707.16</v>
      </c>
      <c r="J1520" s="44">
        <f t="shared" si="1089"/>
        <v>0</v>
      </c>
      <c r="K1520" s="44">
        <f t="shared" si="1089"/>
        <v>0</v>
      </c>
      <c r="L1520" s="44">
        <f t="shared" si="1089"/>
        <v>0</v>
      </c>
      <c r="M1520" s="44">
        <f t="shared" si="1089"/>
        <v>4090707.16</v>
      </c>
      <c r="N1520" s="44">
        <f t="shared" si="1089"/>
        <v>0</v>
      </c>
      <c r="O1520" s="44">
        <f t="shared" si="1089"/>
        <v>860945.68</v>
      </c>
      <c r="P1520" s="44">
        <f t="shared" si="1089"/>
        <v>106941.91999999998</v>
      </c>
      <c r="Q1520" s="44">
        <f t="shared" si="1089"/>
        <v>0</v>
      </c>
      <c r="R1520" s="44">
        <f t="shared" si="1089"/>
        <v>0</v>
      </c>
      <c r="S1520" s="44">
        <f t="shared" si="1089"/>
        <v>0</v>
      </c>
      <c r="T1520" s="44">
        <f t="shared" si="1089"/>
        <v>0</v>
      </c>
      <c r="U1520" s="44">
        <f t="shared" si="1089"/>
        <v>0</v>
      </c>
      <c r="V1520" s="44">
        <f t="shared" si="1089"/>
        <v>0</v>
      </c>
      <c r="W1520" s="44">
        <f t="shared" si="1089"/>
        <v>0</v>
      </c>
      <c r="X1520" s="44">
        <f t="shared" si="1089"/>
        <v>0</v>
      </c>
      <c r="Y1520" s="44">
        <f t="shared" si="1089"/>
        <v>0</v>
      </c>
      <c r="Z1520" s="44">
        <f t="shared" si="1089"/>
        <v>5058594.76</v>
      </c>
      <c r="AA1520" s="44">
        <f t="shared" si="1089"/>
        <v>302869979.24000001</v>
      </c>
      <c r="AB1520" s="45">
        <f t="shared" si="1085"/>
        <v>1.6427818614845401E-2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97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>
        <f>B1494+B1294+B1284</f>
        <v>50988612</v>
      </c>
      <c r="C1524" s="37">
        <f t="shared" ref="C1524:Y1529" si="1090">C1494+C1294+C1284</f>
        <v>15457476</v>
      </c>
      <c r="D1524" s="37">
        <f t="shared" si="1090"/>
        <v>0</v>
      </c>
      <c r="E1524" s="37">
        <f t="shared" si="1090"/>
        <v>12742194.300000001</v>
      </c>
      <c r="F1524" s="37">
        <f t="shared" si="1090"/>
        <v>0</v>
      </c>
      <c r="G1524" s="37">
        <f t="shared" si="1090"/>
        <v>0</v>
      </c>
      <c r="H1524" s="37">
        <f t="shared" si="1090"/>
        <v>0</v>
      </c>
      <c r="I1524" s="37">
        <f t="shared" si="1090"/>
        <v>0</v>
      </c>
      <c r="J1524" s="37">
        <f t="shared" si="1090"/>
        <v>0</v>
      </c>
      <c r="K1524" s="37">
        <f t="shared" si="1090"/>
        <v>0</v>
      </c>
      <c r="L1524" s="37">
        <f t="shared" si="1090"/>
        <v>0</v>
      </c>
      <c r="M1524" s="37">
        <f t="shared" si="1090"/>
        <v>0</v>
      </c>
      <c r="N1524" s="37">
        <f t="shared" si="1090"/>
        <v>0</v>
      </c>
      <c r="O1524" s="37">
        <f t="shared" si="1090"/>
        <v>8854920.8699999992</v>
      </c>
      <c r="P1524" s="37">
        <f t="shared" si="1090"/>
        <v>3887273.43</v>
      </c>
      <c r="Q1524" s="37">
        <f t="shared" si="1090"/>
        <v>0</v>
      </c>
      <c r="R1524" s="37">
        <f t="shared" si="1090"/>
        <v>0</v>
      </c>
      <c r="S1524" s="37">
        <f t="shared" si="1090"/>
        <v>0</v>
      </c>
      <c r="T1524" s="37">
        <f t="shared" si="1090"/>
        <v>0</v>
      </c>
      <c r="U1524" s="37">
        <f t="shared" si="1090"/>
        <v>0</v>
      </c>
      <c r="V1524" s="37">
        <f t="shared" si="1090"/>
        <v>0</v>
      </c>
      <c r="W1524" s="37">
        <f t="shared" si="1090"/>
        <v>0</v>
      </c>
      <c r="X1524" s="37">
        <f t="shared" si="1090"/>
        <v>0</v>
      </c>
      <c r="Y1524" s="37">
        <f t="shared" si="1090"/>
        <v>0</v>
      </c>
      <c r="Z1524" s="37">
        <f>SUM(M1524:Y1524)</f>
        <v>12742194.299999999</v>
      </c>
      <c r="AA1524" s="37">
        <f>B1524-Z1524</f>
        <v>38246417.700000003</v>
      </c>
      <c r="AB1524" s="42">
        <f>Z1524/B1524</f>
        <v>0.24990274887263059</v>
      </c>
      <c r="AC1524" s="38"/>
    </row>
    <row r="1525" spans="1:29" s="39" customFormat="1" ht="18" customHeight="1" x14ac:dyDescent="0.25">
      <c r="A1525" s="41" t="s">
        <v>37</v>
      </c>
      <c r="B1525" s="37">
        <f t="shared" ref="B1525:Q1529" si="1091">B1495+B1295+B1285</f>
        <v>1809065388</v>
      </c>
      <c r="C1525" s="37">
        <f t="shared" si="1091"/>
        <v>1606231260.26</v>
      </c>
      <c r="D1525" s="37">
        <f t="shared" si="1091"/>
        <v>-191395263.74000001</v>
      </c>
      <c r="E1525" s="37">
        <f t="shared" si="1091"/>
        <v>44631875.86999999</v>
      </c>
      <c r="F1525" s="37">
        <f t="shared" si="1091"/>
        <v>0</v>
      </c>
      <c r="G1525" s="37">
        <f t="shared" si="1091"/>
        <v>0</v>
      </c>
      <c r="H1525" s="37">
        <f t="shared" si="1091"/>
        <v>0</v>
      </c>
      <c r="I1525" s="37">
        <f t="shared" si="1091"/>
        <v>36385392.859999999</v>
      </c>
      <c r="J1525" s="37">
        <f t="shared" si="1091"/>
        <v>0</v>
      </c>
      <c r="K1525" s="37">
        <f t="shared" si="1091"/>
        <v>0</v>
      </c>
      <c r="L1525" s="37">
        <f t="shared" si="1091"/>
        <v>0</v>
      </c>
      <c r="M1525" s="37">
        <f t="shared" si="1091"/>
        <v>36385392.859999999</v>
      </c>
      <c r="N1525" s="37">
        <f t="shared" si="1091"/>
        <v>0</v>
      </c>
      <c r="O1525" s="37">
        <f t="shared" si="1091"/>
        <v>6002292.7800000012</v>
      </c>
      <c r="P1525" s="37">
        <f t="shared" si="1091"/>
        <v>2244190.23</v>
      </c>
      <c r="Q1525" s="37">
        <f t="shared" si="1091"/>
        <v>0</v>
      </c>
      <c r="R1525" s="37">
        <f t="shared" si="1090"/>
        <v>0</v>
      </c>
      <c r="S1525" s="37">
        <f t="shared" si="1090"/>
        <v>0</v>
      </c>
      <c r="T1525" s="37">
        <f t="shared" si="1090"/>
        <v>0</v>
      </c>
      <c r="U1525" s="37">
        <f t="shared" si="1090"/>
        <v>0</v>
      </c>
      <c r="V1525" s="37">
        <f t="shared" si="1090"/>
        <v>0</v>
      </c>
      <c r="W1525" s="37">
        <f t="shared" si="1090"/>
        <v>0</v>
      </c>
      <c r="X1525" s="37">
        <f t="shared" si="1090"/>
        <v>0</v>
      </c>
      <c r="Y1525" s="37">
        <f t="shared" si="1090"/>
        <v>0</v>
      </c>
      <c r="Z1525" s="37">
        <f t="shared" ref="Z1525:Z1527" si="1092">SUM(M1525:Y1525)</f>
        <v>44631875.869999997</v>
      </c>
      <c r="AA1525" s="37">
        <f t="shared" ref="AA1525:AA1527" si="1093">B1525-Z1525</f>
        <v>1764433512.1300001</v>
      </c>
      <c r="AB1525" s="42">
        <f t="shared" ref="AB1525:AB1530" si="1094">Z1525/B1525</f>
        <v>2.467123419974469E-2</v>
      </c>
      <c r="AC1525" s="38"/>
    </row>
    <row r="1526" spans="1:29" s="39" customFormat="1" ht="18" customHeight="1" x14ac:dyDescent="0.25">
      <c r="A1526" s="41" t="s">
        <v>38</v>
      </c>
      <c r="B1526" s="37">
        <f t="shared" si="1091"/>
        <v>0</v>
      </c>
      <c r="C1526" s="37">
        <f t="shared" si="1090"/>
        <v>0</v>
      </c>
      <c r="D1526" s="37">
        <f t="shared" si="1090"/>
        <v>0</v>
      </c>
      <c r="E1526" s="37">
        <f t="shared" si="1090"/>
        <v>0</v>
      </c>
      <c r="F1526" s="37">
        <f t="shared" si="1090"/>
        <v>0</v>
      </c>
      <c r="G1526" s="37">
        <f t="shared" si="1090"/>
        <v>0</v>
      </c>
      <c r="H1526" s="37">
        <f t="shared" si="1090"/>
        <v>0</v>
      </c>
      <c r="I1526" s="37">
        <f t="shared" si="1090"/>
        <v>0</v>
      </c>
      <c r="J1526" s="37">
        <f t="shared" si="1090"/>
        <v>0</v>
      </c>
      <c r="K1526" s="37">
        <f t="shared" si="1090"/>
        <v>0</v>
      </c>
      <c r="L1526" s="37">
        <f t="shared" si="1090"/>
        <v>0</v>
      </c>
      <c r="M1526" s="37">
        <f t="shared" si="1090"/>
        <v>0</v>
      </c>
      <c r="N1526" s="37">
        <f t="shared" si="1090"/>
        <v>0</v>
      </c>
      <c r="O1526" s="37">
        <f t="shared" si="1090"/>
        <v>0</v>
      </c>
      <c r="P1526" s="37">
        <f t="shared" si="1090"/>
        <v>0</v>
      </c>
      <c r="Q1526" s="37">
        <f t="shared" si="1090"/>
        <v>0</v>
      </c>
      <c r="R1526" s="37">
        <f t="shared" si="1090"/>
        <v>0</v>
      </c>
      <c r="S1526" s="37">
        <f t="shared" si="1090"/>
        <v>0</v>
      </c>
      <c r="T1526" s="37">
        <f t="shared" si="1090"/>
        <v>0</v>
      </c>
      <c r="U1526" s="37">
        <f t="shared" si="1090"/>
        <v>0</v>
      </c>
      <c r="V1526" s="37">
        <f t="shared" si="1090"/>
        <v>0</v>
      </c>
      <c r="W1526" s="37">
        <f t="shared" si="1090"/>
        <v>0</v>
      </c>
      <c r="X1526" s="37">
        <f t="shared" si="1090"/>
        <v>0</v>
      </c>
      <c r="Y1526" s="37">
        <f t="shared" si="1090"/>
        <v>0</v>
      </c>
      <c r="Z1526" s="37">
        <f t="shared" si="1092"/>
        <v>0</v>
      </c>
      <c r="AA1526" s="37">
        <f t="shared" si="1093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>
        <f t="shared" si="1091"/>
        <v>0</v>
      </c>
      <c r="C1527" s="37">
        <f t="shared" si="1090"/>
        <v>0</v>
      </c>
      <c r="D1527" s="37">
        <f t="shared" si="1090"/>
        <v>0</v>
      </c>
      <c r="E1527" s="37">
        <f t="shared" si="1090"/>
        <v>0</v>
      </c>
      <c r="F1527" s="37">
        <f t="shared" si="1090"/>
        <v>0</v>
      </c>
      <c r="G1527" s="37">
        <f t="shared" si="1090"/>
        <v>0</v>
      </c>
      <c r="H1527" s="37">
        <f t="shared" si="1090"/>
        <v>0</v>
      </c>
      <c r="I1527" s="37">
        <f t="shared" si="1090"/>
        <v>0</v>
      </c>
      <c r="J1527" s="37">
        <f t="shared" si="1090"/>
        <v>0</v>
      </c>
      <c r="K1527" s="37">
        <f t="shared" si="1090"/>
        <v>0</v>
      </c>
      <c r="L1527" s="37">
        <f t="shared" si="1090"/>
        <v>0</v>
      </c>
      <c r="M1527" s="37">
        <f t="shared" si="1090"/>
        <v>0</v>
      </c>
      <c r="N1527" s="37">
        <f t="shared" si="1090"/>
        <v>0</v>
      </c>
      <c r="O1527" s="37">
        <f t="shared" si="1090"/>
        <v>0</v>
      </c>
      <c r="P1527" s="37">
        <f t="shared" si="1090"/>
        <v>0</v>
      </c>
      <c r="Q1527" s="37">
        <f t="shared" si="1090"/>
        <v>0</v>
      </c>
      <c r="R1527" s="37">
        <f t="shared" si="1090"/>
        <v>0</v>
      </c>
      <c r="S1527" s="37">
        <f t="shared" si="1090"/>
        <v>0</v>
      </c>
      <c r="T1527" s="37">
        <f t="shared" si="1090"/>
        <v>0</v>
      </c>
      <c r="U1527" s="37">
        <f t="shared" si="1090"/>
        <v>0</v>
      </c>
      <c r="V1527" s="37">
        <f t="shared" si="1090"/>
        <v>0</v>
      </c>
      <c r="W1527" s="37">
        <f t="shared" si="1090"/>
        <v>0</v>
      </c>
      <c r="X1527" s="37">
        <f t="shared" si="1090"/>
        <v>0</v>
      </c>
      <c r="Y1527" s="37">
        <f t="shared" si="1090"/>
        <v>0</v>
      </c>
      <c r="Z1527" s="37">
        <f t="shared" si="1092"/>
        <v>0</v>
      </c>
      <c r="AA1527" s="37">
        <f t="shared" si="1093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1860054000</v>
      </c>
      <c r="C1528" s="44">
        <f t="shared" ref="C1528:AA1528" si="1095">SUM(C1524:C1527)</f>
        <v>1621688736.26</v>
      </c>
      <c r="D1528" s="44">
        <f t="shared" si="1095"/>
        <v>-191395263.74000001</v>
      </c>
      <c r="E1528" s="44">
        <f t="shared" si="1095"/>
        <v>57374070.169999987</v>
      </c>
      <c r="F1528" s="44">
        <f t="shared" si="1095"/>
        <v>0</v>
      </c>
      <c r="G1528" s="44">
        <f t="shared" si="1095"/>
        <v>0</v>
      </c>
      <c r="H1528" s="44">
        <f t="shared" si="1095"/>
        <v>0</v>
      </c>
      <c r="I1528" s="44">
        <f t="shared" si="1095"/>
        <v>36385392.859999999</v>
      </c>
      <c r="J1528" s="44">
        <f t="shared" si="1095"/>
        <v>0</v>
      </c>
      <c r="K1528" s="44">
        <f t="shared" si="1095"/>
        <v>0</v>
      </c>
      <c r="L1528" s="44">
        <f t="shared" si="1095"/>
        <v>0</v>
      </c>
      <c r="M1528" s="44">
        <f t="shared" si="1095"/>
        <v>36385392.859999999</v>
      </c>
      <c r="N1528" s="44">
        <f t="shared" si="1095"/>
        <v>0</v>
      </c>
      <c r="O1528" s="44">
        <f t="shared" si="1095"/>
        <v>14857213.65</v>
      </c>
      <c r="P1528" s="44">
        <f t="shared" si="1095"/>
        <v>6131463.6600000001</v>
      </c>
      <c r="Q1528" s="44">
        <f t="shared" si="1095"/>
        <v>0</v>
      </c>
      <c r="R1528" s="44">
        <f t="shared" si="1095"/>
        <v>0</v>
      </c>
      <c r="S1528" s="44">
        <f t="shared" si="1095"/>
        <v>0</v>
      </c>
      <c r="T1528" s="44">
        <f t="shared" si="1095"/>
        <v>0</v>
      </c>
      <c r="U1528" s="44">
        <f t="shared" si="1095"/>
        <v>0</v>
      </c>
      <c r="V1528" s="44">
        <f t="shared" si="1095"/>
        <v>0</v>
      </c>
      <c r="W1528" s="44">
        <f t="shared" si="1095"/>
        <v>0</v>
      </c>
      <c r="X1528" s="44">
        <f t="shared" si="1095"/>
        <v>0</v>
      </c>
      <c r="Y1528" s="44">
        <f t="shared" si="1095"/>
        <v>0</v>
      </c>
      <c r="Z1528" s="44">
        <f t="shared" si="1095"/>
        <v>57374070.169999994</v>
      </c>
      <c r="AA1528" s="44">
        <f t="shared" si="1095"/>
        <v>1802679929.8300002</v>
      </c>
      <c r="AB1528" s="45">
        <f t="shared" si="1094"/>
        <v>3.0845378773949571E-2</v>
      </c>
      <c r="AC1528" s="38"/>
    </row>
    <row r="1529" spans="1:29" s="39" customFormat="1" ht="18" customHeight="1" x14ac:dyDescent="0.25">
      <c r="A1529" s="46" t="s">
        <v>41</v>
      </c>
      <c r="B1529" s="37">
        <f t="shared" si="1091"/>
        <v>0</v>
      </c>
      <c r="C1529" s="37">
        <f t="shared" si="1090"/>
        <v>0</v>
      </c>
      <c r="D1529" s="37">
        <f t="shared" si="1090"/>
        <v>0</v>
      </c>
      <c r="E1529" s="37">
        <f t="shared" si="1090"/>
        <v>0</v>
      </c>
      <c r="F1529" s="37">
        <f t="shared" si="1090"/>
        <v>0</v>
      </c>
      <c r="G1529" s="37">
        <f t="shared" si="1090"/>
        <v>0</v>
      </c>
      <c r="H1529" s="37">
        <f t="shared" si="1090"/>
        <v>0</v>
      </c>
      <c r="I1529" s="37">
        <f t="shared" si="1090"/>
        <v>0</v>
      </c>
      <c r="J1529" s="37">
        <f t="shared" si="1090"/>
        <v>0</v>
      </c>
      <c r="K1529" s="37">
        <f t="shared" si="1090"/>
        <v>0</v>
      </c>
      <c r="L1529" s="37">
        <f t="shared" si="1090"/>
        <v>0</v>
      </c>
      <c r="M1529" s="37">
        <f t="shared" si="1090"/>
        <v>0</v>
      </c>
      <c r="N1529" s="37">
        <f t="shared" si="1090"/>
        <v>0</v>
      </c>
      <c r="O1529" s="37">
        <f t="shared" si="1090"/>
        <v>0</v>
      </c>
      <c r="P1529" s="37">
        <f t="shared" si="1090"/>
        <v>0</v>
      </c>
      <c r="Q1529" s="37">
        <f t="shared" si="1090"/>
        <v>0</v>
      </c>
      <c r="R1529" s="37">
        <f t="shared" si="1090"/>
        <v>0</v>
      </c>
      <c r="S1529" s="37">
        <f t="shared" si="1090"/>
        <v>0</v>
      </c>
      <c r="T1529" s="37">
        <f t="shared" si="1090"/>
        <v>0</v>
      </c>
      <c r="U1529" s="37">
        <f t="shared" si="1090"/>
        <v>0</v>
      </c>
      <c r="V1529" s="37">
        <f t="shared" si="1090"/>
        <v>0</v>
      </c>
      <c r="W1529" s="37">
        <f t="shared" si="1090"/>
        <v>0</v>
      </c>
      <c r="X1529" s="37">
        <f t="shared" si="1090"/>
        <v>0</v>
      </c>
      <c r="Y1529" s="37">
        <f t="shared" si="1090"/>
        <v>0</v>
      </c>
      <c r="Z1529" s="37">
        <f t="shared" ref="Z1529" si="1096">SUM(M1529:Y1529)</f>
        <v>0</v>
      </c>
      <c r="AA1529" s="37">
        <f t="shared" ref="AA1529" si="1097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1860054000</v>
      </c>
      <c r="C1530" s="44">
        <f t="shared" ref="C1530:AA1530" si="1098">C1529+C1528</f>
        <v>1621688736.26</v>
      </c>
      <c r="D1530" s="44">
        <f t="shared" si="1098"/>
        <v>-191395263.74000001</v>
      </c>
      <c r="E1530" s="44">
        <f t="shared" si="1098"/>
        <v>57374070.169999987</v>
      </c>
      <c r="F1530" s="44">
        <f t="shared" si="1098"/>
        <v>0</v>
      </c>
      <c r="G1530" s="44">
        <f t="shared" si="1098"/>
        <v>0</v>
      </c>
      <c r="H1530" s="44">
        <f t="shared" si="1098"/>
        <v>0</v>
      </c>
      <c r="I1530" s="44">
        <f t="shared" si="1098"/>
        <v>36385392.859999999</v>
      </c>
      <c r="J1530" s="44">
        <f t="shared" si="1098"/>
        <v>0</v>
      </c>
      <c r="K1530" s="44">
        <f t="shared" si="1098"/>
        <v>0</v>
      </c>
      <c r="L1530" s="44">
        <f t="shared" si="1098"/>
        <v>0</v>
      </c>
      <c r="M1530" s="44">
        <f t="shared" si="1098"/>
        <v>36385392.859999999</v>
      </c>
      <c r="N1530" s="44">
        <f t="shared" si="1098"/>
        <v>0</v>
      </c>
      <c r="O1530" s="44">
        <f t="shared" si="1098"/>
        <v>14857213.65</v>
      </c>
      <c r="P1530" s="44">
        <f t="shared" si="1098"/>
        <v>6131463.6600000001</v>
      </c>
      <c r="Q1530" s="44">
        <f t="shared" si="1098"/>
        <v>0</v>
      </c>
      <c r="R1530" s="44">
        <f t="shared" si="1098"/>
        <v>0</v>
      </c>
      <c r="S1530" s="44">
        <f t="shared" si="1098"/>
        <v>0</v>
      </c>
      <c r="T1530" s="44">
        <f t="shared" si="1098"/>
        <v>0</v>
      </c>
      <c r="U1530" s="44">
        <f t="shared" si="1098"/>
        <v>0</v>
      </c>
      <c r="V1530" s="44">
        <f t="shared" si="1098"/>
        <v>0</v>
      </c>
      <c r="W1530" s="44">
        <f t="shared" si="1098"/>
        <v>0</v>
      </c>
      <c r="X1530" s="44">
        <f t="shared" si="1098"/>
        <v>0</v>
      </c>
      <c r="Y1530" s="44">
        <f t="shared" si="1098"/>
        <v>0</v>
      </c>
      <c r="Z1530" s="44">
        <f t="shared" si="1098"/>
        <v>57374070.169999994</v>
      </c>
      <c r="AA1530" s="44">
        <f t="shared" si="1098"/>
        <v>1802679929.8300002</v>
      </c>
      <c r="AB1530" s="45">
        <f t="shared" si="1094"/>
        <v>3.0845378773949571E-2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98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>
        <f>B1524+B1268</f>
        <v>4576205612</v>
      </c>
      <c r="C1534" s="37">
        <f t="shared" ref="C1534:Y1539" si="1099">C1524+C1268</f>
        <v>3573373275</v>
      </c>
      <c r="D1534" s="37">
        <f t="shared" si="1099"/>
        <v>-3306201</v>
      </c>
      <c r="E1534" s="37">
        <f t="shared" si="1099"/>
        <v>255816711.61000001</v>
      </c>
      <c r="F1534" s="37">
        <f t="shared" si="1099"/>
        <v>0</v>
      </c>
      <c r="G1534" s="37">
        <f t="shared" si="1099"/>
        <v>0</v>
      </c>
      <c r="H1534" s="37">
        <f t="shared" si="1099"/>
        <v>0</v>
      </c>
      <c r="I1534" s="37">
        <f t="shared" si="1099"/>
        <v>755353.48</v>
      </c>
      <c r="J1534" s="37">
        <f t="shared" si="1099"/>
        <v>0</v>
      </c>
      <c r="K1534" s="37">
        <f t="shared" si="1099"/>
        <v>0</v>
      </c>
      <c r="L1534" s="37">
        <f t="shared" si="1099"/>
        <v>0</v>
      </c>
      <c r="M1534" s="37">
        <f t="shared" si="1099"/>
        <v>755353.48</v>
      </c>
      <c r="N1534" s="37">
        <f t="shared" si="1099"/>
        <v>55155754.079999998</v>
      </c>
      <c r="O1534" s="37">
        <f t="shared" si="1099"/>
        <v>119545157.86999999</v>
      </c>
      <c r="P1534" s="37">
        <f t="shared" si="1099"/>
        <v>80360446.180000007</v>
      </c>
      <c r="Q1534" s="37">
        <f t="shared" si="1099"/>
        <v>0</v>
      </c>
      <c r="R1534" s="37">
        <f t="shared" si="1099"/>
        <v>0</v>
      </c>
      <c r="S1534" s="37">
        <f t="shared" si="1099"/>
        <v>0</v>
      </c>
      <c r="T1534" s="37">
        <f t="shared" si="1099"/>
        <v>0</v>
      </c>
      <c r="U1534" s="37">
        <f t="shared" si="1099"/>
        <v>0</v>
      </c>
      <c r="V1534" s="37">
        <f t="shared" si="1099"/>
        <v>0</v>
      </c>
      <c r="W1534" s="37">
        <f t="shared" si="1099"/>
        <v>0</v>
      </c>
      <c r="X1534" s="37">
        <f t="shared" si="1099"/>
        <v>0</v>
      </c>
      <c r="Y1534" s="37">
        <f t="shared" si="1099"/>
        <v>0</v>
      </c>
      <c r="Z1534" s="37">
        <f>SUM(M1534:Y1534)</f>
        <v>255816711.60999998</v>
      </c>
      <c r="AA1534" s="37">
        <f>B1534-Z1534</f>
        <v>4320388900.3900003</v>
      </c>
      <c r="AB1534" s="42">
        <f>Z1534/B1534</f>
        <v>5.5901489858581115E-2</v>
      </c>
      <c r="AC1534" s="38"/>
    </row>
    <row r="1535" spans="1:29" s="39" customFormat="1" ht="18" customHeight="1" x14ac:dyDescent="0.25">
      <c r="A1535" s="41" t="s">
        <v>37</v>
      </c>
      <c r="B1535" s="37">
        <f t="shared" ref="B1535:Q1539" si="1100">B1525+B1269</f>
        <v>77868816388</v>
      </c>
      <c r="C1535" s="37">
        <f t="shared" si="1100"/>
        <v>65421558795.559998</v>
      </c>
      <c r="D1535" s="37">
        <f t="shared" si="1100"/>
        <v>-4737504932.4399996</v>
      </c>
      <c r="E1535" s="37">
        <f t="shared" si="1100"/>
        <v>10253889163.270002</v>
      </c>
      <c r="F1535" s="37">
        <f t="shared" si="1100"/>
        <v>0</v>
      </c>
      <c r="G1535" s="37">
        <f t="shared" si="1100"/>
        <v>0</v>
      </c>
      <c r="H1535" s="37">
        <f t="shared" si="1100"/>
        <v>0</v>
      </c>
      <c r="I1535" s="37">
        <f t="shared" si="1100"/>
        <v>1196987392.0799999</v>
      </c>
      <c r="J1535" s="37">
        <f t="shared" si="1100"/>
        <v>0</v>
      </c>
      <c r="K1535" s="37">
        <f t="shared" si="1100"/>
        <v>0</v>
      </c>
      <c r="L1535" s="37">
        <f t="shared" si="1100"/>
        <v>0</v>
      </c>
      <c r="M1535" s="37">
        <f t="shared" si="1100"/>
        <v>1196987392.0799999</v>
      </c>
      <c r="N1535" s="37">
        <f t="shared" si="1100"/>
        <v>59249477.829999998</v>
      </c>
      <c r="O1535" s="37">
        <f t="shared" si="1100"/>
        <v>368297134.40999997</v>
      </c>
      <c r="P1535" s="37">
        <f t="shared" si="1100"/>
        <v>8629355158.9499969</v>
      </c>
      <c r="Q1535" s="37">
        <f t="shared" si="1100"/>
        <v>0</v>
      </c>
      <c r="R1535" s="37">
        <f t="shared" si="1099"/>
        <v>0</v>
      </c>
      <c r="S1535" s="37">
        <f t="shared" si="1099"/>
        <v>0</v>
      </c>
      <c r="T1535" s="37">
        <f t="shared" si="1099"/>
        <v>0</v>
      </c>
      <c r="U1535" s="37">
        <f t="shared" si="1099"/>
        <v>0</v>
      </c>
      <c r="V1535" s="37">
        <f t="shared" si="1099"/>
        <v>0</v>
      </c>
      <c r="W1535" s="37">
        <f t="shared" si="1099"/>
        <v>0</v>
      </c>
      <c r="X1535" s="37">
        <f t="shared" si="1099"/>
        <v>0</v>
      </c>
      <c r="Y1535" s="37">
        <f t="shared" si="1099"/>
        <v>0</v>
      </c>
      <c r="Z1535" s="37">
        <f t="shared" ref="Z1535:Z1537" si="1101">SUM(M1535:Y1535)</f>
        <v>10253889163.269997</v>
      </c>
      <c r="AA1535" s="37">
        <f t="shared" ref="AA1535:AA1537" si="1102">B1535-Z1535</f>
        <v>67614927224.730003</v>
      </c>
      <c r="AB1535" s="42">
        <f t="shared" ref="AB1535:AB1540" si="1103">Z1535/B1535</f>
        <v>0.13168158499003685</v>
      </c>
      <c r="AC1535" s="38"/>
    </row>
    <row r="1536" spans="1:29" s="39" customFormat="1" ht="18" customHeight="1" x14ac:dyDescent="0.25">
      <c r="A1536" s="41" t="s">
        <v>38</v>
      </c>
      <c r="B1536" s="37">
        <f t="shared" si="1100"/>
        <v>550000000</v>
      </c>
      <c r="C1536" s="37">
        <f t="shared" si="1099"/>
        <v>550000000</v>
      </c>
      <c r="D1536" s="37">
        <f t="shared" si="1099"/>
        <v>0</v>
      </c>
      <c r="E1536" s="37">
        <f t="shared" si="1099"/>
        <v>0</v>
      </c>
      <c r="F1536" s="37">
        <f t="shared" si="1099"/>
        <v>0</v>
      </c>
      <c r="G1536" s="37">
        <f t="shared" si="1099"/>
        <v>0</v>
      </c>
      <c r="H1536" s="37">
        <f t="shared" si="1099"/>
        <v>0</v>
      </c>
      <c r="I1536" s="37">
        <f t="shared" si="1099"/>
        <v>0</v>
      </c>
      <c r="J1536" s="37">
        <f t="shared" si="1099"/>
        <v>0</v>
      </c>
      <c r="K1536" s="37">
        <f t="shared" si="1099"/>
        <v>0</v>
      </c>
      <c r="L1536" s="37">
        <f t="shared" si="1099"/>
        <v>0</v>
      </c>
      <c r="M1536" s="37">
        <f t="shared" si="1099"/>
        <v>0</v>
      </c>
      <c r="N1536" s="37">
        <f t="shared" si="1099"/>
        <v>0</v>
      </c>
      <c r="O1536" s="37">
        <f t="shared" si="1099"/>
        <v>0</v>
      </c>
      <c r="P1536" s="37">
        <f t="shared" si="1099"/>
        <v>0</v>
      </c>
      <c r="Q1536" s="37">
        <f t="shared" si="1099"/>
        <v>0</v>
      </c>
      <c r="R1536" s="37">
        <f t="shared" si="1099"/>
        <v>0</v>
      </c>
      <c r="S1536" s="37">
        <f t="shared" si="1099"/>
        <v>0</v>
      </c>
      <c r="T1536" s="37">
        <f t="shared" si="1099"/>
        <v>0</v>
      </c>
      <c r="U1536" s="37">
        <f t="shared" si="1099"/>
        <v>0</v>
      </c>
      <c r="V1536" s="37">
        <f t="shared" si="1099"/>
        <v>0</v>
      </c>
      <c r="W1536" s="37">
        <f t="shared" si="1099"/>
        <v>0</v>
      </c>
      <c r="X1536" s="37">
        <f t="shared" si="1099"/>
        <v>0</v>
      </c>
      <c r="Y1536" s="37">
        <f t="shared" si="1099"/>
        <v>0</v>
      </c>
      <c r="Z1536" s="37">
        <f t="shared" si="1101"/>
        <v>0</v>
      </c>
      <c r="AA1536" s="37">
        <f t="shared" si="1102"/>
        <v>550000000</v>
      </c>
      <c r="AB1536" s="42">
        <f t="shared" si="1103"/>
        <v>0</v>
      </c>
      <c r="AC1536" s="38"/>
    </row>
    <row r="1537" spans="1:29" s="39" customFormat="1" ht="18" customHeight="1" x14ac:dyDescent="0.25">
      <c r="A1537" s="41" t="s">
        <v>39</v>
      </c>
      <c r="B1537" s="37">
        <f t="shared" si="1100"/>
        <v>119053000</v>
      </c>
      <c r="C1537" s="37">
        <f t="shared" si="1099"/>
        <v>118253000</v>
      </c>
      <c r="D1537" s="37">
        <f t="shared" si="1099"/>
        <v>-800000</v>
      </c>
      <c r="E1537" s="37">
        <f t="shared" si="1099"/>
        <v>211660</v>
      </c>
      <c r="F1537" s="37">
        <f t="shared" si="1099"/>
        <v>0</v>
      </c>
      <c r="G1537" s="37">
        <f t="shared" si="1099"/>
        <v>0</v>
      </c>
      <c r="H1537" s="37">
        <f t="shared" si="1099"/>
        <v>0</v>
      </c>
      <c r="I1537" s="37">
        <f t="shared" si="1099"/>
        <v>96300</v>
      </c>
      <c r="J1537" s="37">
        <f t="shared" si="1099"/>
        <v>0</v>
      </c>
      <c r="K1537" s="37">
        <f t="shared" si="1099"/>
        <v>0</v>
      </c>
      <c r="L1537" s="37">
        <f t="shared" si="1099"/>
        <v>0</v>
      </c>
      <c r="M1537" s="37">
        <f t="shared" si="1099"/>
        <v>96300</v>
      </c>
      <c r="N1537" s="37">
        <f t="shared" si="1099"/>
        <v>0</v>
      </c>
      <c r="O1537" s="37">
        <f t="shared" si="1099"/>
        <v>25360</v>
      </c>
      <c r="P1537" s="37">
        <f t="shared" si="1099"/>
        <v>90000</v>
      </c>
      <c r="Q1537" s="37">
        <f t="shared" si="1099"/>
        <v>0</v>
      </c>
      <c r="R1537" s="37">
        <f t="shared" si="1099"/>
        <v>0</v>
      </c>
      <c r="S1537" s="37">
        <f t="shared" si="1099"/>
        <v>0</v>
      </c>
      <c r="T1537" s="37">
        <f t="shared" si="1099"/>
        <v>0</v>
      </c>
      <c r="U1537" s="37">
        <f t="shared" si="1099"/>
        <v>0</v>
      </c>
      <c r="V1537" s="37">
        <f t="shared" si="1099"/>
        <v>0</v>
      </c>
      <c r="W1537" s="37">
        <f t="shared" si="1099"/>
        <v>0</v>
      </c>
      <c r="X1537" s="37">
        <f t="shared" si="1099"/>
        <v>0</v>
      </c>
      <c r="Y1537" s="37">
        <f t="shared" si="1099"/>
        <v>0</v>
      </c>
      <c r="Z1537" s="37">
        <f t="shared" si="1101"/>
        <v>211660</v>
      </c>
      <c r="AA1537" s="37">
        <f t="shared" si="1102"/>
        <v>118841340</v>
      </c>
      <c r="AB1537" s="42">
        <f t="shared" si="1103"/>
        <v>1.7778636405634464E-3</v>
      </c>
      <c r="AC1537" s="38"/>
    </row>
    <row r="1538" spans="1:29" s="39" customFormat="1" ht="18" customHeight="1" x14ac:dyDescent="0.25">
      <c r="A1538" s="43" t="s">
        <v>40</v>
      </c>
      <c r="B1538" s="44">
        <f>SUM(B1534:B1537)</f>
        <v>83114075000</v>
      </c>
      <c r="C1538" s="44">
        <f t="shared" ref="C1538:AA1538" si="1104">SUM(C1534:C1537)</f>
        <v>69663185070.559998</v>
      </c>
      <c r="D1538" s="44">
        <f t="shared" si="1104"/>
        <v>-4741611133.4399996</v>
      </c>
      <c r="E1538" s="44">
        <f t="shared" si="1104"/>
        <v>10509917534.880003</v>
      </c>
      <c r="F1538" s="44">
        <f t="shared" si="1104"/>
        <v>0</v>
      </c>
      <c r="G1538" s="44">
        <f t="shared" si="1104"/>
        <v>0</v>
      </c>
      <c r="H1538" s="44">
        <f t="shared" si="1104"/>
        <v>0</v>
      </c>
      <c r="I1538" s="44">
        <f t="shared" si="1104"/>
        <v>1197839045.5599999</v>
      </c>
      <c r="J1538" s="44">
        <f t="shared" si="1104"/>
        <v>0</v>
      </c>
      <c r="K1538" s="44">
        <f t="shared" si="1104"/>
        <v>0</v>
      </c>
      <c r="L1538" s="44">
        <f t="shared" si="1104"/>
        <v>0</v>
      </c>
      <c r="M1538" s="44">
        <f t="shared" si="1104"/>
        <v>1197839045.5599999</v>
      </c>
      <c r="N1538" s="44">
        <f t="shared" si="1104"/>
        <v>114405231.91</v>
      </c>
      <c r="O1538" s="44">
        <f t="shared" si="1104"/>
        <v>487867652.27999997</v>
      </c>
      <c r="P1538" s="44">
        <f t="shared" si="1104"/>
        <v>8709805605.1299973</v>
      </c>
      <c r="Q1538" s="44">
        <f t="shared" si="1104"/>
        <v>0</v>
      </c>
      <c r="R1538" s="44">
        <f t="shared" si="1104"/>
        <v>0</v>
      </c>
      <c r="S1538" s="44">
        <f t="shared" si="1104"/>
        <v>0</v>
      </c>
      <c r="T1538" s="44">
        <f t="shared" si="1104"/>
        <v>0</v>
      </c>
      <c r="U1538" s="44">
        <f t="shared" si="1104"/>
        <v>0</v>
      </c>
      <c r="V1538" s="44">
        <f t="shared" si="1104"/>
        <v>0</v>
      </c>
      <c r="W1538" s="44">
        <f t="shared" si="1104"/>
        <v>0</v>
      </c>
      <c r="X1538" s="44">
        <f t="shared" si="1104"/>
        <v>0</v>
      </c>
      <c r="Y1538" s="44">
        <f t="shared" si="1104"/>
        <v>0</v>
      </c>
      <c r="Z1538" s="44">
        <f t="shared" si="1104"/>
        <v>10509917534.879997</v>
      </c>
      <c r="AA1538" s="44">
        <f t="shared" si="1104"/>
        <v>72604157465.12001</v>
      </c>
      <c r="AB1538" s="45">
        <f t="shared" si="1103"/>
        <v>0.12645171753255988</v>
      </c>
      <c r="AC1538" s="38"/>
    </row>
    <row r="1539" spans="1:29" s="39" customFormat="1" ht="18" customHeight="1" x14ac:dyDescent="0.25">
      <c r="A1539" s="46" t="s">
        <v>41</v>
      </c>
      <c r="B1539" s="37">
        <f t="shared" si="1100"/>
        <v>80174000</v>
      </c>
      <c r="C1539" s="37">
        <f t="shared" si="1099"/>
        <v>16327000</v>
      </c>
      <c r="D1539" s="37">
        <f t="shared" si="1099"/>
        <v>0</v>
      </c>
      <c r="E1539" s="37">
        <f t="shared" si="1099"/>
        <v>19682216.989999995</v>
      </c>
      <c r="F1539" s="37">
        <f t="shared" si="1099"/>
        <v>0</v>
      </c>
      <c r="G1539" s="37">
        <f t="shared" si="1099"/>
        <v>0</v>
      </c>
      <c r="H1539" s="37">
        <f t="shared" si="1099"/>
        <v>0</v>
      </c>
      <c r="I1539" s="37">
        <f t="shared" si="1099"/>
        <v>0</v>
      </c>
      <c r="J1539" s="37">
        <f t="shared" si="1099"/>
        <v>0</v>
      </c>
      <c r="K1539" s="37">
        <f t="shared" si="1099"/>
        <v>0</v>
      </c>
      <c r="L1539" s="37">
        <f t="shared" si="1099"/>
        <v>0</v>
      </c>
      <c r="M1539" s="37">
        <f t="shared" si="1099"/>
        <v>0</v>
      </c>
      <c r="N1539" s="37">
        <f t="shared" si="1099"/>
        <v>3678129.26</v>
      </c>
      <c r="O1539" s="37">
        <f t="shared" si="1099"/>
        <v>7304051.2300000004</v>
      </c>
      <c r="P1539" s="37">
        <f t="shared" si="1099"/>
        <v>8700036.5000000019</v>
      </c>
      <c r="Q1539" s="37">
        <f t="shared" si="1099"/>
        <v>0</v>
      </c>
      <c r="R1539" s="37">
        <f t="shared" si="1099"/>
        <v>0</v>
      </c>
      <c r="S1539" s="37">
        <f t="shared" si="1099"/>
        <v>0</v>
      </c>
      <c r="T1539" s="37">
        <f t="shared" si="1099"/>
        <v>0</v>
      </c>
      <c r="U1539" s="37">
        <f t="shared" si="1099"/>
        <v>0</v>
      </c>
      <c r="V1539" s="37">
        <f t="shared" si="1099"/>
        <v>0</v>
      </c>
      <c r="W1539" s="37">
        <f t="shared" si="1099"/>
        <v>0</v>
      </c>
      <c r="X1539" s="37">
        <f t="shared" si="1099"/>
        <v>0</v>
      </c>
      <c r="Y1539" s="37">
        <f t="shared" si="1099"/>
        <v>0</v>
      </c>
      <c r="Z1539" s="37">
        <f t="shared" ref="Z1539" si="1105">SUM(M1539:Y1539)</f>
        <v>19682216.990000002</v>
      </c>
      <c r="AA1539" s="37">
        <f t="shared" ref="AA1539" si="1106">B1539-Z1539</f>
        <v>60491783.009999998</v>
      </c>
      <c r="AB1539" s="42">
        <f t="shared" si="1103"/>
        <v>0.24549376343951906</v>
      </c>
      <c r="AC1539" s="38"/>
    </row>
    <row r="1540" spans="1:29" s="58" customFormat="1" ht="18" customHeight="1" x14ac:dyDescent="0.25">
      <c r="A1540" s="43" t="s">
        <v>42</v>
      </c>
      <c r="B1540" s="55">
        <f>B1539+B1538</f>
        <v>83194249000</v>
      </c>
      <c r="C1540" s="55">
        <f t="shared" ref="C1540:AA1540" si="1107">C1539+C1538</f>
        <v>69679512070.559998</v>
      </c>
      <c r="D1540" s="55">
        <f t="shared" si="1107"/>
        <v>-4741611133.4399996</v>
      </c>
      <c r="E1540" s="55">
        <f t="shared" si="1107"/>
        <v>10529599751.870003</v>
      </c>
      <c r="F1540" s="55">
        <f t="shared" si="1107"/>
        <v>0</v>
      </c>
      <c r="G1540" s="55">
        <f t="shared" si="1107"/>
        <v>0</v>
      </c>
      <c r="H1540" s="55">
        <f t="shared" si="1107"/>
        <v>0</v>
      </c>
      <c r="I1540" s="55">
        <f t="shared" si="1107"/>
        <v>1197839045.5599999</v>
      </c>
      <c r="J1540" s="55">
        <f t="shared" si="1107"/>
        <v>0</v>
      </c>
      <c r="K1540" s="55">
        <f t="shared" si="1107"/>
        <v>0</v>
      </c>
      <c r="L1540" s="55">
        <f t="shared" si="1107"/>
        <v>0</v>
      </c>
      <c r="M1540" s="55">
        <f t="shared" si="1107"/>
        <v>1197839045.5599999</v>
      </c>
      <c r="N1540" s="55">
        <f t="shared" si="1107"/>
        <v>118083361.17</v>
      </c>
      <c r="O1540" s="55">
        <f t="shared" si="1107"/>
        <v>495171703.50999999</v>
      </c>
      <c r="P1540" s="55">
        <f t="shared" si="1107"/>
        <v>8718505641.6299973</v>
      </c>
      <c r="Q1540" s="55">
        <f t="shared" si="1107"/>
        <v>0</v>
      </c>
      <c r="R1540" s="55">
        <f t="shared" si="1107"/>
        <v>0</v>
      </c>
      <c r="S1540" s="55">
        <f t="shared" si="1107"/>
        <v>0</v>
      </c>
      <c r="T1540" s="55">
        <f t="shared" si="1107"/>
        <v>0</v>
      </c>
      <c r="U1540" s="55">
        <f t="shared" si="1107"/>
        <v>0</v>
      </c>
      <c r="V1540" s="55">
        <f t="shared" si="1107"/>
        <v>0</v>
      </c>
      <c r="W1540" s="55">
        <f t="shared" si="1107"/>
        <v>0</v>
      </c>
      <c r="X1540" s="55">
        <f t="shared" si="1107"/>
        <v>0</v>
      </c>
      <c r="Y1540" s="55">
        <f t="shared" si="1107"/>
        <v>0</v>
      </c>
      <c r="Z1540" s="55">
        <f t="shared" si="1107"/>
        <v>10529599751.869997</v>
      </c>
      <c r="AA1540" s="55">
        <f t="shared" si="1107"/>
        <v>72664649248.130005</v>
      </c>
      <c r="AB1540" s="56">
        <f t="shared" si="1103"/>
        <v>0.12656643792613595</v>
      </c>
      <c r="AC1540" s="57"/>
    </row>
    <row r="1543" spans="1:29" ht="15" customHeight="1" x14ac:dyDescent="0.25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</row>
    <row r="1544" spans="1:29" ht="15" customHeight="1" x14ac:dyDescent="0.25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44"/>
  <sheetViews>
    <sheetView topLeftCell="A8" zoomScale="85" zoomScaleNormal="85" workbookViewId="0">
      <pane xSplit="1" ySplit="3" topLeftCell="B101" activePane="bottomRight" state="frozen"/>
      <selection activeCell="Z15" sqref="Z15:Z1540"/>
      <selection pane="topRight" activeCell="Z15" sqref="Z15:Z1540"/>
      <selection pane="bottomLeft" activeCell="Z15" sqref="Z15:Z1540"/>
      <selection pane="bottomRight" activeCell="Z15" sqref="Z15:Z1540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1.6640625" style="2" customWidth="1"/>
    <col min="4" max="4" width="21.33203125" style="2" customWidth="1"/>
    <col min="5" max="5" width="16.6640625" style="2" customWidth="1"/>
    <col min="6" max="6" width="20.77734375" style="2" customWidth="1"/>
    <col min="7" max="7" width="16.6640625" style="2" customWidth="1"/>
    <col min="8" max="8" width="20.109375" style="2" customWidth="1"/>
    <col min="9" max="9" width="17.44140625" style="2" customWidth="1"/>
    <col min="10" max="10" width="19" style="2" customWidth="1"/>
    <col min="11" max="11" width="19.5546875" style="2" customWidth="1"/>
    <col min="12" max="12" width="18.6640625" style="2" customWidth="1"/>
    <col min="13" max="14" width="17.44140625" style="2" customWidth="1"/>
    <col min="15" max="15" width="19.44140625" style="2" customWidth="1"/>
    <col min="16" max="16" width="18.109375" style="2" customWidth="1"/>
    <col min="17" max="17" width="20.44140625" style="2" customWidth="1"/>
    <col min="18" max="18" width="19.109375" style="2" customWidth="1"/>
    <col min="19" max="19" width="23.44140625" style="2" customWidth="1"/>
    <col min="20" max="20" width="23.109375" style="2" customWidth="1"/>
    <col min="21" max="21" width="18.88671875" style="3" customWidth="1"/>
    <col min="22" max="25" width="18.88671875" customWidth="1"/>
    <col min="26" max="26" width="20" customWidth="1"/>
    <col min="27" max="27" width="20.88671875" customWidth="1"/>
    <col min="28" max="28" width="17.88671875" customWidth="1"/>
    <col min="29" max="29" width="12.109375" customWidth="1"/>
  </cols>
  <sheetData>
    <row r="1" spans="1:3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6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6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6" x14ac:dyDescent="0.3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6" x14ac:dyDescent="0.3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8" thickBot="1" x14ac:dyDescent="0.3"/>
    <row r="8" spans="1:30" s="12" customFormat="1" ht="17.25" customHeight="1" thickBot="1" x14ac:dyDescent="0.35">
      <c r="A8" s="4" t="s">
        <v>6</v>
      </c>
      <c r="B8" s="5" t="s">
        <v>7</v>
      </c>
      <c r="C8" s="6" t="s">
        <v>8</v>
      </c>
      <c r="D8" s="7" t="s">
        <v>9</v>
      </c>
      <c r="E8" s="8" t="s">
        <v>10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9" t="s">
        <v>10</v>
      </c>
      <c r="AA8" s="10" t="s">
        <v>11</v>
      </c>
      <c r="AB8" s="10" t="s">
        <v>12</v>
      </c>
      <c r="AC8" s="11" t="s">
        <v>13</v>
      </c>
      <c r="AD8"/>
    </row>
    <row r="9" spans="1:30" s="12" customFormat="1" ht="16.5" customHeight="1" x14ac:dyDescent="0.3">
      <c r="A9" s="13"/>
      <c r="B9" s="14"/>
      <c r="C9" s="15"/>
      <c r="D9" s="16"/>
      <c r="E9" s="17" t="s">
        <v>14</v>
      </c>
      <c r="F9" s="17" t="s">
        <v>14</v>
      </c>
      <c r="G9" s="17" t="s">
        <v>14</v>
      </c>
      <c r="H9" s="17" t="s">
        <v>14</v>
      </c>
      <c r="I9" s="18" t="s">
        <v>15</v>
      </c>
      <c r="J9" s="17" t="s">
        <v>15</v>
      </c>
      <c r="K9" s="17" t="s">
        <v>15</v>
      </c>
      <c r="L9" s="17" t="s">
        <v>15</v>
      </c>
      <c r="M9" s="17" t="s">
        <v>16</v>
      </c>
      <c r="N9" s="17" t="s">
        <v>17</v>
      </c>
      <c r="O9" s="17" t="s">
        <v>17</v>
      </c>
      <c r="P9" s="17" t="s">
        <v>17</v>
      </c>
      <c r="Q9" s="17" t="s">
        <v>17</v>
      </c>
      <c r="R9" s="17" t="s">
        <v>17</v>
      </c>
      <c r="S9" s="17" t="s">
        <v>17</v>
      </c>
      <c r="T9" s="17" t="s">
        <v>17</v>
      </c>
      <c r="U9" s="17" t="s">
        <v>17</v>
      </c>
      <c r="V9" s="17" t="s">
        <v>17</v>
      </c>
      <c r="W9" s="17" t="s">
        <v>17</v>
      </c>
      <c r="X9" s="17" t="s">
        <v>17</v>
      </c>
      <c r="Y9" s="17" t="s">
        <v>17</v>
      </c>
      <c r="Z9" s="19"/>
      <c r="AA9" s="20"/>
      <c r="AB9" s="20"/>
      <c r="AC9" s="21"/>
      <c r="AD9"/>
    </row>
    <row r="10" spans="1:30" s="12" customFormat="1" ht="15.75" customHeight="1" thickBot="1" x14ac:dyDescent="0.35">
      <c r="A10" s="22"/>
      <c r="B10" s="23"/>
      <c r="C10" s="24"/>
      <c r="D10" s="25"/>
      <c r="E10" s="26" t="s">
        <v>18</v>
      </c>
      <c r="F10" s="26" t="s">
        <v>19</v>
      </c>
      <c r="G10" s="26" t="s">
        <v>20</v>
      </c>
      <c r="H10" s="26" t="s">
        <v>21</v>
      </c>
      <c r="I10" s="27" t="s">
        <v>18</v>
      </c>
      <c r="J10" s="26" t="s">
        <v>19</v>
      </c>
      <c r="K10" s="26" t="s">
        <v>20</v>
      </c>
      <c r="L10" s="26" t="s">
        <v>21</v>
      </c>
      <c r="M10" s="26" t="s">
        <v>15</v>
      </c>
      <c r="N10" s="28" t="s">
        <v>22</v>
      </c>
      <c r="O10" s="28" t="s">
        <v>23</v>
      </c>
      <c r="P10" s="28" t="s">
        <v>24</v>
      </c>
      <c r="Q10" s="28" t="s">
        <v>25</v>
      </c>
      <c r="R10" s="28" t="s">
        <v>26</v>
      </c>
      <c r="S10" s="28" t="s">
        <v>27</v>
      </c>
      <c r="T10" s="26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9"/>
      <c r="AA10" s="30"/>
      <c r="AB10" s="30"/>
      <c r="AC10" s="31"/>
      <c r="AD10"/>
    </row>
    <row r="11" spans="1:30" s="35" customFormat="1" x14ac:dyDescent="0.2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4"/>
    </row>
    <row r="12" spans="1:30" s="39" customFormat="1" ht="20.25" customHeight="1" x14ac:dyDescent="0.25">
      <c r="A12" s="36" t="s">
        <v>34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30" s="39" customFormat="1" ht="25.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</row>
    <row r="14" spans="1:30" s="39" customFormat="1" ht="15.6" x14ac:dyDescent="0.3">
      <c r="A14" s="40" t="s">
        <v>35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</row>
    <row r="15" spans="1:30" s="39" customFormat="1" ht="18" customHeight="1" x14ac:dyDescent="0.25">
      <c r="A15" s="41" t="s">
        <v>36</v>
      </c>
      <c r="B15" s="37">
        <f>[1]consoCURRENT!E74</f>
        <v>110161000</v>
      </c>
      <c r="C15" s="37">
        <f>[1]consoCURRENT!F74</f>
        <v>106854799</v>
      </c>
      <c r="D15" s="37">
        <f>[1]consoCURRENT!G74</f>
        <v>-3306201</v>
      </c>
      <c r="E15" s="37">
        <f>[1]consoCURRENT!H74</f>
        <v>34767920.639999993</v>
      </c>
      <c r="F15" s="37">
        <f>[1]consoCURRENT!I74</f>
        <v>0</v>
      </c>
      <c r="G15" s="37">
        <f>[1]consoCURRENT!J74</f>
        <v>0</v>
      </c>
      <c r="H15" s="37">
        <f>[1]consoCURRENT!K74</f>
        <v>0</v>
      </c>
      <c r="I15" s="37">
        <f>[1]consoCURRENT!L74</f>
        <v>755353.48</v>
      </c>
      <c r="J15" s="37">
        <f>[1]consoCURRENT!M74</f>
        <v>0</v>
      </c>
      <c r="K15" s="37">
        <f>[1]consoCURRENT!N74</f>
        <v>0</v>
      </c>
      <c r="L15" s="37">
        <f>[1]consoCURRENT!O74</f>
        <v>0</v>
      </c>
      <c r="M15" s="37">
        <f>[1]consoCURRENT!P74</f>
        <v>755353.48</v>
      </c>
      <c r="N15" s="37">
        <f>[1]consoCURRENT!Q74</f>
        <v>15882580.479999999</v>
      </c>
      <c r="O15" s="37">
        <f>[1]consoCURRENT!R74</f>
        <v>9754616.6600000001</v>
      </c>
      <c r="P15" s="37">
        <f>[1]consoCURRENT!S74</f>
        <v>8375370.0200000014</v>
      </c>
      <c r="Q15" s="37">
        <f>[1]consoCURRENT!T74</f>
        <v>0</v>
      </c>
      <c r="R15" s="37">
        <f>[1]consoCURRENT!U74</f>
        <v>0</v>
      </c>
      <c r="S15" s="37">
        <f>[1]consoCURRENT!V74</f>
        <v>0</v>
      </c>
      <c r="T15" s="37">
        <f>[1]consoCURRENT!W74</f>
        <v>0</v>
      </c>
      <c r="U15" s="37">
        <f>[1]consoCURRENT!X74</f>
        <v>0</v>
      </c>
      <c r="V15" s="37">
        <f>[1]consoCURRENT!Y74</f>
        <v>0</v>
      </c>
      <c r="W15" s="37">
        <f>[1]consoCURRENT!Z74</f>
        <v>0</v>
      </c>
      <c r="X15" s="37">
        <f>[1]consoCURRENT!AA74</f>
        <v>0</v>
      </c>
      <c r="Y15" s="37">
        <f>[1]consoCURRENT!AB74</f>
        <v>0</v>
      </c>
      <c r="Z15" s="37">
        <f>SUM(M15:Y15)</f>
        <v>34767920.640000001</v>
      </c>
      <c r="AA15" s="37">
        <f>B15-Z15</f>
        <v>75393079.359999999</v>
      </c>
      <c r="AB15" s="42">
        <f>Z15/B15</f>
        <v>0.31561006744673703</v>
      </c>
      <c r="AC15" s="38"/>
    </row>
    <row r="16" spans="1:30" s="39" customFormat="1" ht="18" customHeight="1" x14ac:dyDescent="0.25">
      <c r="A16" s="41" t="s">
        <v>37</v>
      </c>
      <c r="B16" s="37">
        <f>[1]consoCURRENT!E150</f>
        <v>179286000</v>
      </c>
      <c r="C16" s="37">
        <f>[1]consoCURRENT!F150</f>
        <v>168538805.5</v>
      </c>
      <c r="D16" s="37">
        <f>[1]consoCURRENT!G150</f>
        <v>-10747194.5</v>
      </c>
      <c r="E16" s="37">
        <f>[1]consoCURRENT!H150</f>
        <v>53986167.060000002</v>
      </c>
      <c r="F16" s="37">
        <f>[1]consoCURRENT!I150</f>
        <v>0</v>
      </c>
      <c r="G16" s="37">
        <f>[1]consoCURRENT!J150</f>
        <v>0</v>
      </c>
      <c r="H16" s="37">
        <f>[1]consoCURRENT!K150</f>
        <v>0</v>
      </c>
      <c r="I16" s="37">
        <f>[1]consoCURRENT!L150</f>
        <v>2378426.9500000002</v>
      </c>
      <c r="J16" s="37">
        <f>[1]consoCURRENT!M150</f>
        <v>0</v>
      </c>
      <c r="K16" s="37">
        <f>[1]consoCURRENT!N150</f>
        <v>0</v>
      </c>
      <c r="L16" s="37">
        <f>[1]consoCURRENT!O150</f>
        <v>0</v>
      </c>
      <c r="M16" s="37">
        <f>[1]consoCURRENT!P150</f>
        <v>2378426.9500000002</v>
      </c>
      <c r="N16" s="37">
        <f>[1]consoCURRENT!Q150</f>
        <v>0</v>
      </c>
      <c r="O16" s="37">
        <f>[1]consoCURRENT!R150</f>
        <v>42341919.309999995</v>
      </c>
      <c r="P16" s="37">
        <f>[1]consoCURRENT!S150</f>
        <v>9265820.7999999989</v>
      </c>
      <c r="Q16" s="37">
        <f>[1]consoCURRENT!T150</f>
        <v>0</v>
      </c>
      <c r="R16" s="37">
        <f>[1]consoCURRENT!U150</f>
        <v>0</v>
      </c>
      <c r="S16" s="37">
        <f>[1]consoCURRENT!V150</f>
        <v>0</v>
      </c>
      <c r="T16" s="37">
        <f>[1]consoCURRENT!W150</f>
        <v>0</v>
      </c>
      <c r="U16" s="37">
        <f>[1]consoCURRENT!X150</f>
        <v>0</v>
      </c>
      <c r="V16" s="37">
        <f>[1]consoCURRENT!Y150</f>
        <v>0</v>
      </c>
      <c r="W16" s="37">
        <f>[1]consoCURRENT!Z150</f>
        <v>0</v>
      </c>
      <c r="X16" s="37">
        <f>[1]consoCURRENT!AA150</f>
        <v>0</v>
      </c>
      <c r="Y16" s="37">
        <f>[1]consoCURRENT!AB150</f>
        <v>0</v>
      </c>
      <c r="Z16" s="37">
        <f t="shared" ref="Z16:Z20" si="0">SUM(M16:Y16)</f>
        <v>53986167.059999995</v>
      </c>
      <c r="AA16" s="37">
        <f t="shared" ref="AA16:AA20" si="1">B16-Z16</f>
        <v>125299832.94</v>
      </c>
      <c r="AB16" s="42">
        <f t="shared" ref="AB16:AB21" si="2">Z16/B16</f>
        <v>0.30111758341420969</v>
      </c>
      <c r="AC16" s="38"/>
    </row>
    <row r="17" spans="1:29" s="39" customFormat="1" ht="18" customHeight="1" x14ac:dyDescent="0.25">
      <c r="A17" s="41" t="s">
        <v>38</v>
      </c>
      <c r="B17" s="37">
        <f>[1]consoCURRENT!E156</f>
        <v>0</v>
      </c>
      <c r="C17" s="37">
        <f>[1]consoCURRENT!F156</f>
        <v>0</v>
      </c>
      <c r="D17" s="37">
        <f>[1]consoCURRENT!G156</f>
        <v>0</v>
      </c>
      <c r="E17" s="37">
        <f>[1]consoCURRENT!H156</f>
        <v>0</v>
      </c>
      <c r="F17" s="37">
        <f>[1]consoCURRENT!I156</f>
        <v>0</v>
      </c>
      <c r="G17" s="37">
        <f>[1]consoCURRENT!J156</f>
        <v>0</v>
      </c>
      <c r="H17" s="37">
        <f>[1]consoCURRENT!K156</f>
        <v>0</v>
      </c>
      <c r="I17" s="37">
        <f>[1]consoCURRENT!L156</f>
        <v>0</v>
      </c>
      <c r="J17" s="37">
        <f>[1]consoCURRENT!M156</f>
        <v>0</v>
      </c>
      <c r="K17" s="37">
        <f>[1]consoCURRENT!N156</f>
        <v>0</v>
      </c>
      <c r="L17" s="37">
        <f>[1]consoCURRENT!O156</f>
        <v>0</v>
      </c>
      <c r="M17" s="37">
        <f>[1]consoCURRENT!P156</f>
        <v>0</v>
      </c>
      <c r="N17" s="37">
        <f>[1]consoCURRENT!Q156</f>
        <v>0</v>
      </c>
      <c r="O17" s="37">
        <f>[1]consoCURRENT!R156</f>
        <v>0</v>
      </c>
      <c r="P17" s="37">
        <f>[1]consoCURRENT!S156</f>
        <v>0</v>
      </c>
      <c r="Q17" s="37">
        <f>[1]consoCURRENT!T156</f>
        <v>0</v>
      </c>
      <c r="R17" s="37">
        <f>[1]consoCURRENT!U156</f>
        <v>0</v>
      </c>
      <c r="S17" s="37">
        <f>[1]consoCURRENT!V156</f>
        <v>0</v>
      </c>
      <c r="T17" s="37">
        <f>[1]consoCURRENT!W156</f>
        <v>0</v>
      </c>
      <c r="U17" s="37">
        <f>[1]consoCURRENT!X156</f>
        <v>0</v>
      </c>
      <c r="V17" s="37">
        <f>[1]consoCURRENT!Y156</f>
        <v>0</v>
      </c>
      <c r="W17" s="37">
        <f>[1]consoCURRENT!Z156</f>
        <v>0</v>
      </c>
      <c r="X17" s="37">
        <f>[1]consoCURRENT!AA156</f>
        <v>0</v>
      </c>
      <c r="Y17" s="37">
        <f>[1]consoCURRENT!AB156</f>
        <v>0</v>
      </c>
      <c r="Z17" s="37">
        <f t="shared" si="0"/>
        <v>0</v>
      </c>
      <c r="AA17" s="37">
        <f t="shared" si="1"/>
        <v>0</v>
      </c>
      <c r="AB17" s="42"/>
      <c r="AC17" s="38"/>
    </row>
    <row r="18" spans="1:29" s="39" customFormat="1" ht="18" customHeight="1" x14ac:dyDescent="0.25">
      <c r="A18" s="41" t="s">
        <v>39</v>
      </c>
      <c r="B18" s="37">
        <f>[1]consoCURRENT!E185</f>
        <v>0</v>
      </c>
      <c r="C18" s="37">
        <f>[1]consoCURRENT!F185</f>
        <v>0</v>
      </c>
      <c r="D18" s="37">
        <f>[1]consoCURRENT!G185</f>
        <v>0</v>
      </c>
      <c r="E18" s="37">
        <f>[1]consoCURRENT!H185</f>
        <v>0</v>
      </c>
      <c r="F18" s="37">
        <f>[1]consoCURRENT!I185</f>
        <v>0</v>
      </c>
      <c r="G18" s="37">
        <f>[1]consoCURRENT!J185</f>
        <v>0</v>
      </c>
      <c r="H18" s="37">
        <f>[1]consoCURRENT!K185</f>
        <v>0</v>
      </c>
      <c r="I18" s="37">
        <f>[1]consoCURRENT!L185</f>
        <v>0</v>
      </c>
      <c r="J18" s="37">
        <f>[1]consoCURRENT!M185</f>
        <v>0</v>
      </c>
      <c r="K18" s="37">
        <f>[1]consoCURRENT!N185</f>
        <v>0</v>
      </c>
      <c r="L18" s="37">
        <f>[1]consoCURRENT!O185</f>
        <v>0</v>
      </c>
      <c r="M18" s="37">
        <f>[1]consoCURRENT!P185</f>
        <v>0</v>
      </c>
      <c r="N18" s="37">
        <f>[1]consoCURRENT!Q185</f>
        <v>0</v>
      </c>
      <c r="O18" s="37">
        <f>[1]consoCURRENT!R185</f>
        <v>0</v>
      </c>
      <c r="P18" s="37">
        <f>[1]consoCURRENT!S185</f>
        <v>0</v>
      </c>
      <c r="Q18" s="37">
        <f>[1]consoCURRENT!T185</f>
        <v>0</v>
      </c>
      <c r="R18" s="37">
        <f>[1]consoCURRENT!U185</f>
        <v>0</v>
      </c>
      <c r="S18" s="37">
        <f>[1]consoCURRENT!V185</f>
        <v>0</v>
      </c>
      <c r="T18" s="37">
        <f>[1]consoCURRENT!W185</f>
        <v>0</v>
      </c>
      <c r="U18" s="37">
        <f>[1]consoCURRENT!X185</f>
        <v>0</v>
      </c>
      <c r="V18" s="37">
        <f>[1]consoCURRENT!Y185</f>
        <v>0</v>
      </c>
      <c r="W18" s="37">
        <f>[1]consoCURRENT!Z185</f>
        <v>0</v>
      </c>
      <c r="X18" s="37">
        <f>[1]consoCURRENT!AA185</f>
        <v>0</v>
      </c>
      <c r="Y18" s="37">
        <f>[1]consoCURRENT!AB185</f>
        <v>0</v>
      </c>
      <c r="Z18" s="37">
        <f t="shared" si="0"/>
        <v>0</v>
      </c>
      <c r="AA18" s="37">
        <f t="shared" si="1"/>
        <v>0</v>
      </c>
      <c r="AB18" s="42"/>
      <c r="AC18" s="38"/>
    </row>
    <row r="19" spans="1:29" s="39" customFormat="1" ht="18" customHeight="1" x14ac:dyDescent="0.25">
      <c r="A19" s="43" t="s">
        <v>40</v>
      </c>
      <c r="B19" s="44">
        <f>SUM(B15:B18)</f>
        <v>289447000</v>
      </c>
      <c r="C19" s="44">
        <f t="shared" ref="C19:AA19" si="3">SUM(C15:C18)</f>
        <v>275393604.5</v>
      </c>
      <c r="D19" s="44">
        <f t="shared" si="3"/>
        <v>-14053395.5</v>
      </c>
      <c r="E19" s="44">
        <f t="shared" si="3"/>
        <v>88754087.699999988</v>
      </c>
      <c r="F19" s="44">
        <f t="shared" si="3"/>
        <v>0</v>
      </c>
      <c r="G19" s="44">
        <f t="shared" si="3"/>
        <v>0</v>
      </c>
      <c r="H19" s="44">
        <f t="shared" si="3"/>
        <v>0</v>
      </c>
      <c r="I19" s="44">
        <f t="shared" si="3"/>
        <v>3133780.43</v>
      </c>
      <c r="J19" s="44">
        <f t="shared" si="3"/>
        <v>0</v>
      </c>
      <c r="K19" s="44">
        <f t="shared" si="3"/>
        <v>0</v>
      </c>
      <c r="L19" s="44">
        <f t="shared" si="3"/>
        <v>0</v>
      </c>
      <c r="M19" s="44">
        <f t="shared" si="3"/>
        <v>3133780.43</v>
      </c>
      <c r="N19" s="44">
        <f t="shared" si="3"/>
        <v>15882580.479999999</v>
      </c>
      <c r="O19" s="44">
        <f t="shared" si="3"/>
        <v>52096535.969999999</v>
      </c>
      <c r="P19" s="44">
        <f t="shared" si="3"/>
        <v>17641190.82</v>
      </c>
      <c r="Q19" s="44">
        <f t="shared" si="3"/>
        <v>0</v>
      </c>
      <c r="R19" s="44">
        <f t="shared" si="3"/>
        <v>0</v>
      </c>
      <c r="S19" s="44">
        <f t="shared" si="3"/>
        <v>0</v>
      </c>
      <c r="T19" s="44">
        <f t="shared" si="3"/>
        <v>0</v>
      </c>
      <c r="U19" s="44">
        <f t="shared" si="3"/>
        <v>0</v>
      </c>
      <c r="V19" s="44">
        <f t="shared" si="3"/>
        <v>0</v>
      </c>
      <c r="W19" s="44">
        <f t="shared" si="3"/>
        <v>0</v>
      </c>
      <c r="X19" s="44">
        <f t="shared" si="3"/>
        <v>0</v>
      </c>
      <c r="Y19" s="44">
        <f t="shared" si="3"/>
        <v>0</v>
      </c>
      <c r="Z19" s="44">
        <f t="shared" si="3"/>
        <v>88754087.699999988</v>
      </c>
      <c r="AA19" s="44">
        <f t="shared" si="3"/>
        <v>200692912.30000001</v>
      </c>
      <c r="AB19" s="45">
        <f t="shared" si="2"/>
        <v>0.30663329625112712</v>
      </c>
      <c r="AC19" s="38"/>
    </row>
    <row r="20" spans="1:29" s="39" customFormat="1" ht="18" customHeight="1" x14ac:dyDescent="0.25">
      <c r="A20" s="46" t="s">
        <v>41</v>
      </c>
      <c r="B20" s="37">
        <f>[1]consoCURRENT!E189</f>
        <v>9055000</v>
      </c>
      <c r="C20" s="37">
        <f>[1]consoCURRENT!F189</f>
        <v>9055000</v>
      </c>
      <c r="D20" s="37">
        <f>[1]consoCURRENT!G189</f>
        <v>0</v>
      </c>
      <c r="E20" s="37">
        <f>[1]consoCURRENT!H189</f>
        <v>2444581.7000000002</v>
      </c>
      <c r="F20" s="37">
        <f>[1]consoCURRENT!I189</f>
        <v>0</v>
      </c>
      <c r="G20" s="37">
        <f>[1]consoCURRENT!J189</f>
        <v>0</v>
      </c>
      <c r="H20" s="37">
        <f>[1]consoCURRENT!K189</f>
        <v>0</v>
      </c>
      <c r="I20" s="37">
        <f>[1]consoCURRENT!L189</f>
        <v>0</v>
      </c>
      <c r="J20" s="37">
        <f>[1]consoCURRENT!M189</f>
        <v>0</v>
      </c>
      <c r="K20" s="37">
        <f>[1]consoCURRENT!N189</f>
        <v>0</v>
      </c>
      <c r="L20" s="37">
        <f>[1]consoCURRENT!O189</f>
        <v>0</v>
      </c>
      <c r="M20" s="37">
        <f>[1]consoCURRENT!P189</f>
        <v>0</v>
      </c>
      <c r="N20" s="37">
        <f>[1]consoCURRENT!Q189</f>
        <v>811584.45</v>
      </c>
      <c r="O20" s="37">
        <f>[1]consoCURRENT!R189</f>
        <v>809055.73</v>
      </c>
      <c r="P20" s="37">
        <f>[1]consoCURRENT!S189</f>
        <v>823941.52</v>
      </c>
      <c r="Q20" s="37">
        <f>[1]consoCURRENT!T189</f>
        <v>0</v>
      </c>
      <c r="R20" s="37">
        <f>[1]consoCURRENT!U189</f>
        <v>0</v>
      </c>
      <c r="S20" s="37">
        <f>[1]consoCURRENT!V189</f>
        <v>0</v>
      </c>
      <c r="T20" s="37">
        <f>[1]consoCURRENT!W189</f>
        <v>0</v>
      </c>
      <c r="U20" s="37">
        <f>[1]consoCURRENT!X189</f>
        <v>0</v>
      </c>
      <c r="V20" s="37">
        <f>[1]consoCURRENT!Y189</f>
        <v>0</v>
      </c>
      <c r="W20" s="37">
        <f>[1]consoCURRENT!Z189</f>
        <v>0</v>
      </c>
      <c r="X20" s="37">
        <f>[1]consoCURRENT!AA189</f>
        <v>0</v>
      </c>
      <c r="Y20" s="37">
        <f>[1]consoCURRENT!AB189</f>
        <v>0</v>
      </c>
      <c r="Z20" s="37">
        <f t="shared" si="0"/>
        <v>2444581.7000000002</v>
      </c>
      <c r="AA20" s="37">
        <f t="shared" si="1"/>
        <v>6610418.2999999998</v>
      </c>
      <c r="AB20" s="42">
        <f t="shared" si="2"/>
        <v>0.26997036996134732</v>
      </c>
      <c r="AC20" s="38"/>
    </row>
    <row r="21" spans="1:29" s="39" customFormat="1" ht="18" customHeight="1" x14ac:dyDescent="0.25">
      <c r="A21" s="43" t="s">
        <v>42</v>
      </c>
      <c r="B21" s="44">
        <f>B20+B19</f>
        <v>298502000</v>
      </c>
      <c r="C21" s="44">
        <f t="shared" ref="C21:AA21" si="4">C20+C19</f>
        <v>284448604.5</v>
      </c>
      <c r="D21" s="44">
        <f t="shared" si="4"/>
        <v>-14053395.5</v>
      </c>
      <c r="E21" s="44">
        <f t="shared" si="4"/>
        <v>91198669.399999991</v>
      </c>
      <c r="F21" s="44">
        <f t="shared" si="4"/>
        <v>0</v>
      </c>
      <c r="G21" s="44">
        <f t="shared" si="4"/>
        <v>0</v>
      </c>
      <c r="H21" s="44">
        <f t="shared" si="4"/>
        <v>0</v>
      </c>
      <c r="I21" s="44">
        <f t="shared" si="4"/>
        <v>3133780.43</v>
      </c>
      <c r="J21" s="44">
        <f t="shared" si="4"/>
        <v>0</v>
      </c>
      <c r="K21" s="44">
        <f t="shared" si="4"/>
        <v>0</v>
      </c>
      <c r="L21" s="44">
        <f t="shared" si="4"/>
        <v>0</v>
      </c>
      <c r="M21" s="44">
        <f t="shared" si="4"/>
        <v>3133780.43</v>
      </c>
      <c r="N21" s="44">
        <f t="shared" si="4"/>
        <v>16694164.929999998</v>
      </c>
      <c r="O21" s="44">
        <f t="shared" si="4"/>
        <v>52905591.699999996</v>
      </c>
      <c r="P21" s="44">
        <f t="shared" si="4"/>
        <v>18465132.34</v>
      </c>
      <c r="Q21" s="44">
        <f t="shared" si="4"/>
        <v>0</v>
      </c>
      <c r="R21" s="44">
        <f t="shared" si="4"/>
        <v>0</v>
      </c>
      <c r="S21" s="44">
        <f t="shared" si="4"/>
        <v>0</v>
      </c>
      <c r="T21" s="44">
        <f t="shared" si="4"/>
        <v>0</v>
      </c>
      <c r="U21" s="44">
        <f t="shared" si="4"/>
        <v>0</v>
      </c>
      <c r="V21" s="44">
        <f t="shared" si="4"/>
        <v>0</v>
      </c>
      <c r="W21" s="44">
        <f t="shared" si="4"/>
        <v>0</v>
      </c>
      <c r="X21" s="44">
        <f t="shared" si="4"/>
        <v>0</v>
      </c>
      <c r="Y21" s="44">
        <f t="shared" si="4"/>
        <v>0</v>
      </c>
      <c r="Z21" s="44">
        <f t="shared" si="4"/>
        <v>91198669.399999991</v>
      </c>
      <c r="AA21" s="44">
        <f t="shared" si="4"/>
        <v>207303330.60000002</v>
      </c>
      <c r="AB21" s="45">
        <f t="shared" si="2"/>
        <v>0.30552113352674348</v>
      </c>
      <c r="AC21" s="47"/>
    </row>
    <row r="22" spans="1:29" s="39" customFormat="1" ht="25.5" customHeight="1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</row>
    <row r="23" spans="1:29" s="39" customFormat="1" ht="25.5" customHeight="1" x14ac:dyDescent="0.3">
      <c r="A23" s="48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</row>
    <row r="24" spans="1:29" s="39" customFormat="1" ht="25.5" customHeight="1" x14ac:dyDescent="0.25">
      <c r="A24" s="49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</row>
    <row r="25" spans="1:29" s="39" customFormat="1" ht="25.5" customHeight="1" x14ac:dyDescent="0.3">
      <c r="A25" s="40" t="s">
        <v>44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</row>
    <row r="26" spans="1:29" s="39" customFormat="1" ht="18" customHeight="1" x14ac:dyDescent="0.25">
      <c r="A26" s="41" t="s">
        <v>36</v>
      </c>
      <c r="B26" s="37">
        <f>[1]consoCURRENT!E251</f>
        <v>6191000</v>
      </c>
      <c r="C26" s="37">
        <f>[1]consoCURRENT!F251</f>
        <v>6191000</v>
      </c>
      <c r="D26" s="37">
        <f>[1]consoCURRENT!G251</f>
        <v>0</v>
      </c>
      <c r="E26" s="37">
        <f>[1]consoCURRENT!H251</f>
        <v>2318542.2999999998</v>
      </c>
      <c r="F26" s="37">
        <f>[1]consoCURRENT!I251</f>
        <v>0</v>
      </c>
      <c r="G26" s="37">
        <f>[1]consoCURRENT!J251</f>
        <v>0</v>
      </c>
      <c r="H26" s="37">
        <f>[1]consoCURRENT!K251</f>
        <v>0</v>
      </c>
      <c r="I26" s="37">
        <f>[1]consoCURRENT!L251</f>
        <v>0</v>
      </c>
      <c r="J26" s="37">
        <f>[1]consoCURRENT!M251</f>
        <v>0</v>
      </c>
      <c r="K26" s="37">
        <f>[1]consoCURRENT!N251</f>
        <v>0</v>
      </c>
      <c r="L26" s="37">
        <f>[1]consoCURRENT!O251</f>
        <v>0</v>
      </c>
      <c r="M26" s="37">
        <f>[1]consoCURRENT!P251</f>
        <v>0</v>
      </c>
      <c r="N26" s="37">
        <f>[1]consoCURRENT!Q251</f>
        <v>1096656.1000000001</v>
      </c>
      <c r="O26" s="37">
        <f>[1]consoCURRENT!R251</f>
        <v>643443.1</v>
      </c>
      <c r="P26" s="37">
        <f>[1]consoCURRENT!S251</f>
        <v>578443.1</v>
      </c>
      <c r="Q26" s="37">
        <f>[1]consoCURRENT!T251</f>
        <v>0</v>
      </c>
      <c r="R26" s="37">
        <f>[1]consoCURRENT!U251</f>
        <v>0</v>
      </c>
      <c r="S26" s="37">
        <f>[1]consoCURRENT!V251</f>
        <v>0</v>
      </c>
      <c r="T26" s="37">
        <f>[1]consoCURRENT!W251</f>
        <v>0</v>
      </c>
      <c r="U26" s="37">
        <f>[1]consoCURRENT!X251</f>
        <v>0</v>
      </c>
      <c r="V26" s="37">
        <f>[1]consoCURRENT!Y251</f>
        <v>0</v>
      </c>
      <c r="W26" s="37">
        <f>[1]consoCURRENT!Z251</f>
        <v>0</v>
      </c>
      <c r="X26" s="37">
        <f>[1]consoCURRENT!AA251</f>
        <v>0</v>
      </c>
      <c r="Y26" s="37">
        <f>[1]consoCURRENT!AB251</f>
        <v>0</v>
      </c>
      <c r="Z26" s="37">
        <f>SUM(M26:Y26)</f>
        <v>2318542.3000000003</v>
      </c>
      <c r="AA26" s="37">
        <f>B26-Z26</f>
        <v>3872457.6999999997</v>
      </c>
      <c r="AB26" s="42">
        <f>Z26/B26</f>
        <v>0.37450206751736398</v>
      </c>
      <c r="AC26" s="38"/>
    </row>
    <row r="27" spans="1:29" s="39" customFormat="1" ht="18" customHeight="1" x14ac:dyDescent="0.25">
      <c r="A27" s="41" t="s">
        <v>37</v>
      </c>
      <c r="B27" s="37">
        <f>[1]consoCURRENT!E327</f>
        <v>158934000</v>
      </c>
      <c r="C27" s="37">
        <f>[1]consoCURRENT!F327</f>
        <v>152534000</v>
      </c>
      <c r="D27" s="37">
        <f>[1]consoCURRENT!G327</f>
        <v>-6400000</v>
      </c>
      <c r="E27" s="37">
        <f>[1]consoCURRENT!H327</f>
        <v>14164262.069999998</v>
      </c>
      <c r="F27" s="37">
        <f>[1]consoCURRENT!I327</f>
        <v>0</v>
      </c>
      <c r="G27" s="37">
        <f>[1]consoCURRENT!J327</f>
        <v>0</v>
      </c>
      <c r="H27" s="37">
        <f>[1]consoCURRENT!K327</f>
        <v>0</v>
      </c>
      <c r="I27" s="37">
        <f>[1]consoCURRENT!L327</f>
        <v>1085122.8599999999</v>
      </c>
      <c r="J27" s="37">
        <f>[1]consoCURRENT!M327</f>
        <v>0</v>
      </c>
      <c r="K27" s="37">
        <f>[1]consoCURRENT!N327</f>
        <v>0</v>
      </c>
      <c r="L27" s="37">
        <f>[1]consoCURRENT!O327</f>
        <v>0</v>
      </c>
      <c r="M27" s="37">
        <f>[1]consoCURRENT!P327</f>
        <v>1085122.8599999999</v>
      </c>
      <c r="N27" s="37">
        <f>[1]consoCURRENT!Q327</f>
        <v>0</v>
      </c>
      <c r="O27" s="37">
        <f>[1]consoCURRENT!R327</f>
        <v>9142283.3600000013</v>
      </c>
      <c r="P27" s="37">
        <f>[1]consoCURRENT!S327</f>
        <v>3936855.85</v>
      </c>
      <c r="Q27" s="37">
        <f>[1]consoCURRENT!T327</f>
        <v>0</v>
      </c>
      <c r="R27" s="37">
        <f>[1]consoCURRENT!U327</f>
        <v>0</v>
      </c>
      <c r="S27" s="37">
        <f>[1]consoCURRENT!V327</f>
        <v>0</v>
      </c>
      <c r="T27" s="37">
        <f>[1]consoCURRENT!W327</f>
        <v>0</v>
      </c>
      <c r="U27" s="37">
        <f>[1]consoCURRENT!X327</f>
        <v>0</v>
      </c>
      <c r="V27" s="37">
        <f>[1]consoCURRENT!Y327</f>
        <v>0</v>
      </c>
      <c r="W27" s="37">
        <f>[1]consoCURRENT!Z327</f>
        <v>0</v>
      </c>
      <c r="X27" s="37">
        <f>[1]consoCURRENT!AA327</f>
        <v>0</v>
      </c>
      <c r="Y27" s="37">
        <f>[1]consoCURRENT!AB327</f>
        <v>0</v>
      </c>
      <c r="Z27" s="37">
        <f t="shared" ref="Z27:Z29" si="5">SUM(M27:Y27)</f>
        <v>14164262.07</v>
      </c>
      <c r="AA27" s="37">
        <f t="shared" ref="AA27:AA29" si="6">B27-Z27</f>
        <v>144769737.93000001</v>
      </c>
      <c r="AB27" s="42">
        <f t="shared" ref="AB27:AB32" si="7">Z27/B27</f>
        <v>8.9120402619955449E-2</v>
      </c>
      <c r="AC27" s="38"/>
    </row>
    <row r="28" spans="1:29" s="39" customFormat="1" ht="18" customHeight="1" x14ac:dyDescent="0.25">
      <c r="A28" s="41" t="s">
        <v>38</v>
      </c>
      <c r="B28" s="37">
        <f>[1]consoCURRENT!E333</f>
        <v>0</v>
      </c>
      <c r="C28" s="37">
        <f>[1]consoCURRENT!F333</f>
        <v>0</v>
      </c>
      <c r="D28" s="37">
        <f>[1]consoCURRENT!G333</f>
        <v>0</v>
      </c>
      <c r="E28" s="37">
        <f>[1]consoCURRENT!H333</f>
        <v>0</v>
      </c>
      <c r="F28" s="37">
        <f>[1]consoCURRENT!I333</f>
        <v>0</v>
      </c>
      <c r="G28" s="37">
        <f>[1]consoCURRENT!J333</f>
        <v>0</v>
      </c>
      <c r="H28" s="37">
        <f>[1]consoCURRENT!K333</f>
        <v>0</v>
      </c>
      <c r="I28" s="37">
        <f>[1]consoCURRENT!L333</f>
        <v>0</v>
      </c>
      <c r="J28" s="37">
        <f>[1]consoCURRENT!M333</f>
        <v>0</v>
      </c>
      <c r="K28" s="37">
        <f>[1]consoCURRENT!N333</f>
        <v>0</v>
      </c>
      <c r="L28" s="37">
        <f>[1]consoCURRENT!O333</f>
        <v>0</v>
      </c>
      <c r="M28" s="37">
        <f>[1]consoCURRENT!P333</f>
        <v>0</v>
      </c>
      <c r="N28" s="37">
        <f>[1]consoCURRENT!Q333</f>
        <v>0</v>
      </c>
      <c r="O28" s="37">
        <f>[1]consoCURRENT!R333</f>
        <v>0</v>
      </c>
      <c r="P28" s="37">
        <f>[1]consoCURRENT!S333</f>
        <v>0</v>
      </c>
      <c r="Q28" s="37">
        <f>[1]consoCURRENT!T333</f>
        <v>0</v>
      </c>
      <c r="R28" s="37">
        <f>[1]consoCURRENT!U333</f>
        <v>0</v>
      </c>
      <c r="S28" s="37">
        <f>[1]consoCURRENT!V333</f>
        <v>0</v>
      </c>
      <c r="T28" s="37">
        <f>[1]consoCURRENT!W333</f>
        <v>0</v>
      </c>
      <c r="U28" s="37">
        <f>[1]consoCURRENT!X333</f>
        <v>0</v>
      </c>
      <c r="V28" s="37">
        <f>[1]consoCURRENT!Y333</f>
        <v>0</v>
      </c>
      <c r="W28" s="37">
        <f>[1]consoCURRENT!Z333</f>
        <v>0</v>
      </c>
      <c r="X28" s="37">
        <f>[1]consoCURRENT!AA333</f>
        <v>0</v>
      </c>
      <c r="Y28" s="37">
        <f>[1]consoCURRENT!AB333</f>
        <v>0</v>
      </c>
      <c r="Z28" s="37">
        <f t="shared" si="5"/>
        <v>0</v>
      </c>
      <c r="AA28" s="37">
        <f t="shared" si="6"/>
        <v>0</v>
      </c>
      <c r="AB28" s="42"/>
      <c r="AC28" s="38"/>
    </row>
    <row r="29" spans="1:29" s="39" customFormat="1" ht="18" customHeight="1" x14ac:dyDescent="0.25">
      <c r="A29" s="41" t="s">
        <v>39</v>
      </c>
      <c r="B29" s="37">
        <f>[1]consoCURRENT!E362</f>
        <v>29553000</v>
      </c>
      <c r="C29" s="37">
        <f>[1]consoCURRENT!F362</f>
        <v>28753000</v>
      </c>
      <c r="D29" s="37">
        <f>[1]consoCURRENT!G362</f>
        <v>-800000</v>
      </c>
      <c r="E29" s="37">
        <f>[1]consoCURRENT!H362</f>
        <v>211660</v>
      </c>
      <c r="F29" s="37">
        <f>[1]consoCURRENT!I362</f>
        <v>0</v>
      </c>
      <c r="G29" s="37">
        <f>[1]consoCURRENT!J362</f>
        <v>0</v>
      </c>
      <c r="H29" s="37">
        <f>[1]consoCURRENT!K362</f>
        <v>0</v>
      </c>
      <c r="I29" s="37">
        <f>[1]consoCURRENT!L362</f>
        <v>96300</v>
      </c>
      <c r="J29" s="37">
        <f>[1]consoCURRENT!M362</f>
        <v>0</v>
      </c>
      <c r="K29" s="37">
        <f>[1]consoCURRENT!N362</f>
        <v>0</v>
      </c>
      <c r="L29" s="37">
        <f>[1]consoCURRENT!O362</f>
        <v>0</v>
      </c>
      <c r="M29" s="37">
        <f>[1]consoCURRENT!P362</f>
        <v>96300</v>
      </c>
      <c r="N29" s="37">
        <f>[1]consoCURRENT!Q362</f>
        <v>0</v>
      </c>
      <c r="O29" s="37">
        <f>[1]consoCURRENT!R362</f>
        <v>25360</v>
      </c>
      <c r="P29" s="37">
        <f>[1]consoCURRENT!S362</f>
        <v>90000</v>
      </c>
      <c r="Q29" s="37">
        <f>[1]consoCURRENT!T362</f>
        <v>0</v>
      </c>
      <c r="R29" s="37">
        <f>[1]consoCURRENT!U362</f>
        <v>0</v>
      </c>
      <c r="S29" s="37">
        <f>[1]consoCURRENT!V362</f>
        <v>0</v>
      </c>
      <c r="T29" s="37">
        <f>[1]consoCURRENT!W362</f>
        <v>0</v>
      </c>
      <c r="U29" s="37">
        <f>[1]consoCURRENT!X362</f>
        <v>0</v>
      </c>
      <c r="V29" s="37">
        <f>[1]consoCURRENT!Y362</f>
        <v>0</v>
      </c>
      <c r="W29" s="37">
        <f>[1]consoCURRENT!Z362</f>
        <v>0</v>
      </c>
      <c r="X29" s="37">
        <f>[1]consoCURRENT!AA362</f>
        <v>0</v>
      </c>
      <c r="Y29" s="37">
        <f>[1]consoCURRENT!AB362</f>
        <v>0</v>
      </c>
      <c r="Z29" s="37">
        <f t="shared" si="5"/>
        <v>211660</v>
      </c>
      <c r="AA29" s="37">
        <f t="shared" si="6"/>
        <v>29341340</v>
      </c>
      <c r="AB29" s="42">
        <f t="shared" si="7"/>
        <v>7.1620478462423439E-3</v>
      </c>
      <c r="AC29" s="38"/>
    </row>
    <row r="30" spans="1:29" s="39" customFormat="1" ht="18" customHeight="1" x14ac:dyDescent="0.25">
      <c r="A30" s="43" t="s">
        <v>40</v>
      </c>
      <c r="B30" s="44">
        <f>SUM(B26:B29)</f>
        <v>194678000</v>
      </c>
      <c r="C30" s="44">
        <f t="shared" ref="C30:AA30" si="8">SUM(C26:C29)</f>
        <v>187478000</v>
      </c>
      <c r="D30" s="44">
        <f t="shared" si="8"/>
        <v>-7200000</v>
      </c>
      <c r="E30" s="44">
        <f t="shared" si="8"/>
        <v>16694464.369999997</v>
      </c>
      <c r="F30" s="44">
        <f t="shared" si="8"/>
        <v>0</v>
      </c>
      <c r="G30" s="44">
        <f t="shared" si="8"/>
        <v>0</v>
      </c>
      <c r="H30" s="44">
        <f t="shared" si="8"/>
        <v>0</v>
      </c>
      <c r="I30" s="44">
        <f t="shared" si="8"/>
        <v>1181422.8599999999</v>
      </c>
      <c r="J30" s="44">
        <f t="shared" si="8"/>
        <v>0</v>
      </c>
      <c r="K30" s="44">
        <f t="shared" si="8"/>
        <v>0</v>
      </c>
      <c r="L30" s="44">
        <f t="shared" si="8"/>
        <v>0</v>
      </c>
      <c r="M30" s="44">
        <f t="shared" si="8"/>
        <v>1181422.8599999999</v>
      </c>
      <c r="N30" s="44">
        <f t="shared" si="8"/>
        <v>1096656.1000000001</v>
      </c>
      <c r="O30" s="44">
        <f t="shared" si="8"/>
        <v>9811086.4600000009</v>
      </c>
      <c r="P30" s="44">
        <f t="shared" si="8"/>
        <v>4605298.95</v>
      </c>
      <c r="Q30" s="44">
        <f t="shared" si="8"/>
        <v>0</v>
      </c>
      <c r="R30" s="44">
        <f t="shared" si="8"/>
        <v>0</v>
      </c>
      <c r="S30" s="44">
        <f t="shared" si="8"/>
        <v>0</v>
      </c>
      <c r="T30" s="44">
        <f t="shared" si="8"/>
        <v>0</v>
      </c>
      <c r="U30" s="44">
        <f t="shared" si="8"/>
        <v>0</v>
      </c>
      <c r="V30" s="44">
        <f t="shared" si="8"/>
        <v>0</v>
      </c>
      <c r="W30" s="44">
        <f t="shared" si="8"/>
        <v>0</v>
      </c>
      <c r="X30" s="44">
        <f t="shared" si="8"/>
        <v>0</v>
      </c>
      <c r="Y30" s="44">
        <f t="shared" si="8"/>
        <v>0</v>
      </c>
      <c r="Z30" s="44">
        <f t="shared" si="8"/>
        <v>16694464.370000001</v>
      </c>
      <c r="AA30" s="44">
        <f t="shared" si="8"/>
        <v>177983535.63</v>
      </c>
      <c r="AB30" s="45">
        <f t="shared" si="7"/>
        <v>8.5754242235897227E-2</v>
      </c>
      <c r="AC30" s="38"/>
    </row>
    <row r="31" spans="1:29" s="39" customFormat="1" ht="18" customHeight="1" x14ac:dyDescent="0.25">
      <c r="A31" s="46" t="s">
        <v>41</v>
      </c>
      <c r="B31" s="37">
        <f>[1]consoCURRENT!E366</f>
        <v>534000</v>
      </c>
      <c r="C31" s="37">
        <f>[1]consoCURRENT!F366</f>
        <v>534000</v>
      </c>
      <c r="D31" s="37">
        <f>[1]consoCURRENT!G366</f>
        <v>0</v>
      </c>
      <c r="E31" s="37">
        <f>[1]consoCURRENT!H366</f>
        <v>169607.88</v>
      </c>
      <c r="F31" s="37">
        <f>[1]consoCURRENT!I366</f>
        <v>0</v>
      </c>
      <c r="G31" s="37">
        <f>[1]consoCURRENT!J366</f>
        <v>0</v>
      </c>
      <c r="H31" s="37">
        <f>[1]consoCURRENT!K366</f>
        <v>0</v>
      </c>
      <c r="I31" s="37">
        <f>[1]consoCURRENT!L366</f>
        <v>0</v>
      </c>
      <c r="J31" s="37">
        <f>[1]consoCURRENT!M366</f>
        <v>0</v>
      </c>
      <c r="K31" s="37">
        <f>[1]consoCURRENT!N366</f>
        <v>0</v>
      </c>
      <c r="L31" s="37">
        <f>[1]consoCURRENT!O366</f>
        <v>0</v>
      </c>
      <c r="M31" s="37">
        <f>[1]consoCURRENT!P366</f>
        <v>0</v>
      </c>
      <c r="N31" s="37">
        <f>[1]consoCURRENT!Q366</f>
        <v>0</v>
      </c>
      <c r="O31" s="37">
        <f>[1]consoCURRENT!R366</f>
        <v>56535.96</v>
      </c>
      <c r="P31" s="37">
        <f>[1]consoCURRENT!S366</f>
        <v>113071.92000000001</v>
      </c>
      <c r="Q31" s="37">
        <f>[1]consoCURRENT!T366</f>
        <v>0</v>
      </c>
      <c r="R31" s="37">
        <f>[1]consoCURRENT!U366</f>
        <v>0</v>
      </c>
      <c r="S31" s="37">
        <f>[1]consoCURRENT!V366</f>
        <v>0</v>
      </c>
      <c r="T31" s="37">
        <f>[1]consoCURRENT!W366</f>
        <v>0</v>
      </c>
      <c r="U31" s="37">
        <f>[1]consoCURRENT!X366</f>
        <v>0</v>
      </c>
      <c r="V31" s="37">
        <f>[1]consoCURRENT!Y366</f>
        <v>0</v>
      </c>
      <c r="W31" s="37">
        <f>[1]consoCURRENT!Z366</f>
        <v>0</v>
      </c>
      <c r="X31" s="37">
        <f>[1]consoCURRENT!AA366</f>
        <v>0</v>
      </c>
      <c r="Y31" s="37">
        <f>[1]consoCURRENT!AB366</f>
        <v>0</v>
      </c>
      <c r="Z31" s="37">
        <f t="shared" ref="Z31" si="9">SUM(M31:Y31)</f>
        <v>169607.88</v>
      </c>
      <c r="AA31" s="37">
        <f t="shared" ref="AA31" si="10">B31-Z31</f>
        <v>364392.12</v>
      </c>
      <c r="AB31" s="42">
        <f t="shared" si="7"/>
        <v>0.3176177528089888</v>
      </c>
      <c r="AC31" s="38"/>
    </row>
    <row r="32" spans="1:29" s="39" customFormat="1" ht="18" customHeight="1" x14ac:dyDescent="0.25">
      <c r="A32" s="43" t="s">
        <v>42</v>
      </c>
      <c r="B32" s="44">
        <f>B31+B30</f>
        <v>195212000</v>
      </c>
      <c r="C32" s="44">
        <f t="shared" ref="C32:AA32" si="11">C31+C30</f>
        <v>188012000</v>
      </c>
      <c r="D32" s="44">
        <f t="shared" si="11"/>
        <v>-7200000</v>
      </c>
      <c r="E32" s="44">
        <f t="shared" si="11"/>
        <v>16864072.249999996</v>
      </c>
      <c r="F32" s="44">
        <f t="shared" si="11"/>
        <v>0</v>
      </c>
      <c r="G32" s="44">
        <f t="shared" si="11"/>
        <v>0</v>
      </c>
      <c r="H32" s="44">
        <f t="shared" si="11"/>
        <v>0</v>
      </c>
      <c r="I32" s="44">
        <f t="shared" si="11"/>
        <v>1181422.8599999999</v>
      </c>
      <c r="J32" s="44">
        <f t="shared" si="11"/>
        <v>0</v>
      </c>
      <c r="K32" s="44">
        <f t="shared" si="11"/>
        <v>0</v>
      </c>
      <c r="L32" s="44">
        <f t="shared" si="11"/>
        <v>0</v>
      </c>
      <c r="M32" s="44">
        <f t="shared" si="11"/>
        <v>1181422.8599999999</v>
      </c>
      <c r="N32" s="44">
        <f t="shared" si="11"/>
        <v>1096656.1000000001</v>
      </c>
      <c r="O32" s="44">
        <f t="shared" si="11"/>
        <v>9867622.4200000018</v>
      </c>
      <c r="P32" s="44">
        <f t="shared" si="11"/>
        <v>4718370.87</v>
      </c>
      <c r="Q32" s="44">
        <f t="shared" si="11"/>
        <v>0</v>
      </c>
      <c r="R32" s="44">
        <f t="shared" si="11"/>
        <v>0</v>
      </c>
      <c r="S32" s="44">
        <f t="shared" si="11"/>
        <v>0</v>
      </c>
      <c r="T32" s="44">
        <f t="shared" si="11"/>
        <v>0</v>
      </c>
      <c r="U32" s="44">
        <f t="shared" si="11"/>
        <v>0</v>
      </c>
      <c r="V32" s="44">
        <f t="shared" si="11"/>
        <v>0</v>
      </c>
      <c r="W32" s="44">
        <f t="shared" si="11"/>
        <v>0</v>
      </c>
      <c r="X32" s="44">
        <f t="shared" si="11"/>
        <v>0</v>
      </c>
      <c r="Y32" s="44">
        <f t="shared" si="11"/>
        <v>0</v>
      </c>
      <c r="Z32" s="44">
        <f t="shared" si="11"/>
        <v>16864072.25</v>
      </c>
      <c r="AA32" s="44">
        <f t="shared" si="11"/>
        <v>178347927.75</v>
      </c>
      <c r="AB32" s="45">
        <f t="shared" si="7"/>
        <v>8.638850198758273E-2</v>
      </c>
      <c r="AC32" s="47"/>
    </row>
    <row r="33" spans="1:29" s="39" customFormat="1" ht="15" customHeight="1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</row>
    <row r="34" spans="1:29" s="39" customFormat="1" ht="15" customHeight="1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</row>
    <row r="35" spans="1:29" s="39" customFormat="1" ht="25.5" customHeight="1" x14ac:dyDescent="0.3">
      <c r="A35" s="40" t="s">
        <v>45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</row>
    <row r="36" spans="1:29" s="39" customFormat="1" ht="18" customHeight="1" x14ac:dyDescent="0.25">
      <c r="A36" s="41" t="s">
        <v>36</v>
      </c>
      <c r="B36" s="37">
        <f>[1]consoCURRENT!E426</f>
        <v>6528000</v>
      </c>
      <c r="C36" s="37">
        <f>[1]consoCURRENT!F426</f>
        <v>6528000</v>
      </c>
      <c r="D36" s="37">
        <f>[1]consoCURRENT!G426</f>
        <v>0</v>
      </c>
      <c r="E36" s="37">
        <f>[1]consoCURRENT!H426</f>
        <v>1944655</v>
      </c>
      <c r="F36" s="37">
        <f>[1]consoCURRENT!I426</f>
        <v>0</v>
      </c>
      <c r="G36" s="37">
        <f>[1]consoCURRENT!J426</f>
        <v>0</v>
      </c>
      <c r="H36" s="37">
        <f>[1]consoCURRENT!K426</f>
        <v>0</v>
      </c>
      <c r="I36" s="37">
        <f>[1]consoCURRENT!L426</f>
        <v>0</v>
      </c>
      <c r="J36" s="37">
        <f>[1]consoCURRENT!M426</f>
        <v>0</v>
      </c>
      <c r="K36" s="37">
        <f>[1]consoCURRENT!N426</f>
        <v>0</v>
      </c>
      <c r="L36" s="37">
        <f>[1]consoCURRENT!O426</f>
        <v>0</v>
      </c>
      <c r="M36" s="37">
        <f>[1]consoCURRENT!P426</f>
        <v>0</v>
      </c>
      <c r="N36" s="37">
        <f>[1]consoCURRENT!Q426</f>
        <v>0</v>
      </c>
      <c r="O36" s="37">
        <f>[1]consoCURRENT!R426</f>
        <v>1451222.5</v>
      </c>
      <c r="P36" s="37">
        <f>[1]consoCURRENT!S426</f>
        <v>493432.5</v>
      </c>
      <c r="Q36" s="37">
        <f>[1]consoCURRENT!T426</f>
        <v>0</v>
      </c>
      <c r="R36" s="37">
        <f>[1]consoCURRENT!U426</f>
        <v>0</v>
      </c>
      <c r="S36" s="37">
        <f>[1]consoCURRENT!V426</f>
        <v>0</v>
      </c>
      <c r="T36" s="37">
        <f>[1]consoCURRENT!W426</f>
        <v>0</v>
      </c>
      <c r="U36" s="37">
        <f>[1]consoCURRENT!X426</f>
        <v>0</v>
      </c>
      <c r="V36" s="37">
        <f>[1]consoCURRENT!Y426</f>
        <v>0</v>
      </c>
      <c r="W36" s="37">
        <f>[1]consoCURRENT!Z426</f>
        <v>0</v>
      </c>
      <c r="X36" s="37">
        <f>[1]consoCURRENT!AA426</f>
        <v>0</v>
      </c>
      <c r="Y36" s="37">
        <f>[1]consoCURRENT!AB426</f>
        <v>0</v>
      </c>
      <c r="Z36" s="37">
        <f>SUM(M36:Y36)</f>
        <v>1944655</v>
      </c>
      <c r="AA36" s="37">
        <f>B36-Z36</f>
        <v>4583345</v>
      </c>
      <c r="AB36" s="42">
        <f>Z36/B36</f>
        <v>0.29789445465686276</v>
      </c>
      <c r="AC36" s="38"/>
    </row>
    <row r="37" spans="1:29" s="39" customFormat="1" ht="18" customHeight="1" x14ac:dyDescent="0.25">
      <c r="A37" s="41" t="s">
        <v>37</v>
      </c>
      <c r="B37" s="37">
        <f>[1]consoCURRENT!E502</f>
        <v>7871000</v>
      </c>
      <c r="C37" s="37">
        <f>[1]consoCURRENT!F502</f>
        <v>6792470.0700000003</v>
      </c>
      <c r="D37" s="37">
        <f>[1]consoCURRENT!G502</f>
        <v>-1078529.93</v>
      </c>
      <c r="E37" s="37">
        <f>[1]consoCURRENT!H502</f>
        <v>2255131.91</v>
      </c>
      <c r="F37" s="37">
        <f>[1]consoCURRENT!I502</f>
        <v>0</v>
      </c>
      <c r="G37" s="37">
        <f>[1]consoCURRENT!J502</f>
        <v>0</v>
      </c>
      <c r="H37" s="37">
        <f>[1]consoCURRENT!K502</f>
        <v>0</v>
      </c>
      <c r="I37" s="37">
        <f>[1]consoCURRENT!L502</f>
        <v>954999.07000000007</v>
      </c>
      <c r="J37" s="37">
        <f>[1]consoCURRENT!M502</f>
        <v>0</v>
      </c>
      <c r="K37" s="37">
        <f>[1]consoCURRENT!N502</f>
        <v>0</v>
      </c>
      <c r="L37" s="37">
        <f>[1]consoCURRENT!O502</f>
        <v>0</v>
      </c>
      <c r="M37" s="37">
        <f>[1]consoCURRENT!P502</f>
        <v>954999.07000000007</v>
      </c>
      <c r="N37" s="37">
        <f>[1]consoCURRENT!Q502</f>
        <v>0</v>
      </c>
      <c r="O37" s="37">
        <f>[1]consoCURRENT!R502</f>
        <v>1169298.47</v>
      </c>
      <c r="P37" s="37">
        <f>[1]consoCURRENT!S502</f>
        <v>130834.37</v>
      </c>
      <c r="Q37" s="37">
        <f>[1]consoCURRENT!T502</f>
        <v>0</v>
      </c>
      <c r="R37" s="37">
        <f>[1]consoCURRENT!U502</f>
        <v>0</v>
      </c>
      <c r="S37" s="37">
        <f>[1]consoCURRENT!V502</f>
        <v>0</v>
      </c>
      <c r="T37" s="37">
        <f>[1]consoCURRENT!W502</f>
        <v>0</v>
      </c>
      <c r="U37" s="37">
        <f>[1]consoCURRENT!X502</f>
        <v>0</v>
      </c>
      <c r="V37" s="37">
        <f>[1]consoCURRENT!Y502</f>
        <v>0</v>
      </c>
      <c r="W37" s="37">
        <f>[1]consoCURRENT!Z502</f>
        <v>0</v>
      </c>
      <c r="X37" s="37">
        <f>[1]consoCURRENT!AA502</f>
        <v>0</v>
      </c>
      <c r="Y37" s="37">
        <f>[1]consoCURRENT!AB502</f>
        <v>0</v>
      </c>
      <c r="Z37" s="37">
        <f t="shared" ref="Z37:Z39" si="12">SUM(M37:Y37)</f>
        <v>2255131.91</v>
      </c>
      <c r="AA37" s="37">
        <f t="shared" ref="AA37:AA39" si="13">B37-Z37</f>
        <v>5615868.0899999999</v>
      </c>
      <c r="AB37" s="42">
        <f t="shared" ref="AB37:AB42" si="14">Z37/B37</f>
        <v>0.28651148646931779</v>
      </c>
      <c r="AC37" s="38"/>
    </row>
    <row r="38" spans="1:29" s="39" customFormat="1" ht="18" customHeight="1" x14ac:dyDescent="0.25">
      <c r="A38" s="41" t="s">
        <v>38</v>
      </c>
      <c r="B38" s="37">
        <f>[1]consoCURRENT!E508</f>
        <v>0</v>
      </c>
      <c r="C38" s="37">
        <f>[1]consoCURRENT!F508</f>
        <v>0</v>
      </c>
      <c r="D38" s="37">
        <f>[1]consoCURRENT!G508</f>
        <v>0</v>
      </c>
      <c r="E38" s="37">
        <f>[1]consoCURRENT!H508</f>
        <v>0</v>
      </c>
      <c r="F38" s="37">
        <f>[1]consoCURRENT!I508</f>
        <v>0</v>
      </c>
      <c r="G38" s="37">
        <f>[1]consoCURRENT!J508</f>
        <v>0</v>
      </c>
      <c r="H38" s="37">
        <f>[1]consoCURRENT!K508</f>
        <v>0</v>
      </c>
      <c r="I38" s="37">
        <f>[1]consoCURRENT!L508</f>
        <v>0</v>
      </c>
      <c r="J38" s="37">
        <f>[1]consoCURRENT!M508</f>
        <v>0</v>
      </c>
      <c r="K38" s="37">
        <f>[1]consoCURRENT!N508</f>
        <v>0</v>
      </c>
      <c r="L38" s="37">
        <f>[1]consoCURRENT!O508</f>
        <v>0</v>
      </c>
      <c r="M38" s="37">
        <f>[1]consoCURRENT!P508</f>
        <v>0</v>
      </c>
      <c r="N38" s="37">
        <f>[1]consoCURRENT!Q508</f>
        <v>0</v>
      </c>
      <c r="O38" s="37">
        <f>[1]consoCURRENT!R508</f>
        <v>0</v>
      </c>
      <c r="P38" s="37">
        <f>[1]consoCURRENT!S508</f>
        <v>0</v>
      </c>
      <c r="Q38" s="37">
        <f>[1]consoCURRENT!T508</f>
        <v>0</v>
      </c>
      <c r="R38" s="37">
        <f>[1]consoCURRENT!U508</f>
        <v>0</v>
      </c>
      <c r="S38" s="37">
        <f>[1]consoCURRENT!V508</f>
        <v>0</v>
      </c>
      <c r="T38" s="37">
        <f>[1]consoCURRENT!W508</f>
        <v>0</v>
      </c>
      <c r="U38" s="37">
        <f>[1]consoCURRENT!X508</f>
        <v>0</v>
      </c>
      <c r="V38" s="37">
        <f>[1]consoCURRENT!Y508</f>
        <v>0</v>
      </c>
      <c r="W38" s="37">
        <f>[1]consoCURRENT!Z508</f>
        <v>0</v>
      </c>
      <c r="X38" s="37">
        <f>[1]consoCURRENT!AA508</f>
        <v>0</v>
      </c>
      <c r="Y38" s="37">
        <f>[1]consoCURRENT!AB508</f>
        <v>0</v>
      </c>
      <c r="Z38" s="37">
        <f t="shared" si="12"/>
        <v>0</v>
      </c>
      <c r="AA38" s="37">
        <f t="shared" si="13"/>
        <v>0</v>
      </c>
      <c r="AB38" s="42"/>
      <c r="AC38" s="38"/>
    </row>
    <row r="39" spans="1:29" s="39" customFormat="1" ht="18" customHeight="1" x14ac:dyDescent="0.25">
      <c r="A39" s="41" t="s">
        <v>39</v>
      </c>
      <c r="B39" s="37">
        <f>[1]consoCURRENT!E537</f>
        <v>0</v>
      </c>
      <c r="C39" s="37">
        <f>[1]consoCURRENT!F537</f>
        <v>0</v>
      </c>
      <c r="D39" s="37">
        <f>[1]consoCURRENT!G537</f>
        <v>0</v>
      </c>
      <c r="E39" s="37">
        <f>[1]consoCURRENT!H537</f>
        <v>0</v>
      </c>
      <c r="F39" s="37">
        <f>[1]consoCURRENT!I537</f>
        <v>0</v>
      </c>
      <c r="G39" s="37">
        <f>[1]consoCURRENT!J537</f>
        <v>0</v>
      </c>
      <c r="H39" s="37">
        <f>[1]consoCURRENT!K537</f>
        <v>0</v>
      </c>
      <c r="I39" s="37">
        <f>[1]consoCURRENT!L537</f>
        <v>0</v>
      </c>
      <c r="J39" s="37">
        <f>[1]consoCURRENT!M537</f>
        <v>0</v>
      </c>
      <c r="K39" s="37">
        <f>[1]consoCURRENT!N537</f>
        <v>0</v>
      </c>
      <c r="L39" s="37">
        <f>[1]consoCURRENT!O537</f>
        <v>0</v>
      </c>
      <c r="M39" s="37">
        <f>[1]consoCURRENT!P537</f>
        <v>0</v>
      </c>
      <c r="N39" s="37">
        <f>[1]consoCURRENT!Q537</f>
        <v>0</v>
      </c>
      <c r="O39" s="37">
        <f>[1]consoCURRENT!R537</f>
        <v>0</v>
      </c>
      <c r="P39" s="37">
        <f>[1]consoCURRENT!S537</f>
        <v>0</v>
      </c>
      <c r="Q39" s="37">
        <f>[1]consoCURRENT!T537</f>
        <v>0</v>
      </c>
      <c r="R39" s="37">
        <f>[1]consoCURRENT!U537</f>
        <v>0</v>
      </c>
      <c r="S39" s="37">
        <f>[1]consoCURRENT!V537</f>
        <v>0</v>
      </c>
      <c r="T39" s="37">
        <f>[1]consoCURRENT!W537</f>
        <v>0</v>
      </c>
      <c r="U39" s="37">
        <f>[1]consoCURRENT!X537</f>
        <v>0</v>
      </c>
      <c r="V39" s="37">
        <f>[1]consoCURRENT!Y537</f>
        <v>0</v>
      </c>
      <c r="W39" s="37">
        <f>[1]consoCURRENT!Z537</f>
        <v>0</v>
      </c>
      <c r="X39" s="37">
        <f>[1]consoCURRENT!AA537</f>
        <v>0</v>
      </c>
      <c r="Y39" s="37">
        <f>[1]consoCURRENT!AB537</f>
        <v>0</v>
      </c>
      <c r="Z39" s="37">
        <f t="shared" si="12"/>
        <v>0</v>
      </c>
      <c r="AA39" s="37">
        <f t="shared" si="13"/>
        <v>0</v>
      </c>
      <c r="AB39" s="42"/>
      <c r="AC39" s="38"/>
    </row>
    <row r="40" spans="1:29" s="39" customFormat="1" ht="18" customHeight="1" x14ac:dyDescent="0.25">
      <c r="A40" s="43" t="s">
        <v>40</v>
      </c>
      <c r="B40" s="44">
        <f>SUM(B36:B39)</f>
        <v>14399000</v>
      </c>
      <c r="C40" s="44">
        <f t="shared" ref="C40:AA40" si="15">SUM(C36:C39)</f>
        <v>13320470.07</v>
      </c>
      <c r="D40" s="44">
        <f t="shared" si="15"/>
        <v>-1078529.93</v>
      </c>
      <c r="E40" s="44">
        <f t="shared" si="15"/>
        <v>4199786.91</v>
      </c>
      <c r="F40" s="44">
        <f t="shared" si="15"/>
        <v>0</v>
      </c>
      <c r="G40" s="44">
        <f t="shared" si="15"/>
        <v>0</v>
      </c>
      <c r="H40" s="44">
        <f t="shared" si="15"/>
        <v>0</v>
      </c>
      <c r="I40" s="44">
        <f t="shared" si="15"/>
        <v>954999.07000000007</v>
      </c>
      <c r="J40" s="44">
        <f t="shared" si="15"/>
        <v>0</v>
      </c>
      <c r="K40" s="44">
        <f t="shared" si="15"/>
        <v>0</v>
      </c>
      <c r="L40" s="44">
        <f t="shared" si="15"/>
        <v>0</v>
      </c>
      <c r="M40" s="44">
        <f t="shared" si="15"/>
        <v>954999.07000000007</v>
      </c>
      <c r="N40" s="44">
        <f t="shared" si="15"/>
        <v>0</v>
      </c>
      <c r="O40" s="44">
        <f t="shared" si="15"/>
        <v>2620520.9699999997</v>
      </c>
      <c r="P40" s="44">
        <f t="shared" si="15"/>
        <v>624266.87</v>
      </c>
      <c r="Q40" s="44">
        <f t="shared" si="15"/>
        <v>0</v>
      </c>
      <c r="R40" s="44">
        <f t="shared" si="15"/>
        <v>0</v>
      </c>
      <c r="S40" s="44">
        <f t="shared" si="15"/>
        <v>0</v>
      </c>
      <c r="T40" s="44">
        <f t="shared" si="15"/>
        <v>0</v>
      </c>
      <c r="U40" s="44">
        <f t="shared" si="15"/>
        <v>0</v>
      </c>
      <c r="V40" s="44">
        <f t="shared" si="15"/>
        <v>0</v>
      </c>
      <c r="W40" s="44">
        <f t="shared" si="15"/>
        <v>0</v>
      </c>
      <c r="X40" s="44">
        <f t="shared" si="15"/>
        <v>0</v>
      </c>
      <c r="Y40" s="44">
        <f t="shared" si="15"/>
        <v>0</v>
      </c>
      <c r="Z40" s="44">
        <f t="shared" si="15"/>
        <v>4199786.91</v>
      </c>
      <c r="AA40" s="44">
        <f t="shared" si="15"/>
        <v>10199213.09</v>
      </c>
      <c r="AB40" s="45">
        <f t="shared" si="14"/>
        <v>0.29167212375859436</v>
      </c>
      <c r="AC40" s="38"/>
    </row>
    <row r="41" spans="1:29" s="39" customFormat="1" ht="18" customHeight="1" x14ac:dyDescent="0.25">
      <c r="A41" s="46" t="s">
        <v>41</v>
      </c>
      <c r="B41" s="37">
        <f>[1]consoCURRENT!E541</f>
        <v>607000</v>
      </c>
      <c r="C41" s="37">
        <f>[1]consoCURRENT!F541</f>
        <v>607000</v>
      </c>
      <c r="D41" s="37">
        <f>[1]consoCURRENT!G541</f>
        <v>0</v>
      </c>
      <c r="E41" s="37">
        <f>[1]consoCURRENT!H541</f>
        <v>147121.20000000001</v>
      </c>
      <c r="F41" s="37">
        <f>[1]consoCURRENT!I541</f>
        <v>0</v>
      </c>
      <c r="G41" s="37">
        <f>[1]consoCURRENT!J541</f>
        <v>0</v>
      </c>
      <c r="H41" s="37">
        <f>[1]consoCURRENT!K541</f>
        <v>0</v>
      </c>
      <c r="I41" s="37">
        <f>[1]consoCURRENT!L541</f>
        <v>0</v>
      </c>
      <c r="J41" s="37">
        <f>[1]consoCURRENT!M541</f>
        <v>0</v>
      </c>
      <c r="K41" s="37">
        <f>[1]consoCURRENT!N541</f>
        <v>0</v>
      </c>
      <c r="L41" s="37">
        <f>[1]consoCURRENT!O541</f>
        <v>0</v>
      </c>
      <c r="M41" s="37">
        <f>[1]consoCURRENT!P541</f>
        <v>0</v>
      </c>
      <c r="N41" s="37">
        <f>[1]consoCURRENT!Q541</f>
        <v>0</v>
      </c>
      <c r="O41" s="37">
        <f>[1]consoCURRENT!R541</f>
        <v>49040</v>
      </c>
      <c r="P41" s="37">
        <f>[1]consoCURRENT!S541</f>
        <v>98081.200000000012</v>
      </c>
      <c r="Q41" s="37">
        <f>[1]consoCURRENT!T541</f>
        <v>0</v>
      </c>
      <c r="R41" s="37">
        <f>[1]consoCURRENT!U541</f>
        <v>0</v>
      </c>
      <c r="S41" s="37">
        <f>[1]consoCURRENT!V541</f>
        <v>0</v>
      </c>
      <c r="T41" s="37">
        <f>[1]consoCURRENT!W541</f>
        <v>0</v>
      </c>
      <c r="U41" s="37">
        <f>[1]consoCURRENT!X541</f>
        <v>0</v>
      </c>
      <c r="V41" s="37">
        <f>[1]consoCURRENT!Y541</f>
        <v>0</v>
      </c>
      <c r="W41" s="37">
        <f>[1]consoCURRENT!Z541</f>
        <v>0</v>
      </c>
      <c r="X41" s="37">
        <f>[1]consoCURRENT!AA541</f>
        <v>0</v>
      </c>
      <c r="Y41" s="37">
        <f>[1]consoCURRENT!AB541</f>
        <v>0</v>
      </c>
      <c r="Z41" s="37">
        <f t="shared" ref="Z41" si="16">SUM(M41:Y41)</f>
        <v>147121.20000000001</v>
      </c>
      <c r="AA41" s="37">
        <f t="shared" ref="AA41" si="17">B41-Z41</f>
        <v>459878.8</v>
      </c>
      <c r="AB41" s="42">
        <f t="shared" si="14"/>
        <v>0.24237429983525538</v>
      </c>
      <c r="AC41" s="38"/>
    </row>
    <row r="42" spans="1:29" s="39" customFormat="1" ht="18" customHeight="1" x14ac:dyDescent="0.25">
      <c r="A42" s="43" t="s">
        <v>42</v>
      </c>
      <c r="B42" s="44">
        <f>B41+B40</f>
        <v>15006000</v>
      </c>
      <c r="C42" s="44">
        <f t="shared" ref="C42:AA42" si="18">C41+C40</f>
        <v>13927470.07</v>
      </c>
      <c r="D42" s="44">
        <f t="shared" si="18"/>
        <v>-1078529.93</v>
      </c>
      <c r="E42" s="44">
        <f t="shared" si="18"/>
        <v>4346908.1100000003</v>
      </c>
      <c r="F42" s="44">
        <f t="shared" si="18"/>
        <v>0</v>
      </c>
      <c r="G42" s="44">
        <f t="shared" si="18"/>
        <v>0</v>
      </c>
      <c r="H42" s="44">
        <f t="shared" si="18"/>
        <v>0</v>
      </c>
      <c r="I42" s="44">
        <f t="shared" si="18"/>
        <v>954999.07000000007</v>
      </c>
      <c r="J42" s="44">
        <f t="shared" si="18"/>
        <v>0</v>
      </c>
      <c r="K42" s="44">
        <f t="shared" si="18"/>
        <v>0</v>
      </c>
      <c r="L42" s="44">
        <f t="shared" si="18"/>
        <v>0</v>
      </c>
      <c r="M42" s="44">
        <f t="shared" si="18"/>
        <v>954999.07000000007</v>
      </c>
      <c r="N42" s="44">
        <f t="shared" si="18"/>
        <v>0</v>
      </c>
      <c r="O42" s="44">
        <f t="shared" si="18"/>
        <v>2669560.9699999997</v>
      </c>
      <c r="P42" s="44">
        <f t="shared" si="18"/>
        <v>722348.07000000007</v>
      </c>
      <c r="Q42" s="44">
        <f t="shared" si="18"/>
        <v>0</v>
      </c>
      <c r="R42" s="44">
        <f t="shared" si="18"/>
        <v>0</v>
      </c>
      <c r="S42" s="44">
        <f t="shared" si="18"/>
        <v>0</v>
      </c>
      <c r="T42" s="44">
        <f t="shared" si="18"/>
        <v>0</v>
      </c>
      <c r="U42" s="44">
        <f t="shared" si="18"/>
        <v>0</v>
      </c>
      <c r="V42" s="44">
        <f t="shared" si="18"/>
        <v>0</v>
      </c>
      <c r="W42" s="44">
        <f t="shared" si="18"/>
        <v>0</v>
      </c>
      <c r="X42" s="44">
        <f t="shared" si="18"/>
        <v>0</v>
      </c>
      <c r="Y42" s="44">
        <f t="shared" si="18"/>
        <v>0</v>
      </c>
      <c r="Z42" s="44">
        <f t="shared" si="18"/>
        <v>4346908.1100000003</v>
      </c>
      <c r="AA42" s="44">
        <f t="shared" si="18"/>
        <v>10659091.890000001</v>
      </c>
      <c r="AB42" s="45">
        <f t="shared" si="14"/>
        <v>0.28967800279888045</v>
      </c>
      <c r="AC42" s="47"/>
    </row>
    <row r="43" spans="1:29" s="39" customFormat="1" ht="15" customHeight="1" x14ac:dyDescent="0.25">
      <c r="A43" s="3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</row>
    <row r="44" spans="1:29" s="39" customFormat="1" ht="15" customHeight="1" x14ac:dyDescent="0.25">
      <c r="A44" s="3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</row>
    <row r="45" spans="1:29" s="39" customFormat="1" ht="25.5" customHeight="1" x14ac:dyDescent="0.3">
      <c r="A45" s="40" t="s">
        <v>46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</row>
    <row r="46" spans="1:29" s="39" customFormat="1" ht="18" customHeight="1" x14ac:dyDescent="0.25">
      <c r="A46" s="41" t="s">
        <v>36</v>
      </c>
      <c r="B46" s="37">
        <f>[1]consoCURRENT!E601</f>
        <v>0</v>
      </c>
      <c r="C46" s="37">
        <f>[1]consoCURRENT!F601</f>
        <v>0</v>
      </c>
      <c r="D46" s="37">
        <f>[1]consoCURRENT!G601</f>
        <v>0</v>
      </c>
      <c r="E46" s="37">
        <f>[1]consoCURRENT!H601</f>
        <v>0</v>
      </c>
      <c r="F46" s="37">
        <f>[1]consoCURRENT!I601</f>
        <v>0</v>
      </c>
      <c r="G46" s="37">
        <f>[1]consoCURRENT!J601</f>
        <v>0</v>
      </c>
      <c r="H46" s="37">
        <f>[1]consoCURRENT!K601</f>
        <v>0</v>
      </c>
      <c r="I46" s="37">
        <f>[1]consoCURRENT!L601</f>
        <v>0</v>
      </c>
      <c r="J46" s="37">
        <f>[1]consoCURRENT!M601</f>
        <v>0</v>
      </c>
      <c r="K46" s="37">
        <f>[1]consoCURRENT!N601</f>
        <v>0</v>
      </c>
      <c r="L46" s="37">
        <f>[1]consoCURRENT!O601</f>
        <v>0</v>
      </c>
      <c r="M46" s="37">
        <f>[1]consoCURRENT!P601</f>
        <v>0</v>
      </c>
      <c r="N46" s="37">
        <f>[1]consoCURRENT!Q601</f>
        <v>0</v>
      </c>
      <c r="O46" s="37">
        <f>[1]consoCURRENT!R601</f>
        <v>0</v>
      </c>
      <c r="P46" s="37">
        <f>[1]consoCURRENT!S601</f>
        <v>0</v>
      </c>
      <c r="Q46" s="37">
        <f>[1]consoCURRENT!T601</f>
        <v>0</v>
      </c>
      <c r="R46" s="37">
        <f>[1]consoCURRENT!U601</f>
        <v>0</v>
      </c>
      <c r="S46" s="37">
        <f>[1]consoCURRENT!V601</f>
        <v>0</v>
      </c>
      <c r="T46" s="37">
        <f>[1]consoCURRENT!W601</f>
        <v>0</v>
      </c>
      <c r="U46" s="37">
        <f>[1]consoCURRENT!X601</f>
        <v>0</v>
      </c>
      <c r="V46" s="37">
        <f>[1]consoCURRENT!Y601</f>
        <v>0</v>
      </c>
      <c r="W46" s="37">
        <f>[1]consoCURRENT!Z601</f>
        <v>0</v>
      </c>
      <c r="X46" s="37">
        <f>[1]consoCURRENT!AA601</f>
        <v>0</v>
      </c>
      <c r="Y46" s="37">
        <f>[1]consoCURRENT!AB601</f>
        <v>0</v>
      </c>
      <c r="Z46" s="37">
        <f>SUM(M46:Y46)</f>
        <v>0</v>
      </c>
      <c r="AA46" s="37">
        <f>B46-Z46</f>
        <v>0</v>
      </c>
      <c r="AB46" s="42"/>
      <c r="AC46" s="38"/>
    </row>
    <row r="47" spans="1:29" s="39" customFormat="1" ht="18" customHeight="1" x14ac:dyDescent="0.25">
      <c r="A47" s="41" t="s">
        <v>37</v>
      </c>
      <c r="B47" s="37">
        <f>[1]consoCURRENT!E677</f>
        <v>88508000</v>
      </c>
      <c r="C47" s="37">
        <f>[1]consoCURRENT!F677</f>
        <v>18997654</v>
      </c>
      <c r="D47" s="37">
        <f>[1]consoCURRENT!G677</f>
        <v>-69510346</v>
      </c>
      <c r="E47" s="37">
        <f>[1]consoCURRENT!H677</f>
        <v>781705.19</v>
      </c>
      <c r="F47" s="37">
        <f>[1]consoCURRENT!I677</f>
        <v>0</v>
      </c>
      <c r="G47" s="37">
        <f>[1]consoCURRENT!J677</f>
        <v>0</v>
      </c>
      <c r="H47" s="37">
        <f>[1]consoCURRENT!K677</f>
        <v>0</v>
      </c>
      <c r="I47" s="37">
        <f>[1]consoCURRENT!L677</f>
        <v>745718.90999999992</v>
      </c>
      <c r="J47" s="37">
        <f>[1]consoCURRENT!M677</f>
        <v>0</v>
      </c>
      <c r="K47" s="37">
        <f>[1]consoCURRENT!N677</f>
        <v>0</v>
      </c>
      <c r="L47" s="37">
        <f>[1]consoCURRENT!O677</f>
        <v>0</v>
      </c>
      <c r="M47" s="37">
        <f>[1]consoCURRENT!P677</f>
        <v>745718.90999999992</v>
      </c>
      <c r="N47" s="37">
        <f>[1]consoCURRENT!Q677</f>
        <v>0</v>
      </c>
      <c r="O47" s="37">
        <f>[1]consoCURRENT!R677</f>
        <v>35986.28</v>
      </c>
      <c r="P47" s="37">
        <f>[1]consoCURRENT!S677</f>
        <v>0</v>
      </c>
      <c r="Q47" s="37">
        <f>[1]consoCURRENT!T677</f>
        <v>0</v>
      </c>
      <c r="R47" s="37">
        <f>[1]consoCURRENT!U677</f>
        <v>0</v>
      </c>
      <c r="S47" s="37">
        <f>[1]consoCURRENT!V677</f>
        <v>0</v>
      </c>
      <c r="T47" s="37">
        <f>[1]consoCURRENT!W677</f>
        <v>0</v>
      </c>
      <c r="U47" s="37">
        <f>[1]consoCURRENT!X677</f>
        <v>0</v>
      </c>
      <c r="V47" s="37">
        <f>[1]consoCURRENT!Y677</f>
        <v>0</v>
      </c>
      <c r="W47" s="37">
        <f>[1]consoCURRENT!Z677</f>
        <v>0</v>
      </c>
      <c r="X47" s="37">
        <f>[1]consoCURRENT!AA677</f>
        <v>0</v>
      </c>
      <c r="Y47" s="37">
        <f>[1]consoCURRENT!AB677</f>
        <v>0</v>
      </c>
      <c r="Z47" s="37">
        <f t="shared" ref="Z47:Z49" si="19">SUM(M47:Y47)</f>
        <v>781705.19</v>
      </c>
      <c r="AA47" s="37">
        <f t="shared" ref="AA47:AA49" si="20">B47-Z47</f>
        <v>87726294.810000002</v>
      </c>
      <c r="AB47" s="42">
        <f t="shared" ref="AB47:AB52" si="21">Z47/B47</f>
        <v>8.8320286301803216E-3</v>
      </c>
      <c r="AC47" s="38"/>
    </row>
    <row r="48" spans="1:29" s="39" customFormat="1" ht="18" customHeight="1" x14ac:dyDescent="0.25">
      <c r="A48" s="41" t="s">
        <v>38</v>
      </c>
      <c r="B48" s="37">
        <f>[1]consoCURRENT!E683</f>
        <v>0</v>
      </c>
      <c r="C48" s="37">
        <f>[1]consoCURRENT!F683</f>
        <v>0</v>
      </c>
      <c r="D48" s="37">
        <f>[1]consoCURRENT!G683</f>
        <v>0</v>
      </c>
      <c r="E48" s="37">
        <f>[1]consoCURRENT!H683</f>
        <v>0</v>
      </c>
      <c r="F48" s="37">
        <f>[1]consoCURRENT!I683</f>
        <v>0</v>
      </c>
      <c r="G48" s="37">
        <f>[1]consoCURRENT!J683</f>
        <v>0</v>
      </c>
      <c r="H48" s="37">
        <f>[1]consoCURRENT!K683</f>
        <v>0</v>
      </c>
      <c r="I48" s="37">
        <f>[1]consoCURRENT!L683</f>
        <v>0</v>
      </c>
      <c r="J48" s="37">
        <f>[1]consoCURRENT!M683</f>
        <v>0</v>
      </c>
      <c r="K48" s="37">
        <f>[1]consoCURRENT!N683</f>
        <v>0</v>
      </c>
      <c r="L48" s="37">
        <f>[1]consoCURRENT!O683</f>
        <v>0</v>
      </c>
      <c r="M48" s="37">
        <f>[1]consoCURRENT!P683</f>
        <v>0</v>
      </c>
      <c r="N48" s="37">
        <f>[1]consoCURRENT!Q683</f>
        <v>0</v>
      </c>
      <c r="O48" s="37">
        <f>[1]consoCURRENT!R683</f>
        <v>0</v>
      </c>
      <c r="P48" s="37">
        <f>[1]consoCURRENT!S683</f>
        <v>0</v>
      </c>
      <c r="Q48" s="37">
        <f>[1]consoCURRENT!T683</f>
        <v>0</v>
      </c>
      <c r="R48" s="37">
        <f>[1]consoCURRENT!U683</f>
        <v>0</v>
      </c>
      <c r="S48" s="37">
        <f>[1]consoCURRENT!V683</f>
        <v>0</v>
      </c>
      <c r="T48" s="37">
        <f>[1]consoCURRENT!W683</f>
        <v>0</v>
      </c>
      <c r="U48" s="37">
        <f>[1]consoCURRENT!X683</f>
        <v>0</v>
      </c>
      <c r="V48" s="37">
        <f>[1]consoCURRENT!Y683</f>
        <v>0</v>
      </c>
      <c r="W48" s="37">
        <f>[1]consoCURRENT!Z683</f>
        <v>0</v>
      </c>
      <c r="X48" s="37">
        <f>[1]consoCURRENT!AA683</f>
        <v>0</v>
      </c>
      <c r="Y48" s="37">
        <f>[1]consoCURRENT!AB683</f>
        <v>0</v>
      </c>
      <c r="Z48" s="37">
        <f t="shared" si="19"/>
        <v>0</v>
      </c>
      <c r="AA48" s="37">
        <f t="shared" si="20"/>
        <v>0</v>
      </c>
      <c r="AB48" s="42"/>
      <c r="AC48" s="38"/>
    </row>
    <row r="49" spans="1:29" s="39" customFormat="1" ht="18" customHeight="1" x14ac:dyDescent="0.25">
      <c r="A49" s="41" t="s">
        <v>39</v>
      </c>
      <c r="B49" s="37">
        <f>[1]consoCURRENT!E712</f>
        <v>0</v>
      </c>
      <c r="C49" s="37">
        <f>[1]consoCURRENT!F712</f>
        <v>0</v>
      </c>
      <c r="D49" s="37">
        <f>[1]consoCURRENT!G712</f>
        <v>0</v>
      </c>
      <c r="E49" s="37">
        <f>[1]consoCURRENT!H712</f>
        <v>0</v>
      </c>
      <c r="F49" s="37">
        <f>[1]consoCURRENT!I712</f>
        <v>0</v>
      </c>
      <c r="G49" s="37">
        <f>[1]consoCURRENT!J712</f>
        <v>0</v>
      </c>
      <c r="H49" s="37">
        <f>[1]consoCURRENT!K712</f>
        <v>0</v>
      </c>
      <c r="I49" s="37">
        <f>[1]consoCURRENT!L712</f>
        <v>0</v>
      </c>
      <c r="J49" s="37">
        <f>[1]consoCURRENT!M712</f>
        <v>0</v>
      </c>
      <c r="K49" s="37">
        <f>[1]consoCURRENT!N712</f>
        <v>0</v>
      </c>
      <c r="L49" s="37">
        <f>[1]consoCURRENT!O712</f>
        <v>0</v>
      </c>
      <c r="M49" s="37">
        <f>[1]consoCURRENT!P712</f>
        <v>0</v>
      </c>
      <c r="N49" s="37">
        <f>[1]consoCURRENT!Q712</f>
        <v>0</v>
      </c>
      <c r="O49" s="37">
        <f>[1]consoCURRENT!R712</f>
        <v>0</v>
      </c>
      <c r="P49" s="37">
        <f>[1]consoCURRENT!S712</f>
        <v>0</v>
      </c>
      <c r="Q49" s="37">
        <f>[1]consoCURRENT!T712</f>
        <v>0</v>
      </c>
      <c r="R49" s="37">
        <f>[1]consoCURRENT!U712</f>
        <v>0</v>
      </c>
      <c r="S49" s="37">
        <f>[1]consoCURRENT!V712</f>
        <v>0</v>
      </c>
      <c r="T49" s="37">
        <f>[1]consoCURRENT!W712</f>
        <v>0</v>
      </c>
      <c r="U49" s="37">
        <f>[1]consoCURRENT!X712</f>
        <v>0</v>
      </c>
      <c r="V49" s="37">
        <f>[1]consoCURRENT!Y712</f>
        <v>0</v>
      </c>
      <c r="W49" s="37">
        <f>[1]consoCURRENT!Z712</f>
        <v>0</v>
      </c>
      <c r="X49" s="37">
        <f>[1]consoCURRENT!AA712</f>
        <v>0</v>
      </c>
      <c r="Y49" s="37">
        <f>[1]consoCURRENT!AB712</f>
        <v>0</v>
      </c>
      <c r="Z49" s="37">
        <f t="shared" si="19"/>
        <v>0</v>
      </c>
      <c r="AA49" s="37">
        <f t="shared" si="20"/>
        <v>0</v>
      </c>
      <c r="AB49" s="42"/>
      <c r="AC49" s="38"/>
    </row>
    <row r="50" spans="1:29" s="39" customFormat="1" ht="18" customHeight="1" x14ac:dyDescent="0.25">
      <c r="A50" s="43" t="s">
        <v>40</v>
      </c>
      <c r="B50" s="44">
        <f>SUM(B46:B49)</f>
        <v>88508000</v>
      </c>
      <c r="C50" s="44">
        <f t="shared" ref="C50:AA50" si="22">SUM(C46:C49)</f>
        <v>18997654</v>
      </c>
      <c r="D50" s="44">
        <f t="shared" si="22"/>
        <v>-69510346</v>
      </c>
      <c r="E50" s="44">
        <f t="shared" si="22"/>
        <v>781705.19</v>
      </c>
      <c r="F50" s="44">
        <f t="shared" si="22"/>
        <v>0</v>
      </c>
      <c r="G50" s="44">
        <f t="shared" si="22"/>
        <v>0</v>
      </c>
      <c r="H50" s="44">
        <f t="shared" si="22"/>
        <v>0</v>
      </c>
      <c r="I50" s="44">
        <f t="shared" si="22"/>
        <v>745718.90999999992</v>
      </c>
      <c r="J50" s="44">
        <f t="shared" si="22"/>
        <v>0</v>
      </c>
      <c r="K50" s="44">
        <f t="shared" si="22"/>
        <v>0</v>
      </c>
      <c r="L50" s="44">
        <f t="shared" si="22"/>
        <v>0</v>
      </c>
      <c r="M50" s="44">
        <f t="shared" si="22"/>
        <v>745718.90999999992</v>
      </c>
      <c r="N50" s="44">
        <f t="shared" si="22"/>
        <v>0</v>
      </c>
      <c r="O50" s="44">
        <f t="shared" si="22"/>
        <v>35986.28</v>
      </c>
      <c r="P50" s="44">
        <f t="shared" si="22"/>
        <v>0</v>
      </c>
      <c r="Q50" s="44">
        <f t="shared" si="22"/>
        <v>0</v>
      </c>
      <c r="R50" s="44">
        <f t="shared" si="22"/>
        <v>0</v>
      </c>
      <c r="S50" s="44">
        <f t="shared" si="22"/>
        <v>0</v>
      </c>
      <c r="T50" s="44">
        <f t="shared" si="22"/>
        <v>0</v>
      </c>
      <c r="U50" s="44">
        <f t="shared" si="22"/>
        <v>0</v>
      </c>
      <c r="V50" s="44">
        <f t="shared" si="22"/>
        <v>0</v>
      </c>
      <c r="W50" s="44">
        <f t="shared" si="22"/>
        <v>0</v>
      </c>
      <c r="X50" s="44">
        <f t="shared" si="22"/>
        <v>0</v>
      </c>
      <c r="Y50" s="44">
        <f t="shared" si="22"/>
        <v>0</v>
      </c>
      <c r="Z50" s="44">
        <f t="shared" si="22"/>
        <v>781705.19</v>
      </c>
      <c r="AA50" s="44">
        <f t="shared" si="22"/>
        <v>87726294.810000002</v>
      </c>
      <c r="AB50" s="45">
        <f t="shared" si="21"/>
        <v>8.8320286301803216E-3</v>
      </c>
      <c r="AC50" s="38"/>
    </row>
    <row r="51" spans="1:29" s="39" customFormat="1" ht="18" customHeight="1" x14ac:dyDescent="0.25">
      <c r="A51" s="46" t="s">
        <v>41</v>
      </c>
      <c r="B51" s="37">
        <f>[1]consoCURRENT!E220</f>
        <v>0</v>
      </c>
      <c r="C51" s="37">
        <f>[1]consoCURRENT!F220</f>
        <v>0</v>
      </c>
      <c r="D51" s="37">
        <f>[1]consoCURRENT!G220</f>
        <v>0</v>
      </c>
      <c r="E51" s="37">
        <f>[1]consoCURRENT!H220</f>
        <v>0</v>
      </c>
      <c r="F51" s="37">
        <f>[1]consoCURRENT!I220</f>
        <v>0</v>
      </c>
      <c r="G51" s="37">
        <f>[1]consoCURRENT!J220</f>
        <v>0</v>
      </c>
      <c r="H51" s="37">
        <f>[1]consoCURRENT!K220</f>
        <v>0</v>
      </c>
      <c r="I51" s="37">
        <f>[1]consoCURRENT!L220</f>
        <v>0</v>
      </c>
      <c r="J51" s="37">
        <f>[1]consoCURRENT!M220</f>
        <v>0</v>
      </c>
      <c r="K51" s="37">
        <f>[1]consoCURRENT!N220</f>
        <v>0</v>
      </c>
      <c r="L51" s="37">
        <f>[1]consoCURRENT!O220</f>
        <v>0</v>
      </c>
      <c r="M51" s="37">
        <f>[1]consoCURRENT!P220</f>
        <v>0</v>
      </c>
      <c r="N51" s="37">
        <f>[1]consoCURRENT!Q220</f>
        <v>0</v>
      </c>
      <c r="O51" s="37">
        <f>[1]consoCURRENT!R220</f>
        <v>0</v>
      </c>
      <c r="P51" s="37">
        <f>[1]consoCURRENT!S220</f>
        <v>0</v>
      </c>
      <c r="Q51" s="37">
        <f>[1]consoCURRENT!T220</f>
        <v>0</v>
      </c>
      <c r="R51" s="37">
        <f>[1]consoCURRENT!U220</f>
        <v>0</v>
      </c>
      <c r="S51" s="37">
        <f>[1]consoCURRENT!V220</f>
        <v>0</v>
      </c>
      <c r="T51" s="37">
        <f>[1]consoCURRENT!W220</f>
        <v>0</v>
      </c>
      <c r="U51" s="37">
        <f>[1]consoCURRENT!X220</f>
        <v>0</v>
      </c>
      <c r="V51" s="37">
        <f>[1]consoCURRENT!Y220</f>
        <v>0</v>
      </c>
      <c r="W51" s="37">
        <f>[1]consoCURRENT!Z220</f>
        <v>0</v>
      </c>
      <c r="X51" s="37">
        <f>[1]consoCURRENT!AA220</f>
        <v>0</v>
      </c>
      <c r="Y51" s="37">
        <f>[1]consoCURRENT!AB220</f>
        <v>0</v>
      </c>
      <c r="Z51" s="37">
        <f t="shared" ref="Z51" si="23">SUM(M51:Y51)</f>
        <v>0</v>
      </c>
      <c r="AA51" s="37">
        <f t="shared" ref="AA51" si="24">B51-Z51</f>
        <v>0</v>
      </c>
      <c r="AB51" s="42"/>
      <c r="AC51" s="38"/>
    </row>
    <row r="52" spans="1:29" s="39" customFormat="1" ht="18" customHeight="1" x14ac:dyDescent="0.25">
      <c r="A52" s="43" t="s">
        <v>42</v>
      </c>
      <c r="B52" s="44">
        <f>B51+B50</f>
        <v>88508000</v>
      </c>
      <c r="C52" s="44">
        <f t="shared" ref="C52:AA52" si="25">C51+C50</f>
        <v>18997654</v>
      </c>
      <c r="D52" s="44">
        <f t="shared" si="25"/>
        <v>-69510346</v>
      </c>
      <c r="E52" s="44">
        <f t="shared" si="25"/>
        <v>781705.19</v>
      </c>
      <c r="F52" s="44">
        <f t="shared" si="25"/>
        <v>0</v>
      </c>
      <c r="G52" s="44">
        <f t="shared" si="25"/>
        <v>0</v>
      </c>
      <c r="H52" s="44">
        <f t="shared" si="25"/>
        <v>0</v>
      </c>
      <c r="I52" s="44">
        <f t="shared" si="25"/>
        <v>745718.90999999992</v>
      </c>
      <c r="J52" s="44">
        <f t="shared" si="25"/>
        <v>0</v>
      </c>
      <c r="K52" s="44">
        <f t="shared" si="25"/>
        <v>0</v>
      </c>
      <c r="L52" s="44">
        <f t="shared" si="25"/>
        <v>0</v>
      </c>
      <c r="M52" s="44">
        <f t="shared" si="25"/>
        <v>745718.90999999992</v>
      </c>
      <c r="N52" s="44">
        <f t="shared" si="25"/>
        <v>0</v>
      </c>
      <c r="O52" s="44">
        <f t="shared" si="25"/>
        <v>35986.28</v>
      </c>
      <c r="P52" s="44">
        <f t="shared" si="25"/>
        <v>0</v>
      </c>
      <c r="Q52" s="44">
        <f t="shared" si="25"/>
        <v>0</v>
      </c>
      <c r="R52" s="44">
        <f t="shared" si="25"/>
        <v>0</v>
      </c>
      <c r="S52" s="44">
        <f t="shared" si="25"/>
        <v>0</v>
      </c>
      <c r="T52" s="44">
        <f t="shared" si="25"/>
        <v>0</v>
      </c>
      <c r="U52" s="44">
        <f t="shared" si="25"/>
        <v>0</v>
      </c>
      <c r="V52" s="44">
        <f t="shared" si="25"/>
        <v>0</v>
      </c>
      <c r="W52" s="44">
        <f t="shared" si="25"/>
        <v>0</v>
      </c>
      <c r="X52" s="44">
        <f t="shared" si="25"/>
        <v>0</v>
      </c>
      <c r="Y52" s="44">
        <f t="shared" si="25"/>
        <v>0</v>
      </c>
      <c r="Z52" s="44">
        <f t="shared" si="25"/>
        <v>781705.19</v>
      </c>
      <c r="AA52" s="44">
        <f t="shared" si="25"/>
        <v>87726294.810000002</v>
      </c>
      <c r="AB52" s="45">
        <f t="shared" si="21"/>
        <v>8.8320286301803216E-3</v>
      </c>
      <c r="AC52" s="47"/>
    </row>
    <row r="53" spans="1:29" s="39" customFormat="1" ht="15" customHeight="1" x14ac:dyDescent="0.25">
      <c r="A53" s="36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</row>
    <row r="54" spans="1:29" s="39" customFormat="1" ht="15" customHeight="1" x14ac:dyDescent="0.25">
      <c r="A54" s="36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</row>
    <row r="55" spans="1:29" s="39" customFormat="1" ht="25.5" customHeight="1" x14ac:dyDescent="0.3">
      <c r="A55" s="40" t="s">
        <v>47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</row>
    <row r="56" spans="1:29" s="39" customFormat="1" ht="18" customHeight="1" x14ac:dyDescent="0.25">
      <c r="A56" s="41" t="s">
        <v>36</v>
      </c>
      <c r="B56" s="37">
        <f>B46+B36+B26</f>
        <v>12719000</v>
      </c>
      <c r="C56" s="37">
        <f t="shared" ref="C56:Y61" si="26">C46+C36+C26</f>
        <v>12719000</v>
      </c>
      <c r="D56" s="37">
        <f t="shared" si="26"/>
        <v>0</v>
      </c>
      <c r="E56" s="37">
        <f t="shared" si="26"/>
        <v>4263197.3</v>
      </c>
      <c r="F56" s="37">
        <f t="shared" si="26"/>
        <v>0</v>
      </c>
      <c r="G56" s="37">
        <f t="shared" si="26"/>
        <v>0</v>
      </c>
      <c r="H56" s="37">
        <f t="shared" si="26"/>
        <v>0</v>
      </c>
      <c r="I56" s="37">
        <f t="shared" si="26"/>
        <v>0</v>
      </c>
      <c r="J56" s="37">
        <f t="shared" si="26"/>
        <v>0</v>
      </c>
      <c r="K56" s="37">
        <f t="shared" si="26"/>
        <v>0</v>
      </c>
      <c r="L56" s="37">
        <f t="shared" si="26"/>
        <v>0</v>
      </c>
      <c r="M56" s="37">
        <f t="shared" si="26"/>
        <v>0</v>
      </c>
      <c r="N56" s="37">
        <f t="shared" si="26"/>
        <v>1096656.1000000001</v>
      </c>
      <c r="O56" s="37">
        <f t="shared" si="26"/>
        <v>2094665.6</v>
      </c>
      <c r="P56" s="37">
        <f t="shared" si="26"/>
        <v>1071875.6000000001</v>
      </c>
      <c r="Q56" s="37">
        <f t="shared" si="26"/>
        <v>0</v>
      </c>
      <c r="R56" s="37">
        <f t="shared" si="26"/>
        <v>0</v>
      </c>
      <c r="S56" s="37">
        <f t="shared" si="26"/>
        <v>0</v>
      </c>
      <c r="T56" s="37">
        <f t="shared" si="26"/>
        <v>0</v>
      </c>
      <c r="U56" s="37">
        <f t="shared" si="26"/>
        <v>0</v>
      </c>
      <c r="V56" s="37">
        <f t="shared" si="26"/>
        <v>0</v>
      </c>
      <c r="W56" s="37">
        <f t="shared" si="26"/>
        <v>0</v>
      </c>
      <c r="X56" s="37">
        <f t="shared" si="26"/>
        <v>0</v>
      </c>
      <c r="Y56" s="37">
        <f t="shared" si="26"/>
        <v>0</v>
      </c>
      <c r="Z56" s="37">
        <f>SUM(M56:Y56)</f>
        <v>4263197.3000000007</v>
      </c>
      <c r="AA56" s="37">
        <f>B56-Z56</f>
        <v>8455802.6999999993</v>
      </c>
      <c r="AB56" s="42">
        <f>Z56/B56</f>
        <v>0.33518337133422443</v>
      </c>
      <c r="AC56" s="38"/>
    </row>
    <row r="57" spans="1:29" s="39" customFormat="1" ht="18" customHeight="1" x14ac:dyDescent="0.25">
      <c r="A57" s="41" t="s">
        <v>37</v>
      </c>
      <c r="B57" s="37">
        <f t="shared" ref="B57:Q61" si="27">B47+B37+B27</f>
        <v>255313000</v>
      </c>
      <c r="C57" s="37">
        <f t="shared" si="27"/>
        <v>178324124.06999999</v>
      </c>
      <c r="D57" s="37">
        <f t="shared" si="27"/>
        <v>-76988875.930000007</v>
      </c>
      <c r="E57" s="37">
        <f t="shared" si="27"/>
        <v>17201099.169999998</v>
      </c>
      <c r="F57" s="37">
        <f t="shared" si="27"/>
        <v>0</v>
      </c>
      <c r="G57" s="37">
        <f t="shared" si="27"/>
        <v>0</v>
      </c>
      <c r="H57" s="37">
        <f t="shared" si="27"/>
        <v>0</v>
      </c>
      <c r="I57" s="37">
        <f t="shared" si="27"/>
        <v>2785840.84</v>
      </c>
      <c r="J57" s="37">
        <f t="shared" si="27"/>
        <v>0</v>
      </c>
      <c r="K57" s="37">
        <f t="shared" si="27"/>
        <v>0</v>
      </c>
      <c r="L57" s="37">
        <f t="shared" si="27"/>
        <v>0</v>
      </c>
      <c r="M57" s="37">
        <f t="shared" si="27"/>
        <v>2785840.84</v>
      </c>
      <c r="N57" s="37">
        <f t="shared" si="27"/>
        <v>0</v>
      </c>
      <c r="O57" s="37">
        <f t="shared" si="27"/>
        <v>10347568.110000001</v>
      </c>
      <c r="P57" s="37">
        <f t="shared" si="27"/>
        <v>4067690.22</v>
      </c>
      <c r="Q57" s="37">
        <f t="shared" si="27"/>
        <v>0</v>
      </c>
      <c r="R57" s="37">
        <f t="shared" si="26"/>
        <v>0</v>
      </c>
      <c r="S57" s="37">
        <f t="shared" si="26"/>
        <v>0</v>
      </c>
      <c r="T57" s="37">
        <f t="shared" si="26"/>
        <v>0</v>
      </c>
      <c r="U57" s="37">
        <f t="shared" si="26"/>
        <v>0</v>
      </c>
      <c r="V57" s="37">
        <f t="shared" si="26"/>
        <v>0</v>
      </c>
      <c r="W57" s="37">
        <f t="shared" si="26"/>
        <v>0</v>
      </c>
      <c r="X57" s="37">
        <f t="shared" si="26"/>
        <v>0</v>
      </c>
      <c r="Y57" s="37">
        <f t="shared" si="26"/>
        <v>0</v>
      </c>
      <c r="Z57" s="37">
        <f t="shared" ref="Z57:Z59" si="28">SUM(M57:Y57)</f>
        <v>17201099.170000002</v>
      </c>
      <c r="AA57" s="37">
        <f t="shared" ref="AA57:AA59" si="29">B57-Z57</f>
        <v>238111900.82999998</v>
      </c>
      <c r="AB57" s="42">
        <f t="shared" ref="AB57:AB62" si="30">Z57/B57</f>
        <v>6.7372594305812869E-2</v>
      </c>
      <c r="AC57" s="38"/>
    </row>
    <row r="58" spans="1:29" s="39" customFormat="1" ht="18" customHeight="1" x14ac:dyDescent="0.25">
      <c r="A58" s="41" t="s">
        <v>38</v>
      </c>
      <c r="B58" s="37">
        <f t="shared" si="27"/>
        <v>0</v>
      </c>
      <c r="C58" s="37">
        <f t="shared" si="26"/>
        <v>0</v>
      </c>
      <c r="D58" s="37">
        <f t="shared" si="26"/>
        <v>0</v>
      </c>
      <c r="E58" s="37">
        <f t="shared" si="26"/>
        <v>0</v>
      </c>
      <c r="F58" s="37">
        <f t="shared" si="26"/>
        <v>0</v>
      </c>
      <c r="G58" s="37">
        <f t="shared" si="26"/>
        <v>0</v>
      </c>
      <c r="H58" s="37">
        <f t="shared" si="26"/>
        <v>0</v>
      </c>
      <c r="I58" s="37">
        <f t="shared" si="26"/>
        <v>0</v>
      </c>
      <c r="J58" s="37">
        <f t="shared" si="26"/>
        <v>0</v>
      </c>
      <c r="K58" s="37">
        <f t="shared" si="26"/>
        <v>0</v>
      </c>
      <c r="L58" s="37">
        <f t="shared" si="26"/>
        <v>0</v>
      </c>
      <c r="M58" s="37">
        <f t="shared" si="26"/>
        <v>0</v>
      </c>
      <c r="N58" s="37">
        <f t="shared" si="26"/>
        <v>0</v>
      </c>
      <c r="O58" s="37">
        <f t="shared" si="26"/>
        <v>0</v>
      </c>
      <c r="P58" s="37">
        <f t="shared" si="26"/>
        <v>0</v>
      </c>
      <c r="Q58" s="37">
        <f t="shared" si="26"/>
        <v>0</v>
      </c>
      <c r="R58" s="37">
        <f t="shared" si="26"/>
        <v>0</v>
      </c>
      <c r="S58" s="37">
        <f t="shared" si="26"/>
        <v>0</v>
      </c>
      <c r="T58" s="37">
        <f t="shared" si="26"/>
        <v>0</v>
      </c>
      <c r="U58" s="37">
        <f t="shared" si="26"/>
        <v>0</v>
      </c>
      <c r="V58" s="37">
        <f t="shared" si="26"/>
        <v>0</v>
      </c>
      <c r="W58" s="37">
        <f t="shared" si="26"/>
        <v>0</v>
      </c>
      <c r="X58" s="37">
        <f t="shared" si="26"/>
        <v>0</v>
      </c>
      <c r="Y58" s="37">
        <f t="shared" si="26"/>
        <v>0</v>
      </c>
      <c r="Z58" s="37">
        <f t="shared" si="28"/>
        <v>0</v>
      </c>
      <c r="AA58" s="37">
        <f t="shared" si="29"/>
        <v>0</v>
      </c>
      <c r="AB58" s="42"/>
      <c r="AC58" s="38"/>
    </row>
    <row r="59" spans="1:29" s="39" customFormat="1" ht="18" customHeight="1" x14ac:dyDescent="0.25">
      <c r="A59" s="41" t="s">
        <v>39</v>
      </c>
      <c r="B59" s="37">
        <f t="shared" si="27"/>
        <v>29553000</v>
      </c>
      <c r="C59" s="37">
        <f t="shared" si="26"/>
        <v>28753000</v>
      </c>
      <c r="D59" s="37">
        <f t="shared" si="26"/>
        <v>-800000</v>
      </c>
      <c r="E59" s="37">
        <f t="shared" si="26"/>
        <v>211660</v>
      </c>
      <c r="F59" s="37">
        <f t="shared" si="26"/>
        <v>0</v>
      </c>
      <c r="G59" s="37">
        <f t="shared" si="26"/>
        <v>0</v>
      </c>
      <c r="H59" s="37">
        <f t="shared" si="26"/>
        <v>0</v>
      </c>
      <c r="I59" s="37">
        <f t="shared" si="26"/>
        <v>96300</v>
      </c>
      <c r="J59" s="37">
        <f t="shared" si="26"/>
        <v>0</v>
      </c>
      <c r="K59" s="37">
        <f t="shared" si="26"/>
        <v>0</v>
      </c>
      <c r="L59" s="37">
        <f t="shared" si="26"/>
        <v>0</v>
      </c>
      <c r="M59" s="37">
        <f t="shared" si="26"/>
        <v>96300</v>
      </c>
      <c r="N59" s="37">
        <f t="shared" si="26"/>
        <v>0</v>
      </c>
      <c r="O59" s="37">
        <f t="shared" si="26"/>
        <v>25360</v>
      </c>
      <c r="P59" s="37">
        <f t="shared" si="26"/>
        <v>90000</v>
      </c>
      <c r="Q59" s="37">
        <f t="shared" si="26"/>
        <v>0</v>
      </c>
      <c r="R59" s="37">
        <f t="shared" si="26"/>
        <v>0</v>
      </c>
      <c r="S59" s="37">
        <f t="shared" si="26"/>
        <v>0</v>
      </c>
      <c r="T59" s="37">
        <f t="shared" si="26"/>
        <v>0</v>
      </c>
      <c r="U59" s="37">
        <f t="shared" si="26"/>
        <v>0</v>
      </c>
      <c r="V59" s="37">
        <f t="shared" si="26"/>
        <v>0</v>
      </c>
      <c r="W59" s="37">
        <f t="shared" si="26"/>
        <v>0</v>
      </c>
      <c r="X59" s="37">
        <f t="shared" si="26"/>
        <v>0</v>
      </c>
      <c r="Y59" s="37">
        <f t="shared" si="26"/>
        <v>0</v>
      </c>
      <c r="Z59" s="37">
        <f t="shared" si="28"/>
        <v>211660</v>
      </c>
      <c r="AA59" s="37">
        <f t="shared" si="29"/>
        <v>29341340</v>
      </c>
      <c r="AB59" s="42">
        <f t="shared" si="30"/>
        <v>7.1620478462423439E-3</v>
      </c>
      <c r="AC59" s="38"/>
    </row>
    <row r="60" spans="1:29" s="39" customFormat="1" ht="18" customHeight="1" x14ac:dyDescent="0.25">
      <c r="A60" s="43" t="s">
        <v>40</v>
      </c>
      <c r="B60" s="44">
        <f>SUM(B56:B59)</f>
        <v>297585000</v>
      </c>
      <c r="C60" s="44">
        <f t="shared" ref="C60:AA60" si="31">SUM(C56:C59)</f>
        <v>219796124.06999999</v>
      </c>
      <c r="D60" s="44">
        <f t="shared" si="31"/>
        <v>-77788875.930000007</v>
      </c>
      <c r="E60" s="44">
        <f t="shared" si="31"/>
        <v>21675956.469999999</v>
      </c>
      <c r="F60" s="44">
        <f t="shared" si="31"/>
        <v>0</v>
      </c>
      <c r="G60" s="44">
        <f t="shared" si="31"/>
        <v>0</v>
      </c>
      <c r="H60" s="44">
        <f t="shared" si="31"/>
        <v>0</v>
      </c>
      <c r="I60" s="44">
        <f t="shared" si="31"/>
        <v>2882140.84</v>
      </c>
      <c r="J60" s="44">
        <f t="shared" si="31"/>
        <v>0</v>
      </c>
      <c r="K60" s="44">
        <f t="shared" si="31"/>
        <v>0</v>
      </c>
      <c r="L60" s="44">
        <f t="shared" si="31"/>
        <v>0</v>
      </c>
      <c r="M60" s="44">
        <f t="shared" si="31"/>
        <v>2882140.84</v>
      </c>
      <c r="N60" s="44">
        <f t="shared" si="31"/>
        <v>1096656.1000000001</v>
      </c>
      <c r="O60" s="44">
        <f t="shared" si="31"/>
        <v>12467593.710000001</v>
      </c>
      <c r="P60" s="44">
        <f t="shared" si="31"/>
        <v>5229565.82</v>
      </c>
      <c r="Q60" s="44">
        <f t="shared" si="31"/>
        <v>0</v>
      </c>
      <c r="R60" s="44">
        <f t="shared" si="31"/>
        <v>0</v>
      </c>
      <c r="S60" s="44">
        <f t="shared" si="31"/>
        <v>0</v>
      </c>
      <c r="T60" s="44">
        <f t="shared" si="31"/>
        <v>0</v>
      </c>
      <c r="U60" s="44">
        <f t="shared" si="31"/>
        <v>0</v>
      </c>
      <c r="V60" s="44">
        <f t="shared" si="31"/>
        <v>0</v>
      </c>
      <c r="W60" s="44">
        <f t="shared" si="31"/>
        <v>0</v>
      </c>
      <c r="X60" s="44">
        <f t="shared" si="31"/>
        <v>0</v>
      </c>
      <c r="Y60" s="44">
        <f t="shared" si="31"/>
        <v>0</v>
      </c>
      <c r="Z60" s="44">
        <f t="shared" si="31"/>
        <v>21675956.470000003</v>
      </c>
      <c r="AA60" s="44">
        <f t="shared" si="31"/>
        <v>275909043.52999997</v>
      </c>
      <c r="AB60" s="45">
        <f t="shared" si="30"/>
        <v>7.283954658332914E-2</v>
      </c>
      <c r="AC60" s="38"/>
    </row>
    <row r="61" spans="1:29" s="39" customFormat="1" ht="18" customHeight="1" x14ac:dyDescent="0.25">
      <c r="A61" s="46" t="s">
        <v>41</v>
      </c>
      <c r="B61" s="37">
        <f t="shared" si="27"/>
        <v>1141000</v>
      </c>
      <c r="C61" s="37">
        <f t="shared" si="26"/>
        <v>1141000</v>
      </c>
      <c r="D61" s="37">
        <f t="shared" si="26"/>
        <v>0</v>
      </c>
      <c r="E61" s="37">
        <f t="shared" si="26"/>
        <v>316729.08</v>
      </c>
      <c r="F61" s="37">
        <f t="shared" si="26"/>
        <v>0</v>
      </c>
      <c r="G61" s="37">
        <f t="shared" si="26"/>
        <v>0</v>
      </c>
      <c r="H61" s="37">
        <f t="shared" si="26"/>
        <v>0</v>
      </c>
      <c r="I61" s="37">
        <f t="shared" si="26"/>
        <v>0</v>
      </c>
      <c r="J61" s="37">
        <f t="shared" si="26"/>
        <v>0</v>
      </c>
      <c r="K61" s="37">
        <f t="shared" si="26"/>
        <v>0</v>
      </c>
      <c r="L61" s="37">
        <f t="shared" si="26"/>
        <v>0</v>
      </c>
      <c r="M61" s="37">
        <f t="shared" si="26"/>
        <v>0</v>
      </c>
      <c r="N61" s="37">
        <f t="shared" si="26"/>
        <v>0</v>
      </c>
      <c r="O61" s="37">
        <f t="shared" si="26"/>
        <v>105575.95999999999</v>
      </c>
      <c r="P61" s="37">
        <f t="shared" si="26"/>
        <v>211153.12000000002</v>
      </c>
      <c r="Q61" s="37">
        <f t="shared" si="26"/>
        <v>0</v>
      </c>
      <c r="R61" s="37">
        <f t="shared" si="26"/>
        <v>0</v>
      </c>
      <c r="S61" s="37">
        <f t="shared" si="26"/>
        <v>0</v>
      </c>
      <c r="T61" s="37">
        <f t="shared" si="26"/>
        <v>0</v>
      </c>
      <c r="U61" s="37">
        <f t="shared" si="26"/>
        <v>0</v>
      </c>
      <c r="V61" s="37">
        <f t="shared" si="26"/>
        <v>0</v>
      </c>
      <c r="W61" s="37">
        <f t="shared" si="26"/>
        <v>0</v>
      </c>
      <c r="X61" s="37">
        <f t="shared" si="26"/>
        <v>0</v>
      </c>
      <c r="Y61" s="37">
        <f t="shared" si="26"/>
        <v>0</v>
      </c>
      <c r="Z61" s="37">
        <f t="shared" ref="Z61" si="32">SUM(M61:Y61)</f>
        <v>316729.08</v>
      </c>
      <c r="AA61" s="37">
        <f t="shared" ref="AA61" si="33">B61-Z61</f>
        <v>824270.91999999993</v>
      </c>
      <c r="AB61" s="42">
        <f t="shared" si="30"/>
        <v>0.2775890271691499</v>
      </c>
      <c r="AC61" s="38"/>
    </row>
    <row r="62" spans="1:29" s="39" customFormat="1" ht="18" customHeight="1" x14ac:dyDescent="0.25">
      <c r="A62" s="43" t="s">
        <v>42</v>
      </c>
      <c r="B62" s="44">
        <f>B61+B60</f>
        <v>298726000</v>
      </c>
      <c r="C62" s="44">
        <f t="shared" ref="C62:AA62" si="34">C61+C60</f>
        <v>220937124.06999999</v>
      </c>
      <c r="D62" s="44">
        <f t="shared" si="34"/>
        <v>-77788875.930000007</v>
      </c>
      <c r="E62" s="44">
        <f t="shared" si="34"/>
        <v>21992685.549999997</v>
      </c>
      <c r="F62" s="44">
        <f t="shared" si="34"/>
        <v>0</v>
      </c>
      <c r="G62" s="44">
        <f t="shared" si="34"/>
        <v>0</v>
      </c>
      <c r="H62" s="44">
        <f t="shared" si="34"/>
        <v>0</v>
      </c>
      <c r="I62" s="44">
        <f t="shared" si="34"/>
        <v>2882140.84</v>
      </c>
      <c r="J62" s="44">
        <f t="shared" si="34"/>
        <v>0</v>
      </c>
      <c r="K62" s="44">
        <f t="shared" si="34"/>
        <v>0</v>
      </c>
      <c r="L62" s="44">
        <f t="shared" si="34"/>
        <v>0</v>
      </c>
      <c r="M62" s="44">
        <f t="shared" si="34"/>
        <v>2882140.84</v>
      </c>
      <c r="N62" s="44">
        <f t="shared" si="34"/>
        <v>1096656.1000000001</v>
      </c>
      <c r="O62" s="44">
        <f t="shared" si="34"/>
        <v>12573169.670000002</v>
      </c>
      <c r="P62" s="44">
        <f t="shared" si="34"/>
        <v>5440718.9400000004</v>
      </c>
      <c r="Q62" s="44">
        <f t="shared" si="34"/>
        <v>0</v>
      </c>
      <c r="R62" s="44">
        <f t="shared" si="34"/>
        <v>0</v>
      </c>
      <c r="S62" s="44">
        <f t="shared" si="34"/>
        <v>0</v>
      </c>
      <c r="T62" s="44">
        <f t="shared" si="34"/>
        <v>0</v>
      </c>
      <c r="U62" s="44">
        <f t="shared" si="34"/>
        <v>0</v>
      </c>
      <c r="V62" s="44">
        <f t="shared" si="34"/>
        <v>0</v>
      </c>
      <c r="W62" s="44">
        <f t="shared" si="34"/>
        <v>0</v>
      </c>
      <c r="X62" s="44">
        <f t="shared" si="34"/>
        <v>0</v>
      </c>
      <c r="Y62" s="44">
        <f t="shared" si="34"/>
        <v>0</v>
      </c>
      <c r="Z62" s="44">
        <f t="shared" si="34"/>
        <v>21992685.550000001</v>
      </c>
      <c r="AA62" s="44">
        <f t="shared" si="34"/>
        <v>276733314.44999999</v>
      </c>
      <c r="AB62" s="45">
        <f t="shared" si="30"/>
        <v>7.3621598220442813E-2</v>
      </c>
      <c r="AC62" s="47"/>
    </row>
    <row r="63" spans="1:29" s="39" customFormat="1" ht="15" customHeight="1" x14ac:dyDescent="0.25">
      <c r="A63" s="36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</row>
    <row r="64" spans="1:29" s="39" customFormat="1" ht="15" customHeight="1" thickBot="1" x14ac:dyDescent="0.3">
      <c r="A64" s="50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2"/>
    </row>
    <row r="65" spans="1:29" s="39" customFormat="1" ht="15" customHeight="1" x14ac:dyDescent="0.3">
      <c r="A65" s="48" t="s">
        <v>48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</row>
    <row r="66" spans="1:29" s="39" customFormat="1" ht="15" customHeight="1" x14ac:dyDescent="0.25">
      <c r="A66" s="49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</row>
    <row r="67" spans="1:29" s="39" customFormat="1" ht="15" customHeight="1" x14ac:dyDescent="0.3">
      <c r="A67" s="40" t="s">
        <v>49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</row>
    <row r="68" spans="1:29" s="39" customFormat="1" ht="18" customHeight="1" x14ac:dyDescent="0.25">
      <c r="A68" s="41" t="s">
        <v>36</v>
      </c>
      <c r="B68" s="37">
        <f>B78+B88</f>
        <v>32449000</v>
      </c>
      <c r="C68" s="37">
        <f t="shared" ref="C68:Y73" si="35">C78+C88</f>
        <v>32449000</v>
      </c>
      <c r="D68" s="37">
        <f t="shared" si="35"/>
        <v>0</v>
      </c>
      <c r="E68" s="37">
        <f t="shared" si="35"/>
        <v>9376624</v>
      </c>
      <c r="F68" s="37">
        <f t="shared" si="35"/>
        <v>0</v>
      </c>
      <c r="G68" s="37">
        <f t="shared" si="35"/>
        <v>0</v>
      </c>
      <c r="H68" s="37">
        <f t="shared" si="35"/>
        <v>0</v>
      </c>
      <c r="I68" s="37">
        <f t="shared" si="35"/>
        <v>0</v>
      </c>
      <c r="J68" s="37">
        <f t="shared" si="35"/>
        <v>0</v>
      </c>
      <c r="K68" s="37">
        <f t="shared" si="35"/>
        <v>0</v>
      </c>
      <c r="L68" s="37">
        <f t="shared" si="35"/>
        <v>0</v>
      </c>
      <c r="M68" s="37">
        <f t="shared" si="35"/>
        <v>0</v>
      </c>
      <c r="N68" s="37">
        <f t="shared" si="35"/>
        <v>4434014.34</v>
      </c>
      <c r="O68" s="37">
        <f t="shared" si="35"/>
        <v>2595186.66</v>
      </c>
      <c r="P68" s="37">
        <f t="shared" si="35"/>
        <v>2347423</v>
      </c>
      <c r="Q68" s="37">
        <f t="shared" si="35"/>
        <v>0</v>
      </c>
      <c r="R68" s="37">
        <f t="shared" si="35"/>
        <v>0</v>
      </c>
      <c r="S68" s="37">
        <f t="shared" si="35"/>
        <v>0</v>
      </c>
      <c r="T68" s="37">
        <f t="shared" si="35"/>
        <v>0</v>
      </c>
      <c r="U68" s="37">
        <f t="shared" si="35"/>
        <v>0</v>
      </c>
      <c r="V68" s="37">
        <f t="shared" si="35"/>
        <v>0</v>
      </c>
      <c r="W68" s="37">
        <f t="shared" si="35"/>
        <v>0</v>
      </c>
      <c r="X68" s="37">
        <f t="shared" si="35"/>
        <v>0</v>
      </c>
      <c r="Y68" s="37">
        <f t="shared" si="35"/>
        <v>0</v>
      </c>
      <c r="Z68" s="37">
        <f>SUM(M68:Y68)</f>
        <v>9376624</v>
      </c>
      <c r="AA68" s="37">
        <f>B68-Z68</f>
        <v>23072376</v>
      </c>
      <c r="AB68" s="42">
        <f>Z68/B68</f>
        <v>0.28896496039939595</v>
      </c>
      <c r="AC68" s="38"/>
    </row>
    <row r="69" spans="1:29" s="39" customFormat="1" ht="18" customHeight="1" x14ac:dyDescent="0.25">
      <c r="A69" s="41" t="s">
        <v>37</v>
      </c>
      <c r="B69" s="37">
        <f t="shared" ref="B69:Q73" si="36">B79+B89</f>
        <v>122856000</v>
      </c>
      <c r="C69" s="37">
        <f t="shared" si="36"/>
        <v>112054265.2</v>
      </c>
      <c r="D69" s="37">
        <f t="shared" si="36"/>
        <v>-10801734.800000001</v>
      </c>
      <c r="E69" s="37">
        <f t="shared" si="36"/>
        <v>14475683.52</v>
      </c>
      <c r="F69" s="37">
        <f t="shared" si="36"/>
        <v>0</v>
      </c>
      <c r="G69" s="37">
        <f t="shared" si="36"/>
        <v>0</v>
      </c>
      <c r="H69" s="37">
        <f t="shared" si="36"/>
        <v>0</v>
      </c>
      <c r="I69" s="37">
        <f t="shared" si="36"/>
        <v>1318637</v>
      </c>
      <c r="J69" s="37">
        <f t="shared" si="36"/>
        <v>0</v>
      </c>
      <c r="K69" s="37">
        <f t="shared" si="36"/>
        <v>0</v>
      </c>
      <c r="L69" s="37">
        <f t="shared" si="36"/>
        <v>0</v>
      </c>
      <c r="M69" s="37">
        <f t="shared" si="36"/>
        <v>1318637</v>
      </c>
      <c r="N69" s="37">
        <f t="shared" si="36"/>
        <v>0</v>
      </c>
      <c r="O69" s="37">
        <f t="shared" si="36"/>
        <v>11680269.960000001</v>
      </c>
      <c r="P69" s="37">
        <f t="shared" si="36"/>
        <v>1476776.56</v>
      </c>
      <c r="Q69" s="37">
        <f t="shared" si="36"/>
        <v>0</v>
      </c>
      <c r="R69" s="37">
        <f t="shared" si="35"/>
        <v>0</v>
      </c>
      <c r="S69" s="37">
        <f t="shared" si="35"/>
        <v>0</v>
      </c>
      <c r="T69" s="37">
        <f t="shared" si="35"/>
        <v>0</v>
      </c>
      <c r="U69" s="37">
        <f t="shared" si="35"/>
        <v>0</v>
      </c>
      <c r="V69" s="37">
        <f t="shared" si="35"/>
        <v>0</v>
      </c>
      <c r="W69" s="37">
        <f t="shared" si="35"/>
        <v>0</v>
      </c>
      <c r="X69" s="37">
        <f t="shared" si="35"/>
        <v>0</v>
      </c>
      <c r="Y69" s="37">
        <f t="shared" si="35"/>
        <v>0</v>
      </c>
      <c r="Z69" s="37">
        <f t="shared" ref="Z69:Z71" si="37">SUM(M69:Y69)</f>
        <v>14475683.520000001</v>
      </c>
      <c r="AA69" s="37">
        <f t="shared" ref="AA69:AA71" si="38">B69-Z69</f>
        <v>108380316.48</v>
      </c>
      <c r="AB69" s="42">
        <f t="shared" ref="AB69:AB74" si="39">Z69/B69</f>
        <v>0.11782642703653058</v>
      </c>
      <c r="AC69" s="38"/>
    </row>
    <row r="70" spans="1:29" s="39" customFormat="1" ht="18" customHeight="1" x14ac:dyDescent="0.25">
      <c r="A70" s="41" t="s">
        <v>38</v>
      </c>
      <c r="B70" s="37">
        <f t="shared" si="36"/>
        <v>0</v>
      </c>
      <c r="C70" s="37">
        <f t="shared" si="35"/>
        <v>0</v>
      </c>
      <c r="D70" s="37">
        <f t="shared" si="35"/>
        <v>0</v>
      </c>
      <c r="E70" s="37">
        <f t="shared" si="35"/>
        <v>0</v>
      </c>
      <c r="F70" s="37">
        <f t="shared" si="35"/>
        <v>0</v>
      </c>
      <c r="G70" s="37">
        <f t="shared" si="35"/>
        <v>0</v>
      </c>
      <c r="H70" s="37">
        <f t="shared" si="35"/>
        <v>0</v>
      </c>
      <c r="I70" s="37">
        <f t="shared" si="35"/>
        <v>0</v>
      </c>
      <c r="J70" s="37">
        <f t="shared" si="35"/>
        <v>0</v>
      </c>
      <c r="K70" s="37">
        <f t="shared" si="35"/>
        <v>0</v>
      </c>
      <c r="L70" s="37">
        <f t="shared" si="35"/>
        <v>0</v>
      </c>
      <c r="M70" s="37">
        <f t="shared" si="35"/>
        <v>0</v>
      </c>
      <c r="N70" s="37">
        <f t="shared" si="35"/>
        <v>0</v>
      </c>
      <c r="O70" s="37">
        <f t="shared" si="35"/>
        <v>0</v>
      </c>
      <c r="P70" s="37">
        <f t="shared" si="35"/>
        <v>0</v>
      </c>
      <c r="Q70" s="37">
        <f t="shared" si="35"/>
        <v>0</v>
      </c>
      <c r="R70" s="37">
        <f t="shared" si="35"/>
        <v>0</v>
      </c>
      <c r="S70" s="37">
        <f t="shared" si="35"/>
        <v>0</v>
      </c>
      <c r="T70" s="37">
        <f t="shared" si="35"/>
        <v>0</v>
      </c>
      <c r="U70" s="37">
        <f t="shared" si="35"/>
        <v>0</v>
      </c>
      <c r="V70" s="37">
        <f t="shared" si="35"/>
        <v>0</v>
      </c>
      <c r="W70" s="37">
        <f t="shared" si="35"/>
        <v>0</v>
      </c>
      <c r="X70" s="37">
        <f t="shared" si="35"/>
        <v>0</v>
      </c>
      <c r="Y70" s="37">
        <f t="shared" si="35"/>
        <v>0</v>
      </c>
      <c r="Z70" s="37">
        <f t="shared" si="37"/>
        <v>0</v>
      </c>
      <c r="AA70" s="37">
        <f t="shared" si="38"/>
        <v>0</v>
      </c>
      <c r="AB70" s="42"/>
      <c r="AC70" s="38"/>
    </row>
    <row r="71" spans="1:29" s="39" customFormat="1" ht="18" customHeight="1" x14ac:dyDescent="0.25">
      <c r="A71" s="41" t="s">
        <v>39</v>
      </c>
      <c r="B71" s="37">
        <f t="shared" si="36"/>
        <v>0</v>
      </c>
      <c r="C71" s="37">
        <f t="shared" si="35"/>
        <v>0</v>
      </c>
      <c r="D71" s="37">
        <f t="shared" si="35"/>
        <v>0</v>
      </c>
      <c r="E71" s="37">
        <f t="shared" si="35"/>
        <v>0</v>
      </c>
      <c r="F71" s="37">
        <f t="shared" si="35"/>
        <v>0</v>
      </c>
      <c r="G71" s="37">
        <f t="shared" si="35"/>
        <v>0</v>
      </c>
      <c r="H71" s="37">
        <f t="shared" si="35"/>
        <v>0</v>
      </c>
      <c r="I71" s="37">
        <f t="shared" si="35"/>
        <v>0</v>
      </c>
      <c r="J71" s="37">
        <f t="shared" si="35"/>
        <v>0</v>
      </c>
      <c r="K71" s="37">
        <f t="shared" si="35"/>
        <v>0</v>
      </c>
      <c r="L71" s="37">
        <f t="shared" si="35"/>
        <v>0</v>
      </c>
      <c r="M71" s="37">
        <f t="shared" si="35"/>
        <v>0</v>
      </c>
      <c r="N71" s="37">
        <f t="shared" si="35"/>
        <v>0</v>
      </c>
      <c r="O71" s="37">
        <f t="shared" si="35"/>
        <v>0</v>
      </c>
      <c r="P71" s="37">
        <f t="shared" si="35"/>
        <v>0</v>
      </c>
      <c r="Q71" s="37">
        <f t="shared" si="35"/>
        <v>0</v>
      </c>
      <c r="R71" s="37">
        <f t="shared" si="35"/>
        <v>0</v>
      </c>
      <c r="S71" s="37">
        <f t="shared" si="35"/>
        <v>0</v>
      </c>
      <c r="T71" s="37">
        <f t="shared" si="35"/>
        <v>0</v>
      </c>
      <c r="U71" s="37">
        <f t="shared" si="35"/>
        <v>0</v>
      </c>
      <c r="V71" s="37">
        <f t="shared" si="35"/>
        <v>0</v>
      </c>
      <c r="W71" s="37">
        <f t="shared" si="35"/>
        <v>0</v>
      </c>
      <c r="X71" s="37">
        <f t="shared" si="35"/>
        <v>0</v>
      </c>
      <c r="Y71" s="37">
        <f t="shared" si="35"/>
        <v>0</v>
      </c>
      <c r="Z71" s="37">
        <f t="shared" si="37"/>
        <v>0</v>
      </c>
      <c r="AA71" s="37">
        <f t="shared" si="38"/>
        <v>0</v>
      </c>
      <c r="AB71" s="42"/>
      <c r="AC71" s="38"/>
    </row>
    <row r="72" spans="1:29" s="39" customFormat="1" ht="18" customHeight="1" x14ac:dyDescent="0.25">
      <c r="A72" s="43" t="s">
        <v>40</v>
      </c>
      <c r="B72" s="44">
        <f>SUM(B68:B71)</f>
        <v>155305000</v>
      </c>
      <c r="C72" s="44">
        <f t="shared" ref="C72:AA72" si="40">SUM(C68:C71)</f>
        <v>144503265.19999999</v>
      </c>
      <c r="D72" s="44">
        <f t="shared" si="40"/>
        <v>-10801734.800000001</v>
      </c>
      <c r="E72" s="44">
        <f t="shared" si="40"/>
        <v>23852307.52</v>
      </c>
      <c r="F72" s="44">
        <f t="shared" si="40"/>
        <v>0</v>
      </c>
      <c r="G72" s="44">
        <f t="shared" si="40"/>
        <v>0</v>
      </c>
      <c r="H72" s="44">
        <f t="shared" si="40"/>
        <v>0</v>
      </c>
      <c r="I72" s="44">
        <f t="shared" si="40"/>
        <v>1318637</v>
      </c>
      <c r="J72" s="44">
        <f t="shared" si="40"/>
        <v>0</v>
      </c>
      <c r="K72" s="44">
        <f t="shared" si="40"/>
        <v>0</v>
      </c>
      <c r="L72" s="44">
        <f t="shared" si="40"/>
        <v>0</v>
      </c>
      <c r="M72" s="44">
        <f t="shared" si="40"/>
        <v>1318637</v>
      </c>
      <c r="N72" s="44">
        <f t="shared" si="40"/>
        <v>4434014.34</v>
      </c>
      <c r="O72" s="44">
        <f t="shared" si="40"/>
        <v>14275456.620000001</v>
      </c>
      <c r="P72" s="44">
        <f t="shared" si="40"/>
        <v>3824199.56</v>
      </c>
      <c r="Q72" s="44">
        <f t="shared" si="40"/>
        <v>0</v>
      </c>
      <c r="R72" s="44">
        <f t="shared" si="40"/>
        <v>0</v>
      </c>
      <c r="S72" s="44">
        <f t="shared" si="40"/>
        <v>0</v>
      </c>
      <c r="T72" s="44">
        <f t="shared" si="40"/>
        <v>0</v>
      </c>
      <c r="U72" s="44">
        <f t="shared" si="40"/>
        <v>0</v>
      </c>
      <c r="V72" s="44">
        <f t="shared" si="40"/>
        <v>0</v>
      </c>
      <c r="W72" s="44">
        <f t="shared" si="40"/>
        <v>0</v>
      </c>
      <c r="X72" s="44">
        <f t="shared" si="40"/>
        <v>0</v>
      </c>
      <c r="Y72" s="44">
        <f t="shared" si="40"/>
        <v>0</v>
      </c>
      <c r="Z72" s="44">
        <f t="shared" si="40"/>
        <v>23852307.520000003</v>
      </c>
      <c r="AA72" s="44">
        <f t="shared" si="40"/>
        <v>131452692.48</v>
      </c>
      <c r="AB72" s="45">
        <f t="shared" si="39"/>
        <v>0.15358364199478447</v>
      </c>
      <c r="AC72" s="38"/>
    </row>
    <row r="73" spans="1:29" s="39" customFormat="1" ht="18" customHeight="1" x14ac:dyDescent="0.25">
      <c r="A73" s="46" t="s">
        <v>41</v>
      </c>
      <c r="B73" s="37">
        <f t="shared" si="36"/>
        <v>3071000</v>
      </c>
      <c r="C73" s="37">
        <f t="shared" si="35"/>
        <v>3071000</v>
      </c>
      <c r="D73" s="37">
        <f t="shared" si="35"/>
        <v>0</v>
      </c>
      <c r="E73" s="37">
        <f t="shared" si="35"/>
        <v>733826.05</v>
      </c>
      <c r="F73" s="37">
        <f t="shared" si="35"/>
        <v>0</v>
      </c>
      <c r="G73" s="37">
        <f t="shared" si="35"/>
        <v>0</v>
      </c>
      <c r="H73" s="37">
        <f t="shared" si="35"/>
        <v>0</v>
      </c>
      <c r="I73" s="37">
        <f t="shared" si="35"/>
        <v>0</v>
      </c>
      <c r="J73" s="37">
        <f t="shared" si="35"/>
        <v>0</v>
      </c>
      <c r="K73" s="37">
        <f t="shared" si="35"/>
        <v>0</v>
      </c>
      <c r="L73" s="37">
        <f t="shared" si="35"/>
        <v>0</v>
      </c>
      <c r="M73" s="37">
        <f t="shared" si="35"/>
        <v>0</v>
      </c>
      <c r="N73" s="37">
        <f t="shared" si="35"/>
        <v>114287.70999999999</v>
      </c>
      <c r="O73" s="37">
        <f t="shared" si="35"/>
        <v>248530.04</v>
      </c>
      <c r="P73" s="37">
        <f t="shared" si="35"/>
        <v>371008.3</v>
      </c>
      <c r="Q73" s="37">
        <f t="shared" si="35"/>
        <v>0</v>
      </c>
      <c r="R73" s="37">
        <f t="shared" si="35"/>
        <v>0</v>
      </c>
      <c r="S73" s="37">
        <f t="shared" si="35"/>
        <v>0</v>
      </c>
      <c r="T73" s="37">
        <f t="shared" si="35"/>
        <v>0</v>
      </c>
      <c r="U73" s="37">
        <f t="shared" si="35"/>
        <v>0</v>
      </c>
      <c r="V73" s="37">
        <f t="shared" si="35"/>
        <v>0</v>
      </c>
      <c r="W73" s="37">
        <f t="shared" si="35"/>
        <v>0</v>
      </c>
      <c r="X73" s="37">
        <f t="shared" si="35"/>
        <v>0</v>
      </c>
      <c r="Y73" s="37">
        <f t="shared" si="35"/>
        <v>0</v>
      </c>
      <c r="Z73" s="37">
        <f t="shared" ref="Z73" si="41">SUM(M73:Y73)</f>
        <v>733826.05</v>
      </c>
      <c r="AA73" s="37">
        <f t="shared" ref="AA73" si="42">B73-Z73</f>
        <v>2337173.9500000002</v>
      </c>
      <c r="AB73" s="42">
        <f t="shared" si="39"/>
        <v>0.2389534516444155</v>
      </c>
      <c r="AC73" s="38"/>
    </row>
    <row r="74" spans="1:29" s="39" customFormat="1" ht="18" customHeight="1" x14ac:dyDescent="0.25">
      <c r="A74" s="43" t="s">
        <v>42</v>
      </c>
      <c r="B74" s="44">
        <f>B73+B72</f>
        <v>158376000</v>
      </c>
      <c r="C74" s="44">
        <f t="shared" ref="C74:AA74" si="43">C73+C72</f>
        <v>147574265.19999999</v>
      </c>
      <c r="D74" s="44">
        <f t="shared" si="43"/>
        <v>-10801734.800000001</v>
      </c>
      <c r="E74" s="44">
        <f t="shared" si="43"/>
        <v>24586133.57</v>
      </c>
      <c r="F74" s="44">
        <f t="shared" si="43"/>
        <v>0</v>
      </c>
      <c r="G74" s="44">
        <f t="shared" si="43"/>
        <v>0</v>
      </c>
      <c r="H74" s="44">
        <f t="shared" si="43"/>
        <v>0</v>
      </c>
      <c r="I74" s="44">
        <f t="shared" si="43"/>
        <v>1318637</v>
      </c>
      <c r="J74" s="44">
        <f t="shared" si="43"/>
        <v>0</v>
      </c>
      <c r="K74" s="44">
        <f t="shared" si="43"/>
        <v>0</v>
      </c>
      <c r="L74" s="44">
        <f t="shared" si="43"/>
        <v>0</v>
      </c>
      <c r="M74" s="44">
        <f t="shared" si="43"/>
        <v>1318637</v>
      </c>
      <c r="N74" s="44">
        <f t="shared" si="43"/>
        <v>4548302.05</v>
      </c>
      <c r="O74" s="44">
        <f t="shared" si="43"/>
        <v>14523986.66</v>
      </c>
      <c r="P74" s="44">
        <f t="shared" si="43"/>
        <v>4195207.8600000003</v>
      </c>
      <c r="Q74" s="44">
        <f t="shared" si="43"/>
        <v>0</v>
      </c>
      <c r="R74" s="44">
        <f t="shared" si="43"/>
        <v>0</v>
      </c>
      <c r="S74" s="44">
        <f t="shared" si="43"/>
        <v>0</v>
      </c>
      <c r="T74" s="44">
        <f t="shared" si="43"/>
        <v>0</v>
      </c>
      <c r="U74" s="44">
        <f t="shared" si="43"/>
        <v>0</v>
      </c>
      <c r="V74" s="44">
        <f t="shared" si="43"/>
        <v>0</v>
      </c>
      <c r="W74" s="44">
        <f t="shared" si="43"/>
        <v>0</v>
      </c>
      <c r="X74" s="44">
        <f t="shared" si="43"/>
        <v>0</v>
      </c>
      <c r="Y74" s="44">
        <f t="shared" si="43"/>
        <v>0</v>
      </c>
      <c r="Z74" s="44">
        <f t="shared" si="43"/>
        <v>24586133.570000004</v>
      </c>
      <c r="AA74" s="44">
        <f t="shared" si="43"/>
        <v>133789866.43000001</v>
      </c>
      <c r="AB74" s="45">
        <f t="shared" si="39"/>
        <v>0.15523901077183413</v>
      </c>
      <c r="AC74" s="47"/>
    </row>
    <row r="75" spans="1:29" s="39" customFormat="1" ht="15" customHeight="1" x14ac:dyDescent="0.25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</row>
    <row r="76" spans="1:29" s="39" customFormat="1" ht="15" customHeight="1" x14ac:dyDescent="0.25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</row>
    <row r="77" spans="1:29" s="39" customFormat="1" ht="15" customHeight="1" x14ac:dyDescent="0.3">
      <c r="A77" s="40" t="s">
        <v>50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</row>
    <row r="78" spans="1:29" s="39" customFormat="1" ht="18" customHeight="1" x14ac:dyDescent="0.25">
      <c r="A78" s="41" t="s">
        <v>36</v>
      </c>
      <c r="B78" s="37">
        <f>[1]consoCURRENT!E1128</f>
        <v>16018000</v>
      </c>
      <c r="C78" s="37">
        <f>[1]consoCURRENT!F1128</f>
        <v>16018000</v>
      </c>
      <c r="D78" s="37">
        <f>[1]consoCURRENT!G1128</f>
        <v>0</v>
      </c>
      <c r="E78" s="37">
        <f>[1]consoCURRENT!H1128</f>
        <v>4644559.5</v>
      </c>
      <c r="F78" s="37">
        <f>[1]consoCURRENT!I1128</f>
        <v>0</v>
      </c>
      <c r="G78" s="37">
        <f>[1]consoCURRENT!J1128</f>
        <v>0</v>
      </c>
      <c r="H78" s="37">
        <f>[1]consoCURRENT!K1128</f>
        <v>0</v>
      </c>
      <c r="I78" s="37">
        <f>[1]consoCURRENT!L1128</f>
        <v>0</v>
      </c>
      <c r="J78" s="37">
        <f>[1]consoCURRENT!M1128</f>
        <v>0</v>
      </c>
      <c r="K78" s="37">
        <f>[1]consoCURRENT!N1128</f>
        <v>0</v>
      </c>
      <c r="L78" s="37">
        <f>[1]consoCURRENT!O1128</f>
        <v>0</v>
      </c>
      <c r="M78" s="37">
        <f>[1]consoCURRENT!P1128</f>
        <v>0</v>
      </c>
      <c r="N78" s="37">
        <f>[1]consoCURRENT!Q1128</f>
        <v>2117294.84</v>
      </c>
      <c r="O78" s="37">
        <f>[1]consoCURRENT!R1128</f>
        <v>1273845.6600000001</v>
      </c>
      <c r="P78" s="37">
        <f>[1]consoCURRENT!S1128</f>
        <v>1253419</v>
      </c>
      <c r="Q78" s="37">
        <f>[1]consoCURRENT!T1128</f>
        <v>0</v>
      </c>
      <c r="R78" s="37">
        <f>[1]consoCURRENT!U1128</f>
        <v>0</v>
      </c>
      <c r="S78" s="37">
        <f>[1]consoCURRENT!V1128</f>
        <v>0</v>
      </c>
      <c r="T78" s="37">
        <f>[1]consoCURRENT!W1128</f>
        <v>0</v>
      </c>
      <c r="U78" s="37">
        <f>[1]consoCURRENT!X1128</f>
        <v>0</v>
      </c>
      <c r="V78" s="37">
        <f>[1]consoCURRENT!Y1128</f>
        <v>0</v>
      </c>
      <c r="W78" s="37">
        <f>[1]consoCURRENT!Z1128</f>
        <v>0</v>
      </c>
      <c r="X78" s="37">
        <f>[1]consoCURRENT!AA1128</f>
        <v>0</v>
      </c>
      <c r="Y78" s="37">
        <f>[1]consoCURRENT!AB1128</f>
        <v>0</v>
      </c>
      <c r="Z78" s="37">
        <f>SUM(M78:Y78)</f>
        <v>4644559.5</v>
      </c>
      <c r="AA78" s="37">
        <f>B78-Z78</f>
        <v>11373440.5</v>
      </c>
      <c r="AB78" s="42">
        <f>Z78/B78</f>
        <v>0.28995876513921837</v>
      </c>
      <c r="AC78" s="38"/>
    </row>
    <row r="79" spans="1:29" s="39" customFormat="1" ht="18" customHeight="1" x14ac:dyDescent="0.25">
      <c r="A79" s="41" t="s">
        <v>37</v>
      </c>
      <c r="B79" s="37">
        <f>[1]consoCURRENT!E1204</f>
        <v>29368000</v>
      </c>
      <c r="C79" s="37">
        <f>[1]consoCURRENT!F1204</f>
        <v>26995293.199999999</v>
      </c>
      <c r="D79" s="37">
        <f>[1]consoCURRENT!G1204</f>
        <v>-2372706.7999999998</v>
      </c>
      <c r="E79" s="37">
        <f>[1]consoCURRENT!H1204</f>
        <v>7028968.6700000009</v>
      </c>
      <c r="F79" s="37">
        <f>[1]consoCURRENT!I1204</f>
        <v>0</v>
      </c>
      <c r="G79" s="37">
        <f>[1]consoCURRENT!J1204</f>
        <v>0</v>
      </c>
      <c r="H79" s="37">
        <f>[1]consoCURRENT!K1204</f>
        <v>0</v>
      </c>
      <c r="I79" s="37">
        <f>[1]consoCURRENT!L1204</f>
        <v>607700.82999999996</v>
      </c>
      <c r="J79" s="37">
        <f>[1]consoCURRENT!M1204</f>
        <v>0</v>
      </c>
      <c r="K79" s="37">
        <f>[1]consoCURRENT!N1204</f>
        <v>0</v>
      </c>
      <c r="L79" s="37">
        <f>[1]consoCURRENT!O1204</f>
        <v>0</v>
      </c>
      <c r="M79" s="37">
        <f>[1]consoCURRENT!P1204</f>
        <v>607700.82999999996</v>
      </c>
      <c r="N79" s="37">
        <f>[1]consoCURRENT!Q1204</f>
        <v>0</v>
      </c>
      <c r="O79" s="37">
        <f>[1]consoCURRENT!R1204</f>
        <v>5418501.8000000007</v>
      </c>
      <c r="P79" s="37">
        <f>[1]consoCURRENT!S1204</f>
        <v>1002766.04</v>
      </c>
      <c r="Q79" s="37">
        <f>[1]consoCURRENT!T1204</f>
        <v>0</v>
      </c>
      <c r="R79" s="37">
        <f>[1]consoCURRENT!U1204</f>
        <v>0</v>
      </c>
      <c r="S79" s="37">
        <f>[1]consoCURRENT!V1204</f>
        <v>0</v>
      </c>
      <c r="T79" s="37">
        <f>[1]consoCURRENT!W1204</f>
        <v>0</v>
      </c>
      <c r="U79" s="37">
        <f>[1]consoCURRENT!X1204</f>
        <v>0</v>
      </c>
      <c r="V79" s="37">
        <f>[1]consoCURRENT!Y1204</f>
        <v>0</v>
      </c>
      <c r="W79" s="37">
        <f>[1]consoCURRENT!Z1204</f>
        <v>0</v>
      </c>
      <c r="X79" s="37">
        <f>[1]consoCURRENT!AA1204</f>
        <v>0</v>
      </c>
      <c r="Y79" s="37">
        <f>[1]consoCURRENT!AB1204</f>
        <v>0</v>
      </c>
      <c r="Z79" s="37">
        <f t="shared" ref="Z79:Z81" si="44">SUM(M79:Y79)</f>
        <v>7028968.6700000009</v>
      </c>
      <c r="AA79" s="37">
        <f t="shared" ref="AA79:AA81" si="45">B79-Z79</f>
        <v>22339031.329999998</v>
      </c>
      <c r="AB79" s="42">
        <f t="shared" ref="AB79:AB84" si="46">Z79/B79</f>
        <v>0.23934107429855628</v>
      </c>
      <c r="AC79" s="38"/>
    </row>
    <row r="80" spans="1:29" s="39" customFormat="1" ht="18" customHeight="1" x14ac:dyDescent="0.25">
      <c r="A80" s="41" t="s">
        <v>38</v>
      </c>
      <c r="B80" s="37">
        <f>[1]consoCURRENT!E1210</f>
        <v>0</v>
      </c>
      <c r="C80" s="37">
        <f>[1]consoCURRENT!F1210</f>
        <v>0</v>
      </c>
      <c r="D80" s="37">
        <f>[1]consoCURRENT!G1210</f>
        <v>0</v>
      </c>
      <c r="E80" s="37">
        <f>[1]consoCURRENT!H1210</f>
        <v>0</v>
      </c>
      <c r="F80" s="37">
        <f>[1]consoCURRENT!I1210</f>
        <v>0</v>
      </c>
      <c r="G80" s="37">
        <f>[1]consoCURRENT!J1210</f>
        <v>0</v>
      </c>
      <c r="H80" s="37">
        <f>[1]consoCURRENT!K1210</f>
        <v>0</v>
      </c>
      <c r="I80" s="37">
        <f>[1]consoCURRENT!L1210</f>
        <v>0</v>
      </c>
      <c r="J80" s="37">
        <f>[1]consoCURRENT!M1210</f>
        <v>0</v>
      </c>
      <c r="K80" s="37">
        <f>[1]consoCURRENT!N1210</f>
        <v>0</v>
      </c>
      <c r="L80" s="37">
        <f>[1]consoCURRENT!O1210</f>
        <v>0</v>
      </c>
      <c r="M80" s="37">
        <f>[1]consoCURRENT!P1210</f>
        <v>0</v>
      </c>
      <c r="N80" s="37">
        <f>[1]consoCURRENT!Q1210</f>
        <v>0</v>
      </c>
      <c r="O80" s="37">
        <f>[1]consoCURRENT!R1210</f>
        <v>0</v>
      </c>
      <c r="P80" s="37">
        <f>[1]consoCURRENT!S1210</f>
        <v>0</v>
      </c>
      <c r="Q80" s="37">
        <f>[1]consoCURRENT!T1210</f>
        <v>0</v>
      </c>
      <c r="R80" s="37">
        <f>[1]consoCURRENT!U1210</f>
        <v>0</v>
      </c>
      <c r="S80" s="37">
        <f>[1]consoCURRENT!V1210</f>
        <v>0</v>
      </c>
      <c r="T80" s="37">
        <f>[1]consoCURRENT!W1210</f>
        <v>0</v>
      </c>
      <c r="U80" s="37">
        <f>[1]consoCURRENT!X1210</f>
        <v>0</v>
      </c>
      <c r="V80" s="37">
        <f>[1]consoCURRENT!Y1210</f>
        <v>0</v>
      </c>
      <c r="W80" s="37">
        <f>[1]consoCURRENT!Z1210</f>
        <v>0</v>
      </c>
      <c r="X80" s="37">
        <f>[1]consoCURRENT!AA1210</f>
        <v>0</v>
      </c>
      <c r="Y80" s="37">
        <f>[1]consoCURRENT!AB1210</f>
        <v>0</v>
      </c>
      <c r="Z80" s="37">
        <f t="shared" si="44"/>
        <v>0</v>
      </c>
      <c r="AA80" s="37">
        <f t="shared" si="45"/>
        <v>0</v>
      </c>
      <c r="AB80" s="42"/>
      <c r="AC80" s="38"/>
    </row>
    <row r="81" spans="1:29" s="39" customFormat="1" ht="18" customHeight="1" x14ac:dyDescent="0.25">
      <c r="A81" s="41" t="s">
        <v>39</v>
      </c>
      <c r="B81" s="37">
        <f>[1]consoCURRENT!E1239</f>
        <v>0</v>
      </c>
      <c r="C81" s="37">
        <f>[1]consoCURRENT!F1239</f>
        <v>0</v>
      </c>
      <c r="D81" s="37">
        <f>[1]consoCURRENT!G1239</f>
        <v>0</v>
      </c>
      <c r="E81" s="37">
        <f>[1]consoCURRENT!H1239</f>
        <v>0</v>
      </c>
      <c r="F81" s="37">
        <f>[1]consoCURRENT!I1239</f>
        <v>0</v>
      </c>
      <c r="G81" s="37">
        <f>[1]consoCURRENT!J1239</f>
        <v>0</v>
      </c>
      <c r="H81" s="37">
        <f>[1]consoCURRENT!K1239</f>
        <v>0</v>
      </c>
      <c r="I81" s="37">
        <f>[1]consoCURRENT!L1239</f>
        <v>0</v>
      </c>
      <c r="J81" s="37">
        <f>[1]consoCURRENT!M1239</f>
        <v>0</v>
      </c>
      <c r="K81" s="37">
        <f>[1]consoCURRENT!N1239</f>
        <v>0</v>
      </c>
      <c r="L81" s="37">
        <f>[1]consoCURRENT!O1239</f>
        <v>0</v>
      </c>
      <c r="M81" s="37">
        <f>[1]consoCURRENT!P1239</f>
        <v>0</v>
      </c>
      <c r="N81" s="37">
        <f>[1]consoCURRENT!Q1239</f>
        <v>0</v>
      </c>
      <c r="O81" s="37">
        <f>[1]consoCURRENT!R1239</f>
        <v>0</v>
      </c>
      <c r="P81" s="37">
        <f>[1]consoCURRENT!S1239</f>
        <v>0</v>
      </c>
      <c r="Q81" s="37">
        <f>[1]consoCURRENT!T1239</f>
        <v>0</v>
      </c>
      <c r="R81" s="37">
        <f>[1]consoCURRENT!U1239</f>
        <v>0</v>
      </c>
      <c r="S81" s="37">
        <f>[1]consoCURRENT!V1239</f>
        <v>0</v>
      </c>
      <c r="T81" s="37">
        <f>[1]consoCURRENT!W1239</f>
        <v>0</v>
      </c>
      <c r="U81" s="37">
        <f>[1]consoCURRENT!X1239</f>
        <v>0</v>
      </c>
      <c r="V81" s="37">
        <f>[1]consoCURRENT!Y1239</f>
        <v>0</v>
      </c>
      <c r="W81" s="37">
        <f>[1]consoCURRENT!Z1239</f>
        <v>0</v>
      </c>
      <c r="X81" s="37">
        <f>[1]consoCURRENT!AA1239</f>
        <v>0</v>
      </c>
      <c r="Y81" s="37">
        <f>[1]consoCURRENT!AB1239</f>
        <v>0</v>
      </c>
      <c r="Z81" s="37">
        <f t="shared" si="44"/>
        <v>0</v>
      </c>
      <c r="AA81" s="37">
        <f t="shared" si="45"/>
        <v>0</v>
      </c>
      <c r="AB81" s="42"/>
      <c r="AC81" s="38"/>
    </row>
    <row r="82" spans="1:29" s="39" customFormat="1" ht="18" customHeight="1" x14ac:dyDescent="0.25">
      <c r="A82" s="43" t="s">
        <v>40</v>
      </c>
      <c r="B82" s="44">
        <f>SUM(B78:B81)</f>
        <v>45386000</v>
      </c>
      <c r="C82" s="44">
        <f t="shared" ref="C82:AA82" si="47">SUM(C78:C81)</f>
        <v>43013293.200000003</v>
      </c>
      <c r="D82" s="44">
        <f t="shared" si="47"/>
        <v>-2372706.7999999998</v>
      </c>
      <c r="E82" s="44">
        <f t="shared" si="47"/>
        <v>11673528.170000002</v>
      </c>
      <c r="F82" s="44">
        <f t="shared" si="47"/>
        <v>0</v>
      </c>
      <c r="G82" s="44">
        <f t="shared" si="47"/>
        <v>0</v>
      </c>
      <c r="H82" s="44">
        <f t="shared" si="47"/>
        <v>0</v>
      </c>
      <c r="I82" s="44">
        <f t="shared" si="47"/>
        <v>607700.82999999996</v>
      </c>
      <c r="J82" s="44">
        <f t="shared" si="47"/>
        <v>0</v>
      </c>
      <c r="K82" s="44">
        <f t="shared" si="47"/>
        <v>0</v>
      </c>
      <c r="L82" s="44">
        <f t="shared" si="47"/>
        <v>0</v>
      </c>
      <c r="M82" s="44">
        <f t="shared" si="47"/>
        <v>607700.82999999996</v>
      </c>
      <c r="N82" s="44">
        <f t="shared" si="47"/>
        <v>2117294.84</v>
      </c>
      <c r="O82" s="44">
        <f t="shared" si="47"/>
        <v>6692347.4600000009</v>
      </c>
      <c r="P82" s="44">
        <f t="shared" si="47"/>
        <v>2256185.04</v>
      </c>
      <c r="Q82" s="44">
        <f t="shared" si="47"/>
        <v>0</v>
      </c>
      <c r="R82" s="44">
        <f t="shared" si="47"/>
        <v>0</v>
      </c>
      <c r="S82" s="44">
        <f t="shared" si="47"/>
        <v>0</v>
      </c>
      <c r="T82" s="44">
        <f t="shared" si="47"/>
        <v>0</v>
      </c>
      <c r="U82" s="44">
        <f t="shared" si="47"/>
        <v>0</v>
      </c>
      <c r="V82" s="44">
        <f t="shared" si="47"/>
        <v>0</v>
      </c>
      <c r="W82" s="44">
        <f t="shared" si="47"/>
        <v>0</v>
      </c>
      <c r="X82" s="44">
        <f t="shared" si="47"/>
        <v>0</v>
      </c>
      <c r="Y82" s="44">
        <f t="shared" si="47"/>
        <v>0</v>
      </c>
      <c r="Z82" s="44">
        <f t="shared" si="47"/>
        <v>11673528.170000002</v>
      </c>
      <c r="AA82" s="44">
        <f t="shared" si="47"/>
        <v>33712471.829999998</v>
      </c>
      <c r="AB82" s="45">
        <f t="shared" si="46"/>
        <v>0.25720548561230339</v>
      </c>
      <c r="AC82" s="38"/>
    </row>
    <row r="83" spans="1:29" s="39" customFormat="1" ht="18" customHeight="1" x14ac:dyDescent="0.25">
      <c r="A83" s="46" t="s">
        <v>41</v>
      </c>
      <c r="B83" s="37">
        <f>[1]consoCURRENT!E1243</f>
        <v>1551000</v>
      </c>
      <c r="C83" s="37">
        <f>[1]consoCURRENT!F1243</f>
        <v>1551000</v>
      </c>
      <c r="D83" s="37">
        <f>[1]consoCURRENT!G1243</f>
        <v>0</v>
      </c>
      <c r="E83" s="37">
        <f>[1]consoCURRENT!H1243</f>
        <v>365208.73</v>
      </c>
      <c r="F83" s="37">
        <f>[1]consoCURRENT!I1243</f>
        <v>0</v>
      </c>
      <c r="G83" s="37">
        <f>[1]consoCURRENT!J1243</f>
        <v>0</v>
      </c>
      <c r="H83" s="37">
        <f>[1]consoCURRENT!K1243</f>
        <v>0</v>
      </c>
      <c r="I83" s="37">
        <f>[1]consoCURRENT!L1243</f>
        <v>0</v>
      </c>
      <c r="J83" s="37">
        <f>[1]consoCURRENT!M1243</f>
        <v>0</v>
      </c>
      <c r="K83" s="37">
        <f>[1]consoCURRENT!N1243</f>
        <v>0</v>
      </c>
      <c r="L83" s="37">
        <f>[1]consoCURRENT!O1243</f>
        <v>0</v>
      </c>
      <c r="M83" s="37">
        <f>[1]consoCURRENT!P1243</f>
        <v>0</v>
      </c>
      <c r="N83" s="37">
        <f>[1]consoCURRENT!Q1243</f>
        <v>114287.70999999999</v>
      </c>
      <c r="O83" s="37">
        <f>[1]consoCURRENT!R1243</f>
        <v>123195.44</v>
      </c>
      <c r="P83" s="37">
        <f>[1]consoCURRENT!S1243</f>
        <v>127725.58</v>
      </c>
      <c r="Q83" s="37">
        <f>[1]consoCURRENT!T1243</f>
        <v>0</v>
      </c>
      <c r="R83" s="37">
        <f>[1]consoCURRENT!U1243</f>
        <v>0</v>
      </c>
      <c r="S83" s="37">
        <f>[1]consoCURRENT!V1243</f>
        <v>0</v>
      </c>
      <c r="T83" s="37">
        <f>[1]consoCURRENT!W1243</f>
        <v>0</v>
      </c>
      <c r="U83" s="37">
        <f>[1]consoCURRENT!X1243</f>
        <v>0</v>
      </c>
      <c r="V83" s="37">
        <f>[1]consoCURRENT!Y1243</f>
        <v>0</v>
      </c>
      <c r="W83" s="37">
        <f>[1]consoCURRENT!Z1243</f>
        <v>0</v>
      </c>
      <c r="X83" s="37">
        <f>[1]consoCURRENT!AA1243</f>
        <v>0</v>
      </c>
      <c r="Y83" s="37">
        <f>[1]consoCURRENT!AB1243</f>
        <v>0</v>
      </c>
      <c r="Z83" s="37">
        <f t="shared" ref="Z83" si="48">SUM(M83:Y83)</f>
        <v>365208.73</v>
      </c>
      <c r="AA83" s="37">
        <f t="shared" ref="AA83" si="49">B83-Z83</f>
        <v>1185791.27</v>
      </c>
      <c r="AB83" s="42">
        <f t="shared" si="46"/>
        <v>0.23546662153449385</v>
      </c>
      <c r="AC83" s="38"/>
    </row>
    <row r="84" spans="1:29" s="39" customFormat="1" ht="18" customHeight="1" x14ac:dyDescent="0.25">
      <c r="A84" s="43" t="s">
        <v>42</v>
      </c>
      <c r="B84" s="44">
        <f>B83+B82</f>
        <v>46937000</v>
      </c>
      <c r="C84" s="44">
        <f t="shared" ref="C84:AA84" si="50">C83+C82</f>
        <v>44564293.200000003</v>
      </c>
      <c r="D84" s="44">
        <f t="shared" si="50"/>
        <v>-2372706.7999999998</v>
      </c>
      <c r="E84" s="44">
        <f t="shared" si="50"/>
        <v>12038736.900000002</v>
      </c>
      <c r="F84" s="44">
        <f t="shared" si="50"/>
        <v>0</v>
      </c>
      <c r="G84" s="44">
        <f t="shared" si="50"/>
        <v>0</v>
      </c>
      <c r="H84" s="44">
        <f t="shared" si="50"/>
        <v>0</v>
      </c>
      <c r="I84" s="44">
        <f t="shared" si="50"/>
        <v>607700.82999999996</v>
      </c>
      <c r="J84" s="44">
        <f t="shared" si="50"/>
        <v>0</v>
      </c>
      <c r="K84" s="44">
        <f t="shared" si="50"/>
        <v>0</v>
      </c>
      <c r="L84" s="44">
        <f t="shared" si="50"/>
        <v>0</v>
      </c>
      <c r="M84" s="44">
        <f t="shared" si="50"/>
        <v>607700.82999999996</v>
      </c>
      <c r="N84" s="44">
        <f t="shared" si="50"/>
        <v>2231582.5499999998</v>
      </c>
      <c r="O84" s="44">
        <f t="shared" si="50"/>
        <v>6815542.9000000013</v>
      </c>
      <c r="P84" s="44">
        <f t="shared" si="50"/>
        <v>2383910.62</v>
      </c>
      <c r="Q84" s="44">
        <f t="shared" si="50"/>
        <v>0</v>
      </c>
      <c r="R84" s="44">
        <f t="shared" si="50"/>
        <v>0</v>
      </c>
      <c r="S84" s="44">
        <f t="shared" si="50"/>
        <v>0</v>
      </c>
      <c r="T84" s="44">
        <f t="shared" si="50"/>
        <v>0</v>
      </c>
      <c r="U84" s="44">
        <f t="shared" si="50"/>
        <v>0</v>
      </c>
      <c r="V84" s="44">
        <f t="shared" si="50"/>
        <v>0</v>
      </c>
      <c r="W84" s="44">
        <f t="shared" si="50"/>
        <v>0</v>
      </c>
      <c r="X84" s="44">
        <f t="shared" si="50"/>
        <v>0</v>
      </c>
      <c r="Y84" s="44">
        <f t="shared" si="50"/>
        <v>0</v>
      </c>
      <c r="Z84" s="44">
        <f t="shared" si="50"/>
        <v>12038736.900000002</v>
      </c>
      <c r="AA84" s="44">
        <f t="shared" si="50"/>
        <v>34898263.100000001</v>
      </c>
      <c r="AB84" s="45">
        <f t="shared" si="46"/>
        <v>0.25648714020921665</v>
      </c>
      <c r="AC84" s="47"/>
    </row>
    <row r="85" spans="1:29" s="39" customFormat="1" ht="15" customHeight="1" x14ac:dyDescent="0.25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8"/>
    </row>
    <row r="86" spans="1:29" s="39" customFormat="1" ht="15" customHeight="1" x14ac:dyDescent="0.25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8"/>
    </row>
    <row r="87" spans="1:29" s="39" customFormat="1" ht="15" customHeight="1" x14ac:dyDescent="0.3">
      <c r="A87" s="40" t="s">
        <v>51</v>
      </c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8"/>
    </row>
    <row r="88" spans="1:29" s="39" customFormat="1" ht="18" customHeight="1" x14ac:dyDescent="0.25">
      <c r="A88" s="41" t="s">
        <v>36</v>
      </c>
      <c r="B88" s="37">
        <f>[1]consoCURRENT!E1303</f>
        <v>16431000</v>
      </c>
      <c r="C88" s="37">
        <f>[1]consoCURRENT!F1303</f>
        <v>16431000</v>
      </c>
      <c r="D88" s="37">
        <f>[1]consoCURRENT!G1303</f>
        <v>0</v>
      </c>
      <c r="E88" s="37">
        <f>[1]consoCURRENT!H1303</f>
        <v>4732064.5</v>
      </c>
      <c r="F88" s="37">
        <f>[1]consoCURRENT!I1303</f>
        <v>0</v>
      </c>
      <c r="G88" s="37">
        <f>[1]consoCURRENT!J1303</f>
        <v>0</v>
      </c>
      <c r="H88" s="37">
        <f>[1]consoCURRENT!K1303</f>
        <v>0</v>
      </c>
      <c r="I88" s="37">
        <f>[1]consoCURRENT!L1303</f>
        <v>0</v>
      </c>
      <c r="J88" s="37">
        <f>[1]consoCURRENT!M1303</f>
        <v>0</v>
      </c>
      <c r="K88" s="37">
        <f>[1]consoCURRENT!N1303</f>
        <v>0</v>
      </c>
      <c r="L88" s="37">
        <f>[1]consoCURRENT!O1303</f>
        <v>0</v>
      </c>
      <c r="M88" s="37">
        <f>[1]consoCURRENT!P1303</f>
        <v>0</v>
      </c>
      <c r="N88" s="37">
        <f>[1]consoCURRENT!Q1303</f>
        <v>2316719.5</v>
      </c>
      <c r="O88" s="37">
        <f>[1]consoCURRENT!R1303</f>
        <v>1321341</v>
      </c>
      <c r="P88" s="37">
        <f>[1]consoCURRENT!S1303</f>
        <v>1094004</v>
      </c>
      <c r="Q88" s="37">
        <f>[1]consoCURRENT!T1303</f>
        <v>0</v>
      </c>
      <c r="R88" s="37">
        <f>[1]consoCURRENT!U1303</f>
        <v>0</v>
      </c>
      <c r="S88" s="37">
        <f>[1]consoCURRENT!V1303</f>
        <v>0</v>
      </c>
      <c r="T88" s="37">
        <f>[1]consoCURRENT!W1303</f>
        <v>0</v>
      </c>
      <c r="U88" s="37">
        <f>[1]consoCURRENT!X1303</f>
        <v>0</v>
      </c>
      <c r="V88" s="37">
        <f>[1]consoCURRENT!Y1303</f>
        <v>0</v>
      </c>
      <c r="W88" s="37">
        <f>[1]consoCURRENT!Z1303</f>
        <v>0</v>
      </c>
      <c r="X88" s="37">
        <f>[1]consoCURRENT!AA1303</f>
        <v>0</v>
      </c>
      <c r="Y88" s="37">
        <f>[1]consoCURRENT!AB1303</f>
        <v>0</v>
      </c>
      <c r="Z88" s="37">
        <f>SUM(M88:Y88)</f>
        <v>4732064.5</v>
      </c>
      <c r="AA88" s="37">
        <f>B88-Z88</f>
        <v>11698935.5</v>
      </c>
      <c r="AB88" s="42">
        <f>Z88/B88</f>
        <v>0.28799613535390423</v>
      </c>
      <c r="AC88" s="38"/>
    </row>
    <row r="89" spans="1:29" s="39" customFormat="1" ht="18" customHeight="1" x14ac:dyDescent="0.25">
      <c r="A89" s="41" t="s">
        <v>37</v>
      </c>
      <c r="B89" s="37">
        <f>[1]consoCURRENT!E1379</f>
        <v>93488000</v>
      </c>
      <c r="C89" s="37">
        <f>[1]consoCURRENT!F1379</f>
        <v>85058972</v>
      </c>
      <c r="D89" s="37">
        <f>[1]consoCURRENT!G1379</f>
        <v>-8429028</v>
      </c>
      <c r="E89" s="37">
        <f>[1]consoCURRENT!H1379</f>
        <v>7446714.8499999987</v>
      </c>
      <c r="F89" s="37">
        <f>[1]consoCURRENT!I1379</f>
        <v>0</v>
      </c>
      <c r="G89" s="37">
        <f>[1]consoCURRENT!J1379</f>
        <v>0</v>
      </c>
      <c r="H89" s="37">
        <f>[1]consoCURRENT!K1379</f>
        <v>0</v>
      </c>
      <c r="I89" s="37">
        <f>[1]consoCURRENT!L1379</f>
        <v>710936.16999999993</v>
      </c>
      <c r="J89" s="37">
        <f>[1]consoCURRENT!M1379</f>
        <v>0</v>
      </c>
      <c r="K89" s="37">
        <f>[1]consoCURRENT!N1379</f>
        <v>0</v>
      </c>
      <c r="L89" s="37">
        <f>[1]consoCURRENT!O1379</f>
        <v>0</v>
      </c>
      <c r="M89" s="37">
        <f>[1]consoCURRENT!P1379</f>
        <v>710936.16999999993</v>
      </c>
      <c r="N89" s="37">
        <f>[1]consoCURRENT!Q1379</f>
        <v>0</v>
      </c>
      <c r="O89" s="37">
        <f>[1]consoCURRENT!R1379</f>
        <v>6261768.1600000001</v>
      </c>
      <c r="P89" s="37">
        <f>[1]consoCURRENT!S1379</f>
        <v>474010.52</v>
      </c>
      <c r="Q89" s="37">
        <f>[1]consoCURRENT!T1379</f>
        <v>0</v>
      </c>
      <c r="R89" s="37">
        <f>[1]consoCURRENT!U1379</f>
        <v>0</v>
      </c>
      <c r="S89" s="37">
        <f>[1]consoCURRENT!V1379</f>
        <v>0</v>
      </c>
      <c r="T89" s="37">
        <f>[1]consoCURRENT!W1379</f>
        <v>0</v>
      </c>
      <c r="U89" s="37">
        <f>[1]consoCURRENT!X1379</f>
        <v>0</v>
      </c>
      <c r="V89" s="37">
        <f>[1]consoCURRENT!Y1379</f>
        <v>0</v>
      </c>
      <c r="W89" s="37">
        <f>[1]consoCURRENT!Z1379</f>
        <v>0</v>
      </c>
      <c r="X89" s="37">
        <f>[1]consoCURRENT!AA1379</f>
        <v>0</v>
      </c>
      <c r="Y89" s="37">
        <f>[1]consoCURRENT!AB1379</f>
        <v>0</v>
      </c>
      <c r="Z89" s="37">
        <f t="shared" ref="Z89:Z91" si="51">SUM(M89:Y89)</f>
        <v>7446714.8499999996</v>
      </c>
      <c r="AA89" s="37">
        <f t="shared" ref="AA89:AA91" si="52">B89-Z89</f>
        <v>86041285.150000006</v>
      </c>
      <c r="AB89" s="42">
        <f t="shared" ref="AB89:AB94" si="53">Z89/B89</f>
        <v>7.9654232093958582E-2</v>
      </c>
      <c r="AC89" s="38"/>
    </row>
    <row r="90" spans="1:29" s="39" customFormat="1" ht="18" customHeight="1" x14ac:dyDescent="0.25">
      <c r="A90" s="41" t="s">
        <v>38</v>
      </c>
      <c r="B90" s="37">
        <f>[1]consoCURRENT!E1385</f>
        <v>0</v>
      </c>
      <c r="C90" s="37">
        <f>[1]consoCURRENT!F1385</f>
        <v>0</v>
      </c>
      <c r="D90" s="37">
        <f>[1]consoCURRENT!G1385</f>
        <v>0</v>
      </c>
      <c r="E90" s="37">
        <f>[1]consoCURRENT!H1385</f>
        <v>0</v>
      </c>
      <c r="F90" s="37">
        <f>[1]consoCURRENT!I1385</f>
        <v>0</v>
      </c>
      <c r="G90" s="37">
        <f>[1]consoCURRENT!J1385</f>
        <v>0</v>
      </c>
      <c r="H90" s="37">
        <f>[1]consoCURRENT!K1385</f>
        <v>0</v>
      </c>
      <c r="I90" s="37">
        <f>[1]consoCURRENT!L1385</f>
        <v>0</v>
      </c>
      <c r="J90" s="37">
        <f>[1]consoCURRENT!M1385</f>
        <v>0</v>
      </c>
      <c r="K90" s="37">
        <f>[1]consoCURRENT!N1385</f>
        <v>0</v>
      </c>
      <c r="L90" s="37">
        <f>[1]consoCURRENT!O1385</f>
        <v>0</v>
      </c>
      <c r="M90" s="37">
        <f>[1]consoCURRENT!P1385</f>
        <v>0</v>
      </c>
      <c r="N90" s="37">
        <f>[1]consoCURRENT!Q1385</f>
        <v>0</v>
      </c>
      <c r="O90" s="37">
        <f>[1]consoCURRENT!R1385</f>
        <v>0</v>
      </c>
      <c r="P90" s="37">
        <f>[1]consoCURRENT!S1385</f>
        <v>0</v>
      </c>
      <c r="Q90" s="37">
        <f>[1]consoCURRENT!T1385</f>
        <v>0</v>
      </c>
      <c r="R90" s="37">
        <f>[1]consoCURRENT!U1385</f>
        <v>0</v>
      </c>
      <c r="S90" s="37">
        <f>[1]consoCURRENT!V1385</f>
        <v>0</v>
      </c>
      <c r="T90" s="37">
        <f>[1]consoCURRENT!W1385</f>
        <v>0</v>
      </c>
      <c r="U90" s="37">
        <f>[1]consoCURRENT!X1385</f>
        <v>0</v>
      </c>
      <c r="V90" s="37">
        <f>[1]consoCURRENT!Y1385</f>
        <v>0</v>
      </c>
      <c r="W90" s="37">
        <f>[1]consoCURRENT!Z1385</f>
        <v>0</v>
      </c>
      <c r="X90" s="37">
        <f>[1]consoCURRENT!AA1385</f>
        <v>0</v>
      </c>
      <c r="Y90" s="37">
        <f>[1]consoCURRENT!AB1385</f>
        <v>0</v>
      </c>
      <c r="Z90" s="37">
        <f t="shared" si="51"/>
        <v>0</v>
      </c>
      <c r="AA90" s="37">
        <f t="shared" si="52"/>
        <v>0</v>
      </c>
      <c r="AB90" s="42"/>
      <c r="AC90" s="38"/>
    </row>
    <row r="91" spans="1:29" s="39" customFormat="1" ht="18" customHeight="1" x14ac:dyDescent="0.25">
      <c r="A91" s="41" t="s">
        <v>39</v>
      </c>
      <c r="B91" s="37">
        <f>[1]consoCURRENT!E1414</f>
        <v>0</v>
      </c>
      <c r="C91" s="37">
        <f>[1]consoCURRENT!F1414</f>
        <v>0</v>
      </c>
      <c r="D91" s="37">
        <f>[1]consoCURRENT!G1414</f>
        <v>0</v>
      </c>
      <c r="E91" s="37">
        <f>[1]consoCURRENT!H1414</f>
        <v>0</v>
      </c>
      <c r="F91" s="37">
        <f>[1]consoCURRENT!I1414</f>
        <v>0</v>
      </c>
      <c r="G91" s="37">
        <f>[1]consoCURRENT!J1414</f>
        <v>0</v>
      </c>
      <c r="H91" s="37">
        <f>[1]consoCURRENT!K1414</f>
        <v>0</v>
      </c>
      <c r="I91" s="37">
        <f>[1]consoCURRENT!L1414</f>
        <v>0</v>
      </c>
      <c r="J91" s="37">
        <f>[1]consoCURRENT!M1414</f>
        <v>0</v>
      </c>
      <c r="K91" s="37">
        <f>[1]consoCURRENT!N1414</f>
        <v>0</v>
      </c>
      <c r="L91" s="37">
        <f>[1]consoCURRENT!O1414</f>
        <v>0</v>
      </c>
      <c r="M91" s="37">
        <f>[1]consoCURRENT!P1414</f>
        <v>0</v>
      </c>
      <c r="N91" s="37">
        <f>[1]consoCURRENT!Q1414</f>
        <v>0</v>
      </c>
      <c r="O91" s="37">
        <f>[1]consoCURRENT!R1414</f>
        <v>0</v>
      </c>
      <c r="P91" s="37">
        <f>[1]consoCURRENT!S1414</f>
        <v>0</v>
      </c>
      <c r="Q91" s="37">
        <f>[1]consoCURRENT!T1414</f>
        <v>0</v>
      </c>
      <c r="R91" s="37">
        <f>[1]consoCURRENT!U1414</f>
        <v>0</v>
      </c>
      <c r="S91" s="37">
        <f>[1]consoCURRENT!V1414</f>
        <v>0</v>
      </c>
      <c r="T91" s="37">
        <f>[1]consoCURRENT!W1414</f>
        <v>0</v>
      </c>
      <c r="U91" s="37">
        <f>[1]consoCURRENT!X1414</f>
        <v>0</v>
      </c>
      <c r="V91" s="37">
        <f>[1]consoCURRENT!Y1414</f>
        <v>0</v>
      </c>
      <c r="W91" s="37">
        <f>[1]consoCURRENT!Z1414</f>
        <v>0</v>
      </c>
      <c r="X91" s="37">
        <f>[1]consoCURRENT!AA1414</f>
        <v>0</v>
      </c>
      <c r="Y91" s="37">
        <f>[1]consoCURRENT!AB1414</f>
        <v>0</v>
      </c>
      <c r="Z91" s="37">
        <f t="shared" si="51"/>
        <v>0</v>
      </c>
      <c r="AA91" s="37">
        <f t="shared" si="52"/>
        <v>0</v>
      </c>
      <c r="AB91" s="42"/>
      <c r="AC91" s="38"/>
    </row>
    <row r="92" spans="1:29" s="39" customFormat="1" ht="18" customHeight="1" x14ac:dyDescent="0.25">
      <c r="A92" s="43" t="s">
        <v>40</v>
      </c>
      <c r="B92" s="44">
        <f>SUM(B88:B91)</f>
        <v>109919000</v>
      </c>
      <c r="C92" s="44">
        <f t="shared" ref="C92:AA92" si="54">SUM(C88:C91)</f>
        <v>101489972</v>
      </c>
      <c r="D92" s="44">
        <f t="shared" si="54"/>
        <v>-8429028</v>
      </c>
      <c r="E92" s="44">
        <f t="shared" si="54"/>
        <v>12178779.349999998</v>
      </c>
      <c r="F92" s="44">
        <f t="shared" si="54"/>
        <v>0</v>
      </c>
      <c r="G92" s="44">
        <f t="shared" si="54"/>
        <v>0</v>
      </c>
      <c r="H92" s="44">
        <f t="shared" si="54"/>
        <v>0</v>
      </c>
      <c r="I92" s="44">
        <f t="shared" si="54"/>
        <v>710936.16999999993</v>
      </c>
      <c r="J92" s="44">
        <f t="shared" si="54"/>
        <v>0</v>
      </c>
      <c r="K92" s="44">
        <f t="shared" si="54"/>
        <v>0</v>
      </c>
      <c r="L92" s="44">
        <f t="shared" si="54"/>
        <v>0</v>
      </c>
      <c r="M92" s="44">
        <f t="shared" si="54"/>
        <v>710936.16999999993</v>
      </c>
      <c r="N92" s="44">
        <f t="shared" si="54"/>
        <v>2316719.5</v>
      </c>
      <c r="O92" s="44">
        <f t="shared" si="54"/>
        <v>7583109.1600000001</v>
      </c>
      <c r="P92" s="44">
        <f t="shared" si="54"/>
        <v>1568014.52</v>
      </c>
      <c r="Q92" s="44">
        <f t="shared" si="54"/>
        <v>0</v>
      </c>
      <c r="R92" s="44">
        <f t="shared" si="54"/>
        <v>0</v>
      </c>
      <c r="S92" s="44">
        <f t="shared" si="54"/>
        <v>0</v>
      </c>
      <c r="T92" s="44">
        <f t="shared" si="54"/>
        <v>0</v>
      </c>
      <c r="U92" s="44">
        <f t="shared" si="54"/>
        <v>0</v>
      </c>
      <c r="V92" s="44">
        <f t="shared" si="54"/>
        <v>0</v>
      </c>
      <c r="W92" s="44">
        <f t="shared" si="54"/>
        <v>0</v>
      </c>
      <c r="X92" s="44">
        <f t="shared" si="54"/>
        <v>0</v>
      </c>
      <c r="Y92" s="44">
        <f t="shared" si="54"/>
        <v>0</v>
      </c>
      <c r="Z92" s="44">
        <f t="shared" si="54"/>
        <v>12178779.35</v>
      </c>
      <c r="AA92" s="44">
        <f t="shared" si="54"/>
        <v>97740220.650000006</v>
      </c>
      <c r="AB92" s="45">
        <f t="shared" si="53"/>
        <v>0.11079776335301449</v>
      </c>
      <c r="AC92" s="38"/>
    </row>
    <row r="93" spans="1:29" s="39" customFormat="1" ht="18" customHeight="1" x14ac:dyDescent="0.25">
      <c r="A93" s="46" t="s">
        <v>41</v>
      </c>
      <c r="B93" s="37">
        <f>[1]consoCURRENT!E1418</f>
        <v>1520000</v>
      </c>
      <c r="C93" s="37">
        <f>[1]consoCURRENT!F1418</f>
        <v>1520000</v>
      </c>
      <c r="D93" s="37">
        <f>[1]consoCURRENT!G1418</f>
        <v>0</v>
      </c>
      <c r="E93" s="37">
        <f>[1]consoCURRENT!H1418</f>
        <v>368617.32</v>
      </c>
      <c r="F93" s="37">
        <f>[1]consoCURRENT!I1418</f>
        <v>0</v>
      </c>
      <c r="G93" s="37">
        <f>[1]consoCURRENT!J1418</f>
        <v>0</v>
      </c>
      <c r="H93" s="37">
        <f>[1]consoCURRENT!K1418</f>
        <v>0</v>
      </c>
      <c r="I93" s="37">
        <f>[1]consoCURRENT!L1418</f>
        <v>0</v>
      </c>
      <c r="J93" s="37">
        <f>[1]consoCURRENT!M1418</f>
        <v>0</v>
      </c>
      <c r="K93" s="37">
        <f>[1]consoCURRENT!N1418</f>
        <v>0</v>
      </c>
      <c r="L93" s="37">
        <f>[1]consoCURRENT!O1418</f>
        <v>0</v>
      </c>
      <c r="M93" s="37">
        <f>[1]consoCURRENT!P1418</f>
        <v>0</v>
      </c>
      <c r="N93" s="37">
        <f>[1]consoCURRENT!Q1418</f>
        <v>0</v>
      </c>
      <c r="O93" s="37">
        <f>[1]consoCURRENT!R1418</f>
        <v>125334.6</v>
      </c>
      <c r="P93" s="37">
        <f>[1]consoCURRENT!S1418</f>
        <v>243282.72</v>
      </c>
      <c r="Q93" s="37">
        <f>[1]consoCURRENT!T1418</f>
        <v>0</v>
      </c>
      <c r="R93" s="37">
        <f>[1]consoCURRENT!U1418</f>
        <v>0</v>
      </c>
      <c r="S93" s="37">
        <f>[1]consoCURRENT!V1418</f>
        <v>0</v>
      </c>
      <c r="T93" s="37">
        <f>[1]consoCURRENT!W1418</f>
        <v>0</v>
      </c>
      <c r="U93" s="37">
        <f>[1]consoCURRENT!X1418</f>
        <v>0</v>
      </c>
      <c r="V93" s="37">
        <f>[1]consoCURRENT!Y1418</f>
        <v>0</v>
      </c>
      <c r="W93" s="37">
        <f>[1]consoCURRENT!Z1418</f>
        <v>0</v>
      </c>
      <c r="X93" s="37">
        <f>[1]consoCURRENT!AA1418</f>
        <v>0</v>
      </c>
      <c r="Y93" s="37">
        <f>[1]consoCURRENT!AB1418</f>
        <v>0</v>
      </c>
      <c r="Z93" s="37">
        <f t="shared" ref="Z93" si="55">SUM(M93:Y93)</f>
        <v>368617.32</v>
      </c>
      <c r="AA93" s="37">
        <f t="shared" ref="AA93" si="56">B93-Z93</f>
        <v>1151382.68</v>
      </c>
      <c r="AB93" s="42">
        <f t="shared" si="53"/>
        <v>0.24251139473684211</v>
      </c>
      <c r="AC93" s="38"/>
    </row>
    <row r="94" spans="1:29" s="39" customFormat="1" ht="18" customHeight="1" x14ac:dyDescent="0.25">
      <c r="A94" s="43" t="s">
        <v>42</v>
      </c>
      <c r="B94" s="44">
        <f>B93+B92</f>
        <v>111439000</v>
      </c>
      <c r="C94" s="44">
        <f t="shared" ref="C94:AA94" si="57">C93+C92</f>
        <v>103009972</v>
      </c>
      <c r="D94" s="44">
        <f t="shared" si="57"/>
        <v>-8429028</v>
      </c>
      <c r="E94" s="44">
        <f t="shared" si="57"/>
        <v>12547396.669999998</v>
      </c>
      <c r="F94" s="44">
        <f t="shared" si="57"/>
        <v>0</v>
      </c>
      <c r="G94" s="44">
        <f t="shared" si="57"/>
        <v>0</v>
      </c>
      <c r="H94" s="44">
        <f t="shared" si="57"/>
        <v>0</v>
      </c>
      <c r="I94" s="44">
        <f t="shared" si="57"/>
        <v>710936.16999999993</v>
      </c>
      <c r="J94" s="44">
        <f t="shared" si="57"/>
        <v>0</v>
      </c>
      <c r="K94" s="44">
        <f t="shared" si="57"/>
        <v>0</v>
      </c>
      <c r="L94" s="44">
        <f t="shared" si="57"/>
        <v>0</v>
      </c>
      <c r="M94" s="44">
        <f t="shared" si="57"/>
        <v>710936.16999999993</v>
      </c>
      <c r="N94" s="44">
        <f t="shared" si="57"/>
        <v>2316719.5</v>
      </c>
      <c r="O94" s="44">
        <f t="shared" si="57"/>
        <v>7708443.7599999998</v>
      </c>
      <c r="P94" s="44">
        <f t="shared" si="57"/>
        <v>1811297.24</v>
      </c>
      <c r="Q94" s="44">
        <f t="shared" si="57"/>
        <v>0</v>
      </c>
      <c r="R94" s="44">
        <f t="shared" si="57"/>
        <v>0</v>
      </c>
      <c r="S94" s="44">
        <f t="shared" si="57"/>
        <v>0</v>
      </c>
      <c r="T94" s="44">
        <f t="shared" si="57"/>
        <v>0</v>
      </c>
      <c r="U94" s="44">
        <f t="shared" si="57"/>
        <v>0</v>
      </c>
      <c r="V94" s="44">
        <f t="shared" si="57"/>
        <v>0</v>
      </c>
      <c r="W94" s="44">
        <f t="shared" si="57"/>
        <v>0</v>
      </c>
      <c r="X94" s="44">
        <f t="shared" si="57"/>
        <v>0</v>
      </c>
      <c r="Y94" s="44">
        <f t="shared" si="57"/>
        <v>0</v>
      </c>
      <c r="Z94" s="44">
        <f t="shared" si="57"/>
        <v>12547396.67</v>
      </c>
      <c r="AA94" s="44">
        <f t="shared" si="57"/>
        <v>98891603.330000013</v>
      </c>
      <c r="AB94" s="45">
        <f t="shared" si="53"/>
        <v>0.1125943042381931</v>
      </c>
      <c r="AC94" s="47"/>
    </row>
    <row r="95" spans="1:29" s="39" customFormat="1" ht="15" customHeight="1" x14ac:dyDescent="0.25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8"/>
    </row>
    <row r="96" spans="1:29" s="39" customFormat="1" ht="15" customHeight="1" x14ac:dyDescent="0.25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8"/>
    </row>
    <row r="97" spans="1:29" s="39" customFormat="1" ht="15" customHeight="1" x14ac:dyDescent="0.3">
      <c r="A97" s="40" t="s">
        <v>52</v>
      </c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8"/>
    </row>
    <row r="98" spans="1:29" s="39" customFormat="1" ht="18" customHeight="1" x14ac:dyDescent="0.25">
      <c r="A98" s="41" t="s">
        <v>36</v>
      </c>
      <c r="B98" s="37">
        <f>B108+B278+B288+B298+B308+B318+B328+B508+B688+B868</f>
        <v>3902495000</v>
      </c>
      <c r="C98" s="37">
        <f t="shared" ref="C98:Y103" si="58">C108+C278+C288+C298+C308+C318+C328+C508+C688+C868</f>
        <v>3393889000</v>
      </c>
      <c r="D98" s="37">
        <f t="shared" si="58"/>
        <v>0</v>
      </c>
      <c r="E98" s="37">
        <f t="shared" si="58"/>
        <v>66286540.960000001</v>
      </c>
      <c r="F98" s="37">
        <f t="shared" si="58"/>
        <v>0</v>
      </c>
      <c r="G98" s="37">
        <f t="shared" si="58"/>
        <v>0</v>
      </c>
      <c r="H98" s="37">
        <f t="shared" si="58"/>
        <v>0</v>
      </c>
      <c r="I98" s="37">
        <f t="shared" si="58"/>
        <v>0</v>
      </c>
      <c r="J98" s="37">
        <f t="shared" si="58"/>
        <v>0</v>
      </c>
      <c r="K98" s="37">
        <f t="shared" si="58"/>
        <v>0</v>
      </c>
      <c r="L98" s="37">
        <f t="shared" si="58"/>
        <v>0</v>
      </c>
      <c r="M98" s="37">
        <f t="shared" si="58"/>
        <v>0</v>
      </c>
      <c r="N98" s="37">
        <f t="shared" si="58"/>
        <v>9885966.3900000006</v>
      </c>
      <c r="O98" s="37">
        <f t="shared" si="58"/>
        <v>34357582.640000001</v>
      </c>
      <c r="P98" s="37">
        <f t="shared" si="58"/>
        <v>22042991.930000003</v>
      </c>
      <c r="Q98" s="37">
        <f t="shared" si="58"/>
        <v>0</v>
      </c>
      <c r="R98" s="37">
        <f t="shared" si="58"/>
        <v>0</v>
      </c>
      <c r="S98" s="37">
        <f t="shared" si="58"/>
        <v>0</v>
      </c>
      <c r="T98" s="37">
        <f t="shared" si="58"/>
        <v>0</v>
      </c>
      <c r="U98" s="37">
        <f t="shared" si="58"/>
        <v>0</v>
      </c>
      <c r="V98" s="37">
        <f t="shared" si="58"/>
        <v>0</v>
      </c>
      <c r="W98" s="37">
        <f t="shared" si="58"/>
        <v>0</v>
      </c>
      <c r="X98" s="37">
        <f t="shared" si="58"/>
        <v>0</v>
      </c>
      <c r="Y98" s="37">
        <f t="shared" si="58"/>
        <v>0</v>
      </c>
      <c r="Z98" s="37">
        <f>SUM(M98:Y98)</f>
        <v>66286540.960000008</v>
      </c>
      <c r="AA98" s="37">
        <f>B98-Z98</f>
        <v>3836208459.04</v>
      </c>
      <c r="AB98" s="42">
        <f>Z98/B98</f>
        <v>1.6985682482616893E-2</v>
      </c>
      <c r="AC98" s="38"/>
    </row>
    <row r="99" spans="1:29" s="39" customFormat="1" ht="18" customHeight="1" x14ac:dyDescent="0.25">
      <c r="A99" s="41" t="s">
        <v>37</v>
      </c>
      <c r="B99" s="37">
        <f t="shared" ref="B99:Q103" si="59">B109+B279+B289+B299+B309+B319+B329+B509+B689+B869</f>
        <v>75330156000</v>
      </c>
      <c r="C99" s="37">
        <f t="shared" si="59"/>
        <v>63348324390.529999</v>
      </c>
      <c r="D99" s="37">
        <f t="shared" si="59"/>
        <v>-4444023609.4699993</v>
      </c>
      <c r="E99" s="37">
        <f t="shared" si="59"/>
        <v>10068567171.710001</v>
      </c>
      <c r="F99" s="37">
        <f t="shared" si="59"/>
        <v>0</v>
      </c>
      <c r="G99" s="37">
        <f t="shared" si="59"/>
        <v>0</v>
      </c>
      <c r="H99" s="37">
        <f t="shared" si="59"/>
        <v>0</v>
      </c>
      <c r="I99" s="37">
        <f t="shared" si="59"/>
        <v>1152458400.72</v>
      </c>
      <c r="J99" s="37">
        <f t="shared" si="59"/>
        <v>0</v>
      </c>
      <c r="K99" s="37">
        <f t="shared" si="59"/>
        <v>0</v>
      </c>
      <c r="L99" s="37">
        <f t="shared" si="59"/>
        <v>0</v>
      </c>
      <c r="M99" s="37">
        <f t="shared" si="59"/>
        <v>1152458400.72</v>
      </c>
      <c r="N99" s="37">
        <f t="shared" si="59"/>
        <v>43065628.009999998</v>
      </c>
      <c r="O99" s="37">
        <f t="shared" si="59"/>
        <v>274998095.31</v>
      </c>
      <c r="P99" s="37">
        <f t="shared" si="59"/>
        <v>8598045047.6700001</v>
      </c>
      <c r="Q99" s="37">
        <f t="shared" si="59"/>
        <v>0</v>
      </c>
      <c r="R99" s="37">
        <f t="shared" si="58"/>
        <v>0</v>
      </c>
      <c r="S99" s="37">
        <f t="shared" si="58"/>
        <v>0</v>
      </c>
      <c r="T99" s="37">
        <f t="shared" si="58"/>
        <v>0</v>
      </c>
      <c r="U99" s="37">
        <f t="shared" si="58"/>
        <v>0</v>
      </c>
      <c r="V99" s="37">
        <f t="shared" si="58"/>
        <v>0</v>
      </c>
      <c r="W99" s="37">
        <f t="shared" si="58"/>
        <v>0</v>
      </c>
      <c r="X99" s="37">
        <f t="shared" si="58"/>
        <v>0</v>
      </c>
      <c r="Y99" s="37">
        <f t="shared" si="58"/>
        <v>0</v>
      </c>
      <c r="Z99" s="37">
        <f t="shared" ref="Z99:Z101" si="60">SUM(M99:Y99)</f>
        <v>10068567171.709999</v>
      </c>
      <c r="AA99" s="37">
        <f t="shared" ref="AA99:AA101" si="61">B99-Z99</f>
        <v>65261588828.290001</v>
      </c>
      <c r="AB99" s="42">
        <f t="shared" ref="AB99:AB104" si="62">Z99/B99</f>
        <v>0.13365918386933912</v>
      </c>
      <c r="AC99" s="38"/>
    </row>
    <row r="100" spans="1:29" s="39" customFormat="1" ht="18" customHeight="1" x14ac:dyDescent="0.25">
      <c r="A100" s="41" t="s">
        <v>38</v>
      </c>
      <c r="B100" s="37">
        <f t="shared" si="59"/>
        <v>550000000</v>
      </c>
      <c r="C100" s="37">
        <f t="shared" si="58"/>
        <v>550000000</v>
      </c>
      <c r="D100" s="37">
        <f t="shared" si="58"/>
        <v>0</v>
      </c>
      <c r="E100" s="37">
        <f t="shared" si="58"/>
        <v>0</v>
      </c>
      <c r="F100" s="37">
        <f t="shared" si="58"/>
        <v>0</v>
      </c>
      <c r="G100" s="37">
        <f t="shared" si="58"/>
        <v>0</v>
      </c>
      <c r="H100" s="37">
        <f t="shared" si="58"/>
        <v>0</v>
      </c>
      <c r="I100" s="37">
        <f t="shared" si="58"/>
        <v>0</v>
      </c>
      <c r="J100" s="37">
        <f t="shared" si="58"/>
        <v>0</v>
      </c>
      <c r="K100" s="37">
        <f t="shared" si="58"/>
        <v>0</v>
      </c>
      <c r="L100" s="37">
        <f t="shared" si="58"/>
        <v>0</v>
      </c>
      <c r="M100" s="37">
        <f t="shared" si="58"/>
        <v>0</v>
      </c>
      <c r="N100" s="37">
        <f t="shared" si="58"/>
        <v>0</v>
      </c>
      <c r="O100" s="37">
        <f t="shared" si="58"/>
        <v>0</v>
      </c>
      <c r="P100" s="37">
        <f t="shared" si="58"/>
        <v>0</v>
      </c>
      <c r="Q100" s="37">
        <f t="shared" si="58"/>
        <v>0</v>
      </c>
      <c r="R100" s="37">
        <f t="shared" si="58"/>
        <v>0</v>
      </c>
      <c r="S100" s="37">
        <f t="shared" si="58"/>
        <v>0</v>
      </c>
      <c r="T100" s="37">
        <f t="shared" si="58"/>
        <v>0</v>
      </c>
      <c r="U100" s="37">
        <f t="shared" si="58"/>
        <v>0</v>
      </c>
      <c r="V100" s="37">
        <f t="shared" si="58"/>
        <v>0</v>
      </c>
      <c r="W100" s="37">
        <f t="shared" si="58"/>
        <v>0</v>
      </c>
      <c r="X100" s="37">
        <f t="shared" si="58"/>
        <v>0</v>
      </c>
      <c r="Y100" s="37">
        <f t="shared" si="58"/>
        <v>0</v>
      </c>
      <c r="Z100" s="37">
        <f t="shared" si="60"/>
        <v>0</v>
      </c>
      <c r="AA100" s="37">
        <f t="shared" si="61"/>
        <v>550000000</v>
      </c>
      <c r="AB100" s="42">
        <f t="shared" si="62"/>
        <v>0</v>
      </c>
      <c r="AC100" s="38"/>
    </row>
    <row r="101" spans="1:29" s="39" customFormat="1" ht="18" customHeight="1" x14ac:dyDescent="0.25">
      <c r="A101" s="41" t="s">
        <v>39</v>
      </c>
      <c r="B101" s="37">
        <f t="shared" si="59"/>
        <v>89500000</v>
      </c>
      <c r="C101" s="37">
        <f t="shared" si="58"/>
        <v>89500000</v>
      </c>
      <c r="D101" s="37">
        <f t="shared" si="58"/>
        <v>0</v>
      </c>
      <c r="E101" s="37">
        <f t="shared" si="58"/>
        <v>0</v>
      </c>
      <c r="F101" s="37">
        <f t="shared" si="58"/>
        <v>0</v>
      </c>
      <c r="G101" s="37">
        <f t="shared" si="58"/>
        <v>0</v>
      </c>
      <c r="H101" s="37">
        <f t="shared" si="58"/>
        <v>0</v>
      </c>
      <c r="I101" s="37">
        <f t="shared" si="58"/>
        <v>0</v>
      </c>
      <c r="J101" s="37">
        <f t="shared" si="58"/>
        <v>0</v>
      </c>
      <c r="K101" s="37">
        <f t="shared" si="58"/>
        <v>0</v>
      </c>
      <c r="L101" s="37">
        <f t="shared" si="58"/>
        <v>0</v>
      </c>
      <c r="M101" s="37">
        <f t="shared" si="58"/>
        <v>0</v>
      </c>
      <c r="N101" s="37">
        <f t="shared" si="58"/>
        <v>0</v>
      </c>
      <c r="O101" s="37">
        <f t="shared" si="58"/>
        <v>0</v>
      </c>
      <c r="P101" s="37">
        <f t="shared" si="58"/>
        <v>0</v>
      </c>
      <c r="Q101" s="37">
        <f t="shared" si="58"/>
        <v>0</v>
      </c>
      <c r="R101" s="37">
        <f t="shared" si="58"/>
        <v>0</v>
      </c>
      <c r="S101" s="37">
        <f t="shared" si="58"/>
        <v>0</v>
      </c>
      <c r="T101" s="37">
        <f t="shared" si="58"/>
        <v>0</v>
      </c>
      <c r="U101" s="37">
        <f t="shared" si="58"/>
        <v>0</v>
      </c>
      <c r="V101" s="37">
        <f t="shared" si="58"/>
        <v>0</v>
      </c>
      <c r="W101" s="37">
        <f t="shared" si="58"/>
        <v>0</v>
      </c>
      <c r="X101" s="37">
        <f t="shared" si="58"/>
        <v>0</v>
      </c>
      <c r="Y101" s="37">
        <f t="shared" si="58"/>
        <v>0</v>
      </c>
      <c r="Z101" s="37">
        <f t="shared" si="60"/>
        <v>0</v>
      </c>
      <c r="AA101" s="37">
        <f t="shared" si="61"/>
        <v>89500000</v>
      </c>
      <c r="AB101" s="42">
        <f t="shared" si="62"/>
        <v>0</v>
      </c>
      <c r="AC101" s="38"/>
    </row>
    <row r="102" spans="1:29" s="39" customFormat="1" ht="18" customHeight="1" x14ac:dyDescent="0.25">
      <c r="A102" s="43" t="s">
        <v>40</v>
      </c>
      <c r="B102" s="44">
        <f>SUM(B98:B101)</f>
        <v>79872151000</v>
      </c>
      <c r="C102" s="44">
        <f t="shared" ref="C102:AA102" si="63">SUM(C98:C101)</f>
        <v>67381713390.529999</v>
      </c>
      <c r="D102" s="44">
        <f t="shared" si="63"/>
        <v>-4444023609.4699993</v>
      </c>
      <c r="E102" s="44">
        <f t="shared" si="63"/>
        <v>10134853712.67</v>
      </c>
      <c r="F102" s="44">
        <f t="shared" si="63"/>
        <v>0</v>
      </c>
      <c r="G102" s="44">
        <f t="shared" si="63"/>
        <v>0</v>
      </c>
      <c r="H102" s="44">
        <f t="shared" si="63"/>
        <v>0</v>
      </c>
      <c r="I102" s="44">
        <f t="shared" si="63"/>
        <v>1152458400.72</v>
      </c>
      <c r="J102" s="44">
        <f t="shared" si="63"/>
        <v>0</v>
      </c>
      <c r="K102" s="44">
        <f t="shared" si="63"/>
        <v>0</v>
      </c>
      <c r="L102" s="44">
        <f t="shared" si="63"/>
        <v>0</v>
      </c>
      <c r="M102" s="44">
        <f t="shared" si="63"/>
        <v>1152458400.72</v>
      </c>
      <c r="N102" s="44">
        <f t="shared" si="63"/>
        <v>52951594.399999999</v>
      </c>
      <c r="O102" s="44">
        <f t="shared" si="63"/>
        <v>309355677.94999999</v>
      </c>
      <c r="P102" s="44">
        <f t="shared" si="63"/>
        <v>8620088039.6000004</v>
      </c>
      <c r="Q102" s="44">
        <f t="shared" si="63"/>
        <v>0</v>
      </c>
      <c r="R102" s="44">
        <f t="shared" si="63"/>
        <v>0</v>
      </c>
      <c r="S102" s="44">
        <f t="shared" si="63"/>
        <v>0</v>
      </c>
      <c r="T102" s="44">
        <f t="shared" si="63"/>
        <v>0</v>
      </c>
      <c r="U102" s="44">
        <f t="shared" si="63"/>
        <v>0</v>
      </c>
      <c r="V102" s="44">
        <f t="shared" si="63"/>
        <v>0</v>
      </c>
      <c r="W102" s="44">
        <f t="shared" si="63"/>
        <v>0</v>
      </c>
      <c r="X102" s="44">
        <f t="shared" si="63"/>
        <v>0</v>
      </c>
      <c r="Y102" s="44">
        <f t="shared" si="63"/>
        <v>0</v>
      </c>
      <c r="Z102" s="44">
        <f t="shared" si="63"/>
        <v>10134853712.669998</v>
      </c>
      <c r="AA102" s="44">
        <f t="shared" si="63"/>
        <v>69737297287.330002</v>
      </c>
      <c r="AB102" s="45">
        <f t="shared" si="62"/>
        <v>0.12688845343191019</v>
      </c>
      <c r="AC102" s="38"/>
    </row>
    <row r="103" spans="1:29" s="39" customFormat="1" ht="18" customHeight="1" x14ac:dyDescent="0.25">
      <c r="A103" s="46" t="s">
        <v>41</v>
      </c>
      <c r="B103" s="37">
        <f t="shared" si="59"/>
        <v>23619000</v>
      </c>
      <c r="C103" s="37">
        <f t="shared" si="58"/>
        <v>1952000</v>
      </c>
      <c r="D103" s="37">
        <f t="shared" si="58"/>
        <v>0</v>
      </c>
      <c r="E103" s="37">
        <f t="shared" si="58"/>
        <v>4149273.2299999995</v>
      </c>
      <c r="F103" s="37">
        <f t="shared" si="58"/>
        <v>0</v>
      </c>
      <c r="G103" s="37">
        <f t="shared" si="58"/>
        <v>0</v>
      </c>
      <c r="H103" s="37">
        <f t="shared" si="58"/>
        <v>0</v>
      </c>
      <c r="I103" s="37">
        <f t="shared" si="58"/>
        <v>0</v>
      </c>
      <c r="J103" s="37">
        <f t="shared" si="58"/>
        <v>0</v>
      </c>
      <c r="K103" s="37">
        <f t="shared" si="58"/>
        <v>0</v>
      </c>
      <c r="L103" s="37">
        <f t="shared" si="58"/>
        <v>0</v>
      </c>
      <c r="M103" s="37">
        <f t="shared" si="58"/>
        <v>0</v>
      </c>
      <c r="N103" s="37">
        <f t="shared" si="58"/>
        <v>570275.19000000006</v>
      </c>
      <c r="O103" s="37">
        <f t="shared" si="58"/>
        <v>1671189.75</v>
      </c>
      <c r="P103" s="37">
        <f t="shared" si="58"/>
        <v>1907808.29</v>
      </c>
      <c r="Q103" s="37">
        <f t="shared" si="58"/>
        <v>0</v>
      </c>
      <c r="R103" s="37">
        <f t="shared" si="58"/>
        <v>0</v>
      </c>
      <c r="S103" s="37">
        <f t="shared" si="58"/>
        <v>0</v>
      </c>
      <c r="T103" s="37">
        <f t="shared" si="58"/>
        <v>0</v>
      </c>
      <c r="U103" s="37">
        <f t="shared" si="58"/>
        <v>0</v>
      </c>
      <c r="V103" s="37">
        <f t="shared" si="58"/>
        <v>0</v>
      </c>
      <c r="W103" s="37">
        <f t="shared" si="58"/>
        <v>0</v>
      </c>
      <c r="X103" s="37">
        <f t="shared" si="58"/>
        <v>0</v>
      </c>
      <c r="Y103" s="37">
        <f t="shared" si="58"/>
        <v>0</v>
      </c>
      <c r="Z103" s="37">
        <f t="shared" ref="Z103" si="64">SUM(M103:Y103)</f>
        <v>4149273.23</v>
      </c>
      <c r="AA103" s="37">
        <f t="shared" ref="AA103" si="65">B103-Z103</f>
        <v>19469726.77</v>
      </c>
      <c r="AB103" s="42">
        <f t="shared" si="62"/>
        <v>0.17567522884118719</v>
      </c>
      <c r="AC103" s="38"/>
    </row>
    <row r="104" spans="1:29" s="39" customFormat="1" ht="18" customHeight="1" x14ac:dyDescent="0.25">
      <c r="A104" s="43" t="s">
        <v>42</v>
      </c>
      <c r="B104" s="44">
        <f>B103+B102</f>
        <v>79895770000</v>
      </c>
      <c r="C104" s="44">
        <f t="shared" ref="C104:AA104" si="66">C103+C102</f>
        <v>67383665390.529999</v>
      </c>
      <c r="D104" s="44">
        <f t="shared" si="66"/>
        <v>-4444023609.4699993</v>
      </c>
      <c r="E104" s="44">
        <f t="shared" si="66"/>
        <v>10139002985.9</v>
      </c>
      <c r="F104" s="44">
        <f t="shared" si="66"/>
        <v>0</v>
      </c>
      <c r="G104" s="44">
        <f t="shared" si="66"/>
        <v>0</v>
      </c>
      <c r="H104" s="44">
        <f t="shared" si="66"/>
        <v>0</v>
      </c>
      <c r="I104" s="44">
        <f t="shared" si="66"/>
        <v>1152458400.72</v>
      </c>
      <c r="J104" s="44">
        <f t="shared" si="66"/>
        <v>0</v>
      </c>
      <c r="K104" s="44">
        <f t="shared" si="66"/>
        <v>0</v>
      </c>
      <c r="L104" s="44">
        <f t="shared" si="66"/>
        <v>0</v>
      </c>
      <c r="M104" s="44">
        <f t="shared" si="66"/>
        <v>1152458400.72</v>
      </c>
      <c r="N104" s="44">
        <f t="shared" si="66"/>
        <v>53521869.589999996</v>
      </c>
      <c r="O104" s="44">
        <f t="shared" si="66"/>
        <v>311026867.69999999</v>
      </c>
      <c r="P104" s="44">
        <f t="shared" si="66"/>
        <v>8621995847.8900013</v>
      </c>
      <c r="Q104" s="44">
        <f t="shared" si="66"/>
        <v>0</v>
      </c>
      <c r="R104" s="44">
        <f t="shared" si="66"/>
        <v>0</v>
      </c>
      <c r="S104" s="44">
        <f t="shared" si="66"/>
        <v>0</v>
      </c>
      <c r="T104" s="44">
        <f t="shared" si="66"/>
        <v>0</v>
      </c>
      <c r="U104" s="44">
        <f t="shared" si="66"/>
        <v>0</v>
      </c>
      <c r="V104" s="44">
        <f t="shared" si="66"/>
        <v>0</v>
      </c>
      <c r="W104" s="44">
        <f t="shared" si="66"/>
        <v>0</v>
      </c>
      <c r="X104" s="44">
        <f t="shared" si="66"/>
        <v>0</v>
      </c>
      <c r="Y104" s="44">
        <f t="shared" si="66"/>
        <v>0</v>
      </c>
      <c r="Z104" s="44">
        <f t="shared" si="66"/>
        <v>10139002985.899998</v>
      </c>
      <c r="AA104" s="44">
        <f t="shared" si="66"/>
        <v>69756767014.100006</v>
      </c>
      <c r="AB104" s="45">
        <f t="shared" si="62"/>
        <v>0.12690287590819888</v>
      </c>
      <c r="AC104" s="47"/>
    </row>
    <row r="105" spans="1:29" s="39" customFormat="1" ht="15" customHeight="1" x14ac:dyDescent="0.25">
      <c r="A105" s="36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8"/>
    </row>
    <row r="106" spans="1:29" s="39" customFormat="1" ht="15" customHeight="1" x14ac:dyDescent="0.25">
      <c r="A106" s="36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8"/>
    </row>
    <row r="107" spans="1:29" s="39" customFormat="1" ht="15" customHeight="1" x14ac:dyDescent="0.3">
      <c r="A107" s="40" t="s">
        <v>53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8"/>
    </row>
    <row r="108" spans="1:29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 t="shared" ref="C108:D108" si="67">C118+C128+C138+C148+C158+C168+C178+C188+C198+C208+C218+C228+C238+C248+C258+C268</f>
        <v>0</v>
      </c>
      <c r="D108" s="37">
        <f t="shared" si="67"/>
        <v>0</v>
      </c>
      <c r="E108" s="37">
        <f>E118+E128+E138+E148+E158+E168+E178+E188+E198+E208+E218+E228+E238+E248+E258+E268</f>
        <v>55132086.270000003</v>
      </c>
      <c r="F108" s="37">
        <f t="shared" ref="F108:Y111" si="68">F118+F128+F138+F148+F158+F168+F178+F188+F198+F208+F218+F228+F238+F248+F258+F268</f>
        <v>0</v>
      </c>
      <c r="G108" s="37">
        <f t="shared" si="68"/>
        <v>0</v>
      </c>
      <c r="H108" s="37">
        <f t="shared" si="68"/>
        <v>0</v>
      </c>
      <c r="I108" s="37">
        <f t="shared" si="68"/>
        <v>0</v>
      </c>
      <c r="J108" s="37">
        <f t="shared" si="68"/>
        <v>0</v>
      </c>
      <c r="K108" s="37">
        <f t="shared" si="68"/>
        <v>0</v>
      </c>
      <c r="L108" s="37">
        <f t="shared" si="68"/>
        <v>0</v>
      </c>
      <c r="M108" s="37">
        <f t="shared" si="68"/>
        <v>0</v>
      </c>
      <c r="N108" s="37">
        <f t="shared" si="68"/>
        <v>9885966.3900000006</v>
      </c>
      <c r="O108" s="37">
        <f t="shared" si="68"/>
        <v>27059879.93</v>
      </c>
      <c r="P108" s="37">
        <f t="shared" si="68"/>
        <v>18186239.949999999</v>
      </c>
      <c r="Q108" s="37">
        <f t="shared" si="68"/>
        <v>0</v>
      </c>
      <c r="R108" s="37">
        <f t="shared" si="68"/>
        <v>0</v>
      </c>
      <c r="S108" s="37">
        <f t="shared" si="68"/>
        <v>0</v>
      </c>
      <c r="T108" s="37">
        <f t="shared" si="68"/>
        <v>0</v>
      </c>
      <c r="U108" s="37">
        <f t="shared" si="68"/>
        <v>0</v>
      </c>
      <c r="V108" s="37">
        <f t="shared" si="68"/>
        <v>0</v>
      </c>
      <c r="W108" s="37">
        <f t="shared" si="68"/>
        <v>0</v>
      </c>
      <c r="X108" s="37">
        <f t="shared" si="68"/>
        <v>0</v>
      </c>
      <c r="Y108" s="37">
        <f t="shared" si="68"/>
        <v>0</v>
      </c>
      <c r="Z108" s="37">
        <f>SUM(M108:Y108)</f>
        <v>55132086.269999996</v>
      </c>
      <c r="AA108" s="37">
        <f>B108-Z108</f>
        <v>265839913.73000002</v>
      </c>
      <c r="AB108" s="42">
        <f>Z108/B108</f>
        <v>0.17176603027678425</v>
      </c>
      <c r="AC108" s="38"/>
    </row>
    <row r="109" spans="1:29" s="39" customFormat="1" ht="18" customHeight="1" x14ac:dyDescent="0.25">
      <c r="A109" s="41" t="s">
        <v>37</v>
      </c>
      <c r="B109" s="37">
        <f t="shared" ref="B109:Q113" si="69">B119+B129+B139+B149+B159+B169+B179+B189+B199+B209+B219+B229+B239+B249+B259+B269</f>
        <v>745469000</v>
      </c>
      <c r="C109" s="37">
        <f t="shared" si="69"/>
        <v>0</v>
      </c>
      <c r="D109" s="37">
        <f t="shared" si="69"/>
        <v>0</v>
      </c>
      <c r="E109" s="37">
        <f t="shared" si="69"/>
        <v>215859851.74000001</v>
      </c>
      <c r="F109" s="37">
        <f t="shared" si="69"/>
        <v>0</v>
      </c>
      <c r="G109" s="37">
        <f t="shared" si="69"/>
        <v>0</v>
      </c>
      <c r="H109" s="37">
        <f t="shared" si="69"/>
        <v>0</v>
      </c>
      <c r="I109" s="37">
        <f t="shared" si="68"/>
        <v>0</v>
      </c>
      <c r="J109" s="37">
        <f t="shared" si="68"/>
        <v>0</v>
      </c>
      <c r="K109" s="37">
        <f t="shared" si="68"/>
        <v>0</v>
      </c>
      <c r="L109" s="37">
        <f t="shared" si="68"/>
        <v>0</v>
      </c>
      <c r="M109" s="37">
        <f t="shared" si="68"/>
        <v>0</v>
      </c>
      <c r="N109" s="37">
        <f t="shared" si="68"/>
        <v>31993336.509999998</v>
      </c>
      <c r="O109" s="37">
        <f t="shared" si="68"/>
        <v>61551671.589999996</v>
      </c>
      <c r="P109" s="37">
        <f t="shared" si="68"/>
        <v>122314843.64</v>
      </c>
      <c r="Q109" s="37">
        <f t="shared" si="68"/>
        <v>0</v>
      </c>
      <c r="R109" s="37">
        <f t="shared" si="68"/>
        <v>0</v>
      </c>
      <c r="S109" s="37">
        <f t="shared" si="68"/>
        <v>0</v>
      </c>
      <c r="T109" s="37">
        <f t="shared" si="68"/>
        <v>0</v>
      </c>
      <c r="U109" s="37">
        <f t="shared" si="68"/>
        <v>0</v>
      </c>
      <c r="V109" s="37">
        <f t="shared" si="68"/>
        <v>0</v>
      </c>
      <c r="W109" s="37">
        <f t="shared" si="68"/>
        <v>0</v>
      </c>
      <c r="X109" s="37">
        <f t="shared" si="68"/>
        <v>0</v>
      </c>
      <c r="Y109" s="37">
        <f t="shared" si="68"/>
        <v>0</v>
      </c>
      <c r="Z109" s="37">
        <f t="shared" ref="Z109:Z111" si="70">SUM(M109:Y109)</f>
        <v>215859851.74000001</v>
      </c>
      <c r="AA109" s="37">
        <f t="shared" ref="AA109:AA111" si="71">B109-Z109</f>
        <v>529609148.25999999</v>
      </c>
      <c r="AB109" s="42">
        <f t="shared" ref="AB109:AB114" si="72">Z109/B109</f>
        <v>0.28956247911046606</v>
      </c>
      <c r="AC109" s="38"/>
    </row>
    <row r="110" spans="1:29" s="39" customFormat="1" ht="18" customHeight="1" x14ac:dyDescent="0.25">
      <c r="A110" s="41" t="s">
        <v>38</v>
      </c>
      <c r="B110" s="37">
        <f t="shared" si="69"/>
        <v>0</v>
      </c>
      <c r="C110" s="37">
        <f t="shared" si="69"/>
        <v>0</v>
      </c>
      <c r="D110" s="37">
        <f t="shared" si="69"/>
        <v>0</v>
      </c>
      <c r="E110" s="37">
        <f t="shared" si="69"/>
        <v>0</v>
      </c>
      <c r="F110" s="37">
        <f t="shared" si="69"/>
        <v>0</v>
      </c>
      <c r="G110" s="37">
        <f t="shared" si="69"/>
        <v>0</v>
      </c>
      <c r="H110" s="37">
        <f t="shared" si="69"/>
        <v>0</v>
      </c>
      <c r="I110" s="37">
        <f t="shared" si="68"/>
        <v>0</v>
      </c>
      <c r="J110" s="37">
        <f t="shared" si="68"/>
        <v>0</v>
      </c>
      <c r="K110" s="37">
        <f t="shared" si="68"/>
        <v>0</v>
      </c>
      <c r="L110" s="37">
        <f t="shared" si="68"/>
        <v>0</v>
      </c>
      <c r="M110" s="37">
        <f t="shared" si="68"/>
        <v>0</v>
      </c>
      <c r="N110" s="37">
        <f t="shared" si="68"/>
        <v>0</v>
      </c>
      <c r="O110" s="37">
        <f t="shared" si="68"/>
        <v>0</v>
      </c>
      <c r="P110" s="37">
        <f t="shared" si="68"/>
        <v>0</v>
      </c>
      <c r="Q110" s="37">
        <f t="shared" si="68"/>
        <v>0</v>
      </c>
      <c r="R110" s="37">
        <f t="shared" si="68"/>
        <v>0</v>
      </c>
      <c r="S110" s="37">
        <f t="shared" si="68"/>
        <v>0</v>
      </c>
      <c r="T110" s="37">
        <f t="shared" si="68"/>
        <v>0</v>
      </c>
      <c r="U110" s="37">
        <f t="shared" si="68"/>
        <v>0</v>
      </c>
      <c r="V110" s="37">
        <f t="shared" si="68"/>
        <v>0</v>
      </c>
      <c r="W110" s="37">
        <f t="shared" si="68"/>
        <v>0</v>
      </c>
      <c r="X110" s="37">
        <f t="shared" si="68"/>
        <v>0</v>
      </c>
      <c r="Y110" s="37">
        <f t="shared" si="68"/>
        <v>0</v>
      </c>
      <c r="Z110" s="37">
        <f t="shared" si="70"/>
        <v>0</v>
      </c>
      <c r="AA110" s="37">
        <f t="shared" si="71"/>
        <v>0</v>
      </c>
      <c r="AB110" s="42"/>
      <c r="AC110" s="38"/>
    </row>
    <row r="111" spans="1:29" s="39" customFormat="1" ht="18" customHeight="1" x14ac:dyDescent="0.25">
      <c r="A111" s="41" t="s">
        <v>39</v>
      </c>
      <c r="B111" s="37">
        <f t="shared" si="69"/>
        <v>0</v>
      </c>
      <c r="C111" s="37">
        <f t="shared" si="69"/>
        <v>0</v>
      </c>
      <c r="D111" s="37">
        <f t="shared" si="69"/>
        <v>0</v>
      </c>
      <c r="E111" s="37">
        <f t="shared" si="69"/>
        <v>0</v>
      </c>
      <c r="F111" s="37">
        <f t="shared" si="69"/>
        <v>0</v>
      </c>
      <c r="G111" s="37">
        <f t="shared" si="69"/>
        <v>0</v>
      </c>
      <c r="H111" s="37">
        <f t="shared" si="69"/>
        <v>0</v>
      </c>
      <c r="I111" s="37">
        <f t="shared" si="68"/>
        <v>0</v>
      </c>
      <c r="J111" s="37">
        <f t="shared" si="68"/>
        <v>0</v>
      </c>
      <c r="K111" s="37">
        <f t="shared" si="68"/>
        <v>0</v>
      </c>
      <c r="L111" s="37">
        <f t="shared" si="68"/>
        <v>0</v>
      </c>
      <c r="M111" s="37">
        <f t="shared" si="68"/>
        <v>0</v>
      </c>
      <c r="N111" s="37">
        <f t="shared" si="68"/>
        <v>0</v>
      </c>
      <c r="O111" s="37">
        <f t="shared" si="68"/>
        <v>0</v>
      </c>
      <c r="P111" s="37">
        <f t="shared" si="68"/>
        <v>0</v>
      </c>
      <c r="Q111" s="37">
        <f t="shared" si="68"/>
        <v>0</v>
      </c>
      <c r="R111" s="37">
        <f t="shared" si="68"/>
        <v>0</v>
      </c>
      <c r="S111" s="37">
        <f t="shared" si="68"/>
        <v>0</v>
      </c>
      <c r="T111" s="37">
        <f t="shared" si="68"/>
        <v>0</v>
      </c>
      <c r="U111" s="37">
        <f t="shared" si="68"/>
        <v>0</v>
      </c>
      <c r="V111" s="37">
        <f t="shared" si="68"/>
        <v>0</v>
      </c>
      <c r="W111" s="37">
        <f t="shared" si="68"/>
        <v>0</v>
      </c>
      <c r="X111" s="37">
        <f t="shared" si="68"/>
        <v>0</v>
      </c>
      <c r="Y111" s="37">
        <f t="shared" si="68"/>
        <v>0</v>
      </c>
      <c r="Z111" s="37">
        <f t="shared" si="70"/>
        <v>0</v>
      </c>
      <c r="AA111" s="37">
        <f t="shared" si="71"/>
        <v>0</v>
      </c>
      <c r="AB111" s="42"/>
      <c r="AC111" s="38"/>
    </row>
    <row r="112" spans="1:29" s="39" customFormat="1" ht="18" customHeight="1" x14ac:dyDescent="0.25">
      <c r="A112" s="43" t="s">
        <v>40</v>
      </c>
      <c r="B112" s="44">
        <f>SUM(B108:B111)</f>
        <v>1066441000</v>
      </c>
      <c r="C112" s="44">
        <f t="shared" ref="C112:D112" si="73">SUM(C108:C111)</f>
        <v>0</v>
      </c>
      <c r="D112" s="44">
        <f t="shared" si="73"/>
        <v>0</v>
      </c>
      <c r="E112" s="44">
        <f>SUM(E108:E111)</f>
        <v>270991938.00999999</v>
      </c>
      <c r="F112" s="44">
        <f t="shared" ref="F112:AA112" si="74">SUM(F108:F111)</f>
        <v>0</v>
      </c>
      <c r="G112" s="44">
        <f t="shared" si="74"/>
        <v>0</v>
      </c>
      <c r="H112" s="44">
        <f t="shared" si="74"/>
        <v>0</v>
      </c>
      <c r="I112" s="44">
        <f t="shared" si="74"/>
        <v>0</v>
      </c>
      <c r="J112" s="44">
        <f t="shared" si="74"/>
        <v>0</v>
      </c>
      <c r="K112" s="44">
        <f t="shared" si="74"/>
        <v>0</v>
      </c>
      <c r="L112" s="44">
        <f t="shared" si="74"/>
        <v>0</v>
      </c>
      <c r="M112" s="44">
        <f t="shared" si="74"/>
        <v>0</v>
      </c>
      <c r="N112" s="44">
        <f t="shared" si="74"/>
        <v>41879302.899999999</v>
      </c>
      <c r="O112" s="44">
        <f t="shared" si="74"/>
        <v>88611551.519999996</v>
      </c>
      <c r="P112" s="44">
        <f t="shared" si="74"/>
        <v>140501083.59</v>
      </c>
      <c r="Q112" s="44">
        <f t="shared" si="74"/>
        <v>0</v>
      </c>
      <c r="R112" s="44">
        <f t="shared" si="74"/>
        <v>0</v>
      </c>
      <c r="S112" s="44">
        <f t="shared" si="74"/>
        <v>0</v>
      </c>
      <c r="T112" s="44">
        <f t="shared" si="74"/>
        <v>0</v>
      </c>
      <c r="U112" s="44">
        <f t="shared" si="74"/>
        <v>0</v>
      </c>
      <c r="V112" s="44">
        <f t="shared" si="74"/>
        <v>0</v>
      </c>
      <c r="W112" s="44">
        <f t="shared" si="74"/>
        <v>0</v>
      </c>
      <c r="X112" s="44">
        <f t="shared" si="74"/>
        <v>0</v>
      </c>
      <c r="Y112" s="44">
        <f t="shared" si="74"/>
        <v>0</v>
      </c>
      <c r="Z112" s="44">
        <f t="shared" si="74"/>
        <v>270991938.00999999</v>
      </c>
      <c r="AA112" s="44">
        <f t="shared" si="74"/>
        <v>795449061.99000001</v>
      </c>
      <c r="AB112" s="45">
        <f t="shared" si="72"/>
        <v>0.25410870175659039</v>
      </c>
      <c r="AC112" s="38"/>
    </row>
    <row r="113" spans="1:29" s="39" customFormat="1" ht="18" customHeight="1" x14ac:dyDescent="0.25">
      <c r="A113" s="46" t="s">
        <v>41</v>
      </c>
      <c r="B113" s="37">
        <f t="shared" si="69"/>
        <v>21667000</v>
      </c>
      <c r="C113" s="37">
        <f t="shared" si="69"/>
        <v>0</v>
      </c>
      <c r="D113" s="37">
        <f t="shared" si="69"/>
        <v>0</v>
      </c>
      <c r="E113" s="37">
        <f t="shared" si="69"/>
        <v>3626859.8199999994</v>
      </c>
      <c r="F113" s="37">
        <f t="shared" si="69"/>
        <v>0</v>
      </c>
      <c r="G113" s="37">
        <f t="shared" si="69"/>
        <v>0</v>
      </c>
      <c r="H113" s="37">
        <f t="shared" si="69"/>
        <v>0</v>
      </c>
      <c r="I113" s="37">
        <f t="shared" si="69"/>
        <v>0</v>
      </c>
      <c r="J113" s="37">
        <f t="shared" si="69"/>
        <v>0</v>
      </c>
      <c r="K113" s="37">
        <f t="shared" si="69"/>
        <v>0</v>
      </c>
      <c r="L113" s="37">
        <f t="shared" si="69"/>
        <v>0</v>
      </c>
      <c r="M113" s="37">
        <f t="shared" si="69"/>
        <v>0</v>
      </c>
      <c r="N113" s="37">
        <f t="shared" si="69"/>
        <v>570275.19000000006</v>
      </c>
      <c r="O113" s="37">
        <f t="shared" si="69"/>
        <v>1330621.46</v>
      </c>
      <c r="P113" s="37">
        <f t="shared" si="69"/>
        <v>1725963.17</v>
      </c>
      <c r="Q113" s="37">
        <f t="shared" si="69"/>
        <v>0</v>
      </c>
      <c r="R113" s="37">
        <f t="shared" ref="R113:AA113" si="75">R123+R133+R143+R153+R163+R173+R183+R193+R203+R213+R223+R233+R243+R253+R263+R273</f>
        <v>0</v>
      </c>
      <c r="S113" s="37">
        <f t="shared" si="75"/>
        <v>0</v>
      </c>
      <c r="T113" s="37">
        <f t="shared" si="75"/>
        <v>0</v>
      </c>
      <c r="U113" s="37">
        <f t="shared" si="75"/>
        <v>0</v>
      </c>
      <c r="V113" s="37">
        <f t="shared" si="75"/>
        <v>0</v>
      </c>
      <c r="W113" s="37">
        <f t="shared" si="75"/>
        <v>0</v>
      </c>
      <c r="X113" s="37">
        <f t="shared" si="75"/>
        <v>0</v>
      </c>
      <c r="Y113" s="37">
        <f t="shared" si="75"/>
        <v>0</v>
      </c>
      <c r="Z113" s="37">
        <f t="shared" ref="Z113" si="76">SUM(M113:Y113)</f>
        <v>3626859.82</v>
      </c>
      <c r="AA113" s="37">
        <f t="shared" ref="AA113" si="77">B113-Z113</f>
        <v>18040140.18</v>
      </c>
      <c r="AB113" s="42">
        <f t="shared" si="72"/>
        <v>0.16739095490838601</v>
      </c>
      <c r="AC113" s="38"/>
    </row>
    <row r="114" spans="1:29" s="39" customFormat="1" ht="18" customHeight="1" x14ac:dyDescent="0.25">
      <c r="A114" s="43" t="s">
        <v>42</v>
      </c>
      <c r="B114" s="44">
        <f>B113+B112</f>
        <v>1088108000</v>
      </c>
      <c r="C114" s="44">
        <f t="shared" ref="C114:D114" si="78">C113+C112</f>
        <v>0</v>
      </c>
      <c r="D114" s="44">
        <f t="shared" si="78"/>
        <v>0</v>
      </c>
      <c r="E114" s="44">
        <f>E113+E112</f>
        <v>274618797.82999998</v>
      </c>
      <c r="F114" s="44">
        <f t="shared" ref="F114:AA114" si="79">F113+F112</f>
        <v>0</v>
      </c>
      <c r="G114" s="44">
        <f t="shared" si="79"/>
        <v>0</v>
      </c>
      <c r="H114" s="44">
        <f t="shared" si="79"/>
        <v>0</v>
      </c>
      <c r="I114" s="44">
        <f t="shared" si="79"/>
        <v>0</v>
      </c>
      <c r="J114" s="44">
        <f t="shared" si="79"/>
        <v>0</v>
      </c>
      <c r="K114" s="44">
        <f t="shared" si="79"/>
        <v>0</v>
      </c>
      <c r="L114" s="44">
        <f t="shared" si="79"/>
        <v>0</v>
      </c>
      <c r="M114" s="44">
        <f t="shared" si="79"/>
        <v>0</v>
      </c>
      <c r="N114" s="44">
        <f t="shared" si="79"/>
        <v>42449578.089999996</v>
      </c>
      <c r="O114" s="44">
        <f t="shared" si="79"/>
        <v>89942172.979999989</v>
      </c>
      <c r="P114" s="44">
        <f t="shared" si="79"/>
        <v>142227046.75999999</v>
      </c>
      <c r="Q114" s="44">
        <f t="shared" si="79"/>
        <v>0</v>
      </c>
      <c r="R114" s="44">
        <f t="shared" si="79"/>
        <v>0</v>
      </c>
      <c r="S114" s="44">
        <f t="shared" si="79"/>
        <v>0</v>
      </c>
      <c r="T114" s="44">
        <f t="shared" si="79"/>
        <v>0</v>
      </c>
      <c r="U114" s="44">
        <f t="shared" si="79"/>
        <v>0</v>
      </c>
      <c r="V114" s="44">
        <f t="shared" si="79"/>
        <v>0</v>
      </c>
      <c r="W114" s="44">
        <f t="shared" si="79"/>
        <v>0</v>
      </c>
      <c r="X114" s="44">
        <f t="shared" si="79"/>
        <v>0</v>
      </c>
      <c r="Y114" s="44">
        <f t="shared" si="79"/>
        <v>0</v>
      </c>
      <c r="Z114" s="44">
        <f t="shared" si="79"/>
        <v>274618797.82999998</v>
      </c>
      <c r="AA114" s="44">
        <f t="shared" si="79"/>
        <v>813489202.16999996</v>
      </c>
      <c r="AB114" s="45">
        <f t="shared" si="72"/>
        <v>0.25238193068151321</v>
      </c>
      <c r="AC114" s="47"/>
    </row>
    <row r="115" spans="1:29" s="39" customFormat="1" ht="15" customHeight="1" x14ac:dyDescent="0.25">
      <c r="A115" s="36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8"/>
    </row>
    <row r="116" spans="1:29" s="39" customFormat="1" ht="15" customHeight="1" x14ac:dyDescent="0.25">
      <c r="A116" s="36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8"/>
    </row>
    <row r="117" spans="1:29" s="39" customFormat="1" ht="15" customHeight="1" x14ac:dyDescent="0.3">
      <c r="A117" s="40" t="s">
        <v>54</v>
      </c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8"/>
    </row>
    <row r="118" spans="1:29" s="39" customFormat="1" ht="18" customHeight="1" x14ac:dyDescent="0.25">
      <c r="A118" s="41" t="s">
        <v>36</v>
      </c>
      <c r="B118" s="37">
        <f>[1]consoCURRENT!E1828</f>
        <v>99401000</v>
      </c>
      <c r="C118" s="37">
        <f>[1]consoCURRENT!F1828</f>
        <v>0</v>
      </c>
      <c r="D118" s="37">
        <f>[1]consoCURRENT!G1828</f>
        <v>0</v>
      </c>
      <c r="E118" s="37">
        <f>[1]consoCURRENT!H1828</f>
        <v>11085880.510000002</v>
      </c>
      <c r="F118" s="37">
        <f>[1]consoCURRENT!I1828</f>
        <v>0</v>
      </c>
      <c r="G118" s="37">
        <f>[1]consoCURRENT!J1828</f>
        <v>0</v>
      </c>
      <c r="H118" s="37">
        <f>[1]consoCURRENT!K1828</f>
        <v>0</v>
      </c>
      <c r="I118" s="37">
        <f>[1]consoCURRENT!L1828</f>
        <v>0</v>
      </c>
      <c r="J118" s="37">
        <f>[1]consoCURRENT!M1828</f>
        <v>0</v>
      </c>
      <c r="K118" s="37">
        <f>[1]consoCURRENT!N1828</f>
        <v>0</v>
      </c>
      <c r="L118" s="37">
        <f>[1]consoCURRENT!O1828</f>
        <v>0</v>
      </c>
      <c r="M118" s="37">
        <f>[1]consoCURRENT!P1828</f>
        <v>0</v>
      </c>
      <c r="N118" s="37">
        <f>[1]consoCURRENT!Q1828</f>
        <v>3281475.08</v>
      </c>
      <c r="O118" s="37">
        <f>[1]consoCURRENT!R1828</f>
        <v>4213973.26</v>
      </c>
      <c r="P118" s="37">
        <f>[1]consoCURRENT!S1828</f>
        <v>3590432.1699999995</v>
      </c>
      <c r="Q118" s="37">
        <f>[1]consoCURRENT!T1828</f>
        <v>0</v>
      </c>
      <c r="R118" s="37">
        <f>[1]consoCURRENT!U1828</f>
        <v>0</v>
      </c>
      <c r="S118" s="37">
        <f>[1]consoCURRENT!V1828</f>
        <v>0</v>
      </c>
      <c r="T118" s="37">
        <f>[1]consoCURRENT!W1828</f>
        <v>0</v>
      </c>
      <c r="U118" s="37">
        <f>[1]consoCURRENT!X1828</f>
        <v>0</v>
      </c>
      <c r="V118" s="37">
        <f>[1]consoCURRENT!Y1828</f>
        <v>0</v>
      </c>
      <c r="W118" s="37">
        <f>[1]consoCURRENT!Z1828</f>
        <v>0</v>
      </c>
      <c r="X118" s="37">
        <f>[1]consoCURRENT!AA1828</f>
        <v>0</v>
      </c>
      <c r="Y118" s="37">
        <f>[1]consoCURRENT!AB1828</f>
        <v>0</v>
      </c>
      <c r="Z118" s="37">
        <f>SUM(M118:Y118)</f>
        <v>11085880.51</v>
      </c>
      <c r="AA118" s="37">
        <f>B118-Z118</f>
        <v>88315119.489999995</v>
      </c>
      <c r="AB118" s="42">
        <f>Z118/B118</f>
        <v>0.1115268509371133</v>
      </c>
      <c r="AC118" s="38"/>
    </row>
    <row r="119" spans="1:29" s="39" customFormat="1" ht="18" customHeight="1" x14ac:dyDescent="0.25">
      <c r="A119" s="41" t="s">
        <v>37</v>
      </c>
      <c r="B119" s="37">
        <f>[1]consoCURRENT!E1904</f>
        <v>211830000</v>
      </c>
      <c r="C119" s="37">
        <f>[1]consoCURRENT!F1904</f>
        <v>0</v>
      </c>
      <c r="D119" s="37">
        <f>[1]consoCURRENT!G1904</f>
        <v>0</v>
      </c>
      <c r="E119" s="37">
        <f>[1]consoCURRENT!H1904</f>
        <v>91413549.450000003</v>
      </c>
      <c r="F119" s="37">
        <f>[1]consoCURRENT!I1904</f>
        <v>0</v>
      </c>
      <c r="G119" s="37">
        <f>[1]consoCURRENT!J1904</f>
        <v>0</v>
      </c>
      <c r="H119" s="37">
        <f>[1]consoCURRENT!K1904</f>
        <v>0</v>
      </c>
      <c r="I119" s="37">
        <f>[1]consoCURRENT!L1904</f>
        <v>0</v>
      </c>
      <c r="J119" s="37">
        <f>[1]consoCURRENT!M1904</f>
        <v>0</v>
      </c>
      <c r="K119" s="37">
        <f>[1]consoCURRENT!N1904</f>
        <v>0</v>
      </c>
      <c r="L119" s="37">
        <f>[1]consoCURRENT!O1904</f>
        <v>0</v>
      </c>
      <c r="M119" s="37">
        <f>[1]consoCURRENT!P1904</f>
        <v>0</v>
      </c>
      <c r="N119" s="37">
        <f>[1]consoCURRENT!Q1904</f>
        <v>18472847.59</v>
      </c>
      <c r="O119" s="37">
        <f>[1]consoCURRENT!R1904</f>
        <v>12056669.669999998</v>
      </c>
      <c r="P119" s="37">
        <f>[1]consoCURRENT!S1904</f>
        <v>60884032.189999998</v>
      </c>
      <c r="Q119" s="37">
        <f>[1]consoCURRENT!T1904</f>
        <v>0</v>
      </c>
      <c r="R119" s="37">
        <f>[1]consoCURRENT!U1904</f>
        <v>0</v>
      </c>
      <c r="S119" s="37">
        <f>[1]consoCURRENT!V1904</f>
        <v>0</v>
      </c>
      <c r="T119" s="37">
        <f>[1]consoCURRENT!W1904</f>
        <v>0</v>
      </c>
      <c r="U119" s="37">
        <f>[1]consoCURRENT!X1904</f>
        <v>0</v>
      </c>
      <c r="V119" s="37">
        <f>[1]consoCURRENT!Y1904</f>
        <v>0</v>
      </c>
      <c r="W119" s="37">
        <f>[1]consoCURRENT!Z1904</f>
        <v>0</v>
      </c>
      <c r="X119" s="37">
        <f>[1]consoCURRENT!AA1904</f>
        <v>0</v>
      </c>
      <c r="Y119" s="37">
        <f>[1]consoCURRENT!AB1904</f>
        <v>0</v>
      </c>
      <c r="Z119" s="37">
        <f t="shared" ref="Z119:Z121" si="80">SUM(M119:Y119)</f>
        <v>91413549.449999988</v>
      </c>
      <c r="AA119" s="37">
        <f t="shared" ref="AA119:AA121" si="81">B119-Z119</f>
        <v>120416450.55000001</v>
      </c>
      <c r="AB119" s="42">
        <f t="shared" ref="AB119:AB124" si="82">Z119/B119</f>
        <v>0.43154203583061884</v>
      </c>
      <c r="AC119" s="38"/>
    </row>
    <row r="120" spans="1:29" s="39" customFormat="1" ht="18" customHeight="1" x14ac:dyDescent="0.25">
      <c r="A120" s="41" t="s">
        <v>38</v>
      </c>
      <c r="B120" s="37">
        <f>[1]consoCURRENT!E1910</f>
        <v>0</v>
      </c>
      <c r="C120" s="37">
        <f>[1]consoCURRENT!F1910</f>
        <v>0</v>
      </c>
      <c r="D120" s="37">
        <f>[1]consoCURRENT!G1910</f>
        <v>0</v>
      </c>
      <c r="E120" s="37">
        <f>[1]consoCURRENT!H1910</f>
        <v>0</v>
      </c>
      <c r="F120" s="37">
        <f>[1]consoCURRENT!I1910</f>
        <v>0</v>
      </c>
      <c r="G120" s="37">
        <f>[1]consoCURRENT!J1910</f>
        <v>0</v>
      </c>
      <c r="H120" s="37">
        <f>[1]consoCURRENT!K1910</f>
        <v>0</v>
      </c>
      <c r="I120" s="37">
        <f>[1]consoCURRENT!L1910</f>
        <v>0</v>
      </c>
      <c r="J120" s="37">
        <f>[1]consoCURRENT!M1910</f>
        <v>0</v>
      </c>
      <c r="K120" s="37">
        <f>[1]consoCURRENT!N1910</f>
        <v>0</v>
      </c>
      <c r="L120" s="37">
        <f>[1]consoCURRENT!O1910</f>
        <v>0</v>
      </c>
      <c r="M120" s="37">
        <f>[1]consoCURRENT!P1910</f>
        <v>0</v>
      </c>
      <c r="N120" s="37">
        <f>[1]consoCURRENT!Q1910</f>
        <v>0</v>
      </c>
      <c r="O120" s="37">
        <f>[1]consoCURRENT!R1910</f>
        <v>0</v>
      </c>
      <c r="P120" s="37">
        <f>[1]consoCURRENT!S1910</f>
        <v>0</v>
      </c>
      <c r="Q120" s="37">
        <f>[1]consoCURRENT!T1910</f>
        <v>0</v>
      </c>
      <c r="R120" s="37">
        <f>[1]consoCURRENT!U1910</f>
        <v>0</v>
      </c>
      <c r="S120" s="37">
        <f>[1]consoCURRENT!V1910</f>
        <v>0</v>
      </c>
      <c r="T120" s="37">
        <f>[1]consoCURRENT!W1910</f>
        <v>0</v>
      </c>
      <c r="U120" s="37">
        <f>[1]consoCURRENT!X1910</f>
        <v>0</v>
      </c>
      <c r="V120" s="37">
        <f>[1]consoCURRENT!Y1910</f>
        <v>0</v>
      </c>
      <c r="W120" s="37">
        <f>[1]consoCURRENT!Z1910</f>
        <v>0</v>
      </c>
      <c r="X120" s="37">
        <f>[1]consoCURRENT!AA1910</f>
        <v>0</v>
      </c>
      <c r="Y120" s="37">
        <f>[1]consoCURRENT!AB1910</f>
        <v>0</v>
      </c>
      <c r="Z120" s="37">
        <f t="shared" si="80"/>
        <v>0</v>
      </c>
      <c r="AA120" s="37">
        <f t="shared" si="81"/>
        <v>0</v>
      </c>
      <c r="AB120" s="42"/>
      <c r="AC120" s="38"/>
    </row>
    <row r="121" spans="1:29" s="39" customFormat="1" ht="18" customHeight="1" x14ac:dyDescent="0.25">
      <c r="A121" s="41" t="s">
        <v>39</v>
      </c>
      <c r="B121" s="37">
        <f>[1]consoCURRENT!E1939</f>
        <v>0</v>
      </c>
      <c r="C121" s="37">
        <f>[1]consoCURRENT!F1939</f>
        <v>0</v>
      </c>
      <c r="D121" s="37">
        <f>[1]consoCURRENT!G1939</f>
        <v>0</v>
      </c>
      <c r="E121" s="37">
        <f>[1]consoCURRENT!H1939</f>
        <v>0</v>
      </c>
      <c r="F121" s="37">
        <f>[1]consoCURRENT!I1939</f>
        <v>0</v>
      </c>
      <c r="G121" s="37">
        <f>[1]consoCURRENT!J1939</f>
        <v>0</v>
      </c>
      <c r="H121" s="37">
        <f>[1]consoCURRENT!K1939</f>
        <v>0</v>
      </c>
      <c r="I121" s="37">
        <f>[1]consoCURRENT!L1939</f>
        <v>0</v>
      </c>
      <c r="J121" s="37">
        <f>[1]consoCURRENT!M1939</f>
        <v>0</v>
      </c>
      <c r="K121" s="37">
        <f>[1]consoCURRENT!N1939</f>
        <v>0</v>
      </c>
      <c r="L121" s="37">
        <f>[1]consoCURRENT!O1939</f>
        <v>0</v>
      </c>
      <c r="M121" s="37">
        <f>[1]consoCURRENT!P1939</f>
        <v>0</v>
      </c>
      <c r="N121" s="37">
        <f>[1]consoCURRENT!Q1939</f>
        <v>0</v>
      </c>
      <c r="O121" s="37">
        <f>[1]consoCURRENT!R1939</f>
        <v>0</v>
      </c>
      <c r="P121" s="37">
        <f>[1]consoCURRENT!S1939</f>
        <v>0</v>
      </c>
      <c r="Q121" s="37">
        <f>[1]consoCURRENT!T1939</f>
        <v>0</v>
      </c>
      <c r="R121" s="37">
        <f>[1]consoCURRENT!U1939</f>
        <v>0</v>
      </c>
      <c r="S121" s="37">
        <f>[1]consoCURRENT!V1939</f>
        <v>0</v>
      </c>
      <c r="T121" s="37">
        <f>[1]consoCURRENT!W1939</f>
        <v>0</v>
      </c>
      <c r="U121" s="37">
        <f>[1]consoCURRENT!X1939</f>
        <v>0</v>
      </c>
      <c r="V121" s="37">
        <f>[1]consoCURRENT!Y1939</f>
        <v>0</v>
      </c>
      <c r="W121" s="37">
        <f>[1]consoCURRENT!Z1939</f>
        <v>0</v>
      </c>
      <c r="X121" s="37">
        <f>[1]consoCURRENT!AA1939</f>
        <v>0</v>
      </c>
      <c r="Y121" s="37">
        <f>[1]consoCURRENT!AB1939</f>
        <v>0</v>
      </c>
      <c r="Z121" s="37">
        <f t="shared" si="80"/>
        <v>0</v>
      </c>
      <c r="AA121" s="37">
        <f t="shared" si="81"/>
        <v>0</v>
      </c>
      <c r="AB121" s="42"/>
      <c r="AC121" s="38"/>
    </row>
    <row r="122" spans="1:29" s="39" customFormat="1" ht="18" customHeight="1" x14ac:dyDescent="0.25">
      <c r="A122" s="43" t="s">
        <v>40</v>
      </c>
      <c r="B122" s="44">
        <f>SUM(B118:B121)</f>
        <v>311231000</v>
      </c>
      <c r="C122" s="44">
        <f t="shared" ref="C122:AA122" si="83">SUM(C118:C121)</f>
        <v>0</v>
      </c>
      <c r="D122" s="44">
        <f t="shared" si="83"/>
        <v>0</v>
      </c>
      <c r="E122" s="44">
        <f t="shared" si="83"/>
        <v>102499429.96000001</v>
      </c>
      <c r="F122" s="44">
        <f t="shared" si="83"/>
        <v>0</v>
      </c>
      <c r="G122" s="44">
        <f t="shared" si="83"/>
        <v>0</v>
      </c>
      <c r="H122" s="44">
        <f t="shared" si="83"/>
        <v>0</v>
      </c>
      <c r="I122" s="44">
        <f t="shared" si="83"/>
        <v>0</v>
      </c>
      <c r="J122" s="44">
        <f t="shared" si="83"/>
        <v>0</v>
      </c>
      <c r="K122" s="44">
        <f t="shared" si="83"/>
        <v>0</v>
      </c>
      <c r="L122" s="44">
        <f t="shared" si="83"/>
        <v>0</v>
      </c>
      <c r="M122" s="44">
        <f t="shared" si="83"/>
        <v>0</v>
      </c>
      <c r="N122" s="44">
        <f t="shared" si="83"/>
        <v>21754322.670000002</v>
      </c>
      <c r="O122" s="44">
        <f t="shared" si="83"/>
        <v>16270642.929999998</v>
      </c>
      <c r="P122" s="44">
        <f t="shared" si="83"/>
        <v>64474464.359999999</v>
      </c>
      <c r="Q122" s="44">
        <f t="shared" si="83"/>
        <v>0</v>
      </c>
      <c r="R122" s="44">
        <f t="shared" si="83"/>
        <v>0</v>
      </c>
      <c r="S122" s="44">
        <f t="shared" si="83"/>
        <v>0</v>
      </c>
      <c r="T122" s="44">
        <f t="shared" si="83"/>
        <v>0</v>
      </c>
      <c r="U122" s="44">
        <f t="shared" si="83"/>
        <v>0</v>
      </c>
      <c r="V122" s="44">
        <f t="shared" si="83"/>
        <v>0</v>
      </c>
      <c r="W122" s="44">
        <f t="shared" si="83"/>
        <v>0</v>
      </c>
      <c r="X122" s="44">
        <f t="shared" si="83"/>
        <v>0</v>
      </c>
      <c r="Y122" s="44">
        <f t="shared" si="83"/>
        <v>0</v>
      </c>
      <c r="Z122" s="44">
        <f t="shared" si="83"/>
        <v>102499429.95999999</v>
      </c>
      <c r="AA122" s="44">
        <f t="shared" si="83"/>
        <v>208731570.04000002</v>
      </c>
      <c r="AB122" s="45">
        <f t="shared" si="82"/>
        <v>0.32933554163948964</v>
      </c>
      <c r="AC122" s="38"/>
    </row>
    <row r="123" spans="1:29" s="39" customFormat="1" ht="18" customHeight="1" x14ac:dyDescent="0.25">
      <c r="A123" s="46" t="s">
        <v>41</v>
      </c>
      <c r="B123" s="37">
        <f>[1]consoCURRENT!E1943</f>
        <v>7470000</v>
      </c>
      <c r="C123" s="37">
        <f>[1]consoCURRENT!F1943</f>
        <v>0</v>
      </c>
      <c r="D123" s="37">
        <f>[1]consoCURRENT!G1943</f>
        <v>0</v>
      </c>
      <c r="E123" s="37">
        <f>[1]consoCURRENT!H1943</f>
        <v>870602.44</v>
      </c>
      <c r="F123" s="37">
        <f>[1]consoCURRENT!I1943</f>
        <v>0</v>
      </c>
      <c r="G123" s="37">
        <f>[1]consoCURRENT!J1943</f>
        <v>0</v>
      </c>
      <c r="H123" s="37">
        <f>[1]consoCURRENT!K1943</f>
        <v>0</v>
      </c>
      <c r="I123" s="37">
        <f>[1]consoCURRENT!L1943</f>
        <v>0</v>
      </c>
      <c r="J123" s="37">
        <f>[1]consoCURRENT!M1943</f>
        <v>0</v>
      </c>
      <c r="K123" s="37">
        <f>[1]consoCURRENT!N1943</f>
        <v>0</v>
      </c>
      <c r="L123" s="37">
        <f>[1]consoCURRENT!O1943</f>
        <v>0</v>
      </c>
      <c r="M123" s="37">
        <f>[1]consoCURRENT!P1943</f>
        <v>0</v>
      </c>
      <c r="N123" s="37">
        <f>[1]consoCURRENT!Q1943</f>
        <v>286100.64</v>
      </c>
      <c r="O123" s="37">
        <f>[1]consoCURRENT!R1943</f>
        <v>1341.7199999999721</v>
      </c>
      <c r="P123" s="37">
        <f>[1]consoCURRENT!S1943</f>
        <v>583160.07999999996</v>
      </c>
      <c r="Q123" s="37">
        <f>[1]consoCURRENT!T1943</f>
        <v>0</v>
      </c>
      <c r="R123" s="37">
        <f>[1]consoCURRENT!U1943</f>
        <v>0</v>
      </c>
      <c r="S123" s="37">
        <f>[1]consoCURRENT!V1943</f>
        <v>0</v>
      </c>
      <c r="T123" s="37">
        <f>[1]consoCURRENT!W1943</f>
        <v>0</v>
      </c>
      <c r="U123" s="37">
        <f>[1]consoCURRENT!X1943</f>
        <v>0</v>
      </c>
      <c r="V123" s="37">
        <f>[1]consoCURRENT!Y1943</f>
        <v>0</v>
      </c>
      <c r="W123" s="37">
        <f>[1]consoCURRENT!Z1943</f>
        <v>0</v>
      </c>
      <c r="X123" s="37">
        <f>[1]consoCURRENT!AA1943</f>
        <v>0</v>
      </c>
      <c r="Y123" s="37">
        <f>[1]consoCURRENT!AB1943</f>
        <v>0</v>
      </c>
      <c r="Z123" s="37">
        <f t="shared" ref="Z123" si="84">SUM(M123:Y123)</f>
        <v>870602.44</v>
      </c>
      <c r="AA123" s="37">
        <f t="shared" ref="AA123" si="85">B123-Z123</f>
        <v>6599397.5600000005</v>
      </c>
      <c r="AB123" s="42">
        <f t="shared" si="82"/>
        <v>0.11654651137884872</v>
      </c>
      <c r="AC123" s="38"/>
    </row>
    <row r="124" spans="1:29" s="39" customFormat="1" ht="18" customHeight="1" x14ac:dyDescent="0.25">
      <c r="A124" s="43" t="s">
        <v>42</v>
      </c>
      <c r="B124" s="44">
        <f>B123+B122</f>
        <v>318701000</v>
      </c>
      <c r="C124" s="44">
        <f t="shared" ref="C124:AA124" si="86">C123+C122</f>
        <v>0</v>
      </c>
      <c r="D124" s="44">
        <f t="shared" si="86"/>
        <v>0</v>
      </c>
      <c r="E124" s="44">
        <f t="shared" si="86"/>
        <v>103370032.40000001</v>
      </c>
      <c r="F124" s="44">
        <f t="shared" si="86"/>
        <v>0</v>
      </c>
      <c r="G124" s="44">
        <f t="shared" si="86"/>
        <v>0</v>
      </c>
      <c r="H124" s="44">
        <f t="shared" si="86"/>
        <v>0</v>
      </c>
      <c r="I124" s="44">
        <f t="shared" si="86"/>
        <v>0</v>
      </c>
      <c r="J124" s="44">
        <f t="shared" si="86"/>
        <v>0</v>
      </c>
      <c r="K124" s="44">
        <f t="shared" si="86"/>
        <v>0</v>
      </c>
      <c r="L124" s="44">
        <f t="shared" si="86"/>
        <v>0</v>
      </c>
      <c r="M124" s="44">
        <f t="shared" si="86"/>
        <v>0</v>
      </c>
      <c r="N124" s="44">
        <f t="shared" si="86"/>
        <v>22040423.310000002</v>
      </c>
      <c r="O124" s="44">
        <f t="shared" si="86"/>
        <v>16271984.649999999</v>
      </c>
      <c r="P124" s="44">
        <f t="shared" si="86"/>
        <v>65057624.439999998</v>
      </c>
      <c r="Q124" s="44">
        <f t="shared" si="86"/>
        <v>0</v>
      </c>
      <c r="R124" s="44">
        <f t="shared" si="86"/>
        <v>0</v>
      </c>
      <c r="S124" s="44">
        <f t="shared" si="86"/>
        <v>0</v>
      </c>
      <c r="T124" s="44">
        <f t="shared" si="86"/>
        <v>0</v>
      </c>
      <c r="U124" s="44">
        <f t="shared" si="86"/>
        <v>0</v>
      </c>
      <c r="V124" s="44">
        <f t="shared" si="86"/>
        <v>0</v>
      </c>
      <c r="W124" s="44">
        <f t="shared" si="86"/>
        <v>0</v>
      </c>
      <c r="X124" s="44">
        <f t="shared" si="86"/>
        <v>0</v>
      </c>
      <c r="Y124" s="44">
        <f t="shared" si="86"/>
        <v>0</v>
      </c>
      <c r="Z124" s="44">
        <f t="shared" si="86"/>
        <v>103370032.39999999</v>
      </c>
      <c r="AA124" s="44">
        <f t="shared" si="86"/>
        <v>215330967.60000002</v>
      </c>
      <c r="AB124" s="45">
        <f t="shared" si="82"/>
        <v>0.3243480014182572</v>
      </c>
      <c r="AC124" s="47"/>
    </row>
    <row r="125" spans="1:29" s="39" customFormat="1" ht="15" customHeight="1" x14ac:dyDescent="0.25">
      <c r="A125" s="36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8"/>
    </row>
    <row r="126" spans="1:29" s="39" customFormat="1" ht="15" customHeight="1" x14ac:dyDescent="0.25">
      <c r="A126" s="36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8"/>
    </row>
    <row r="127" spans="1:29" s="39" customFormat="1" ht="15" customHeight="1" x14ac:dyDescent="0.3">
      <c r="A127" s="40" t="s">
        <v>55</v>
      </c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8"/>
    </row>
    <row r="128" spans="1:29" s="39" customFormat="1" ht="18" customHeight="1" x14ac:dyDescent="0.25">
      <c r="A128" s="41" t="s">
        <v>36</v>
      </c>
      <c r="B128" s="37">
        <f>[1]consoCURRENT!E2003</f>
        <v>18700000</v>
      </c>
      <c r="C128" s="37">
        <f>[1]consoCURRENT!F2003</f>
        <v>0</v>
      </c>
      <c r="D128" s="37">
        <f>[1]consoCURRENT!G2003</f>
        <v>0</v>
      </c>
      <c r="E128" s="37">
        <f>[1]consoCURRENT!H2003</f>
        <v>3261918.58</v>
      </c>
      <c r="F128" s="37">
        <f>[1]consoCURRENT!I2003</f>
        <v>0</v>
      </c>
      <c r="G128" s="37">
        <f>[1]consoCURRENT!J2003</f>
        <v>0</v>
      </c>
      <c r="H128" s="37">
        <f>[1]consoCURRENT!K2003</f>
        <v>0</v>
      </c>
      <c r="I128" s="37">
        <f>[1]consoCURRENT!L2003</f>
        <v>0</v>
      </c>
      <c r="J128" s="37">
        <f>[1]consoCURRENT!M2003</f>
        <v>0</v>
      </c>
      <c r="K128" s="37">
        <f>[1]consoCURRENT!N2003</f>
        <v>0</v>
      </c>
      <c r="L128" s="37">
        <f>[1]consoCURRENT!O2003</f>
        <v>0</v>
      </c>
      <c r="M128" s="37">
        <f>[1]consoCURRENT!P2003</f>
        <v>0</v>
      </c>
      <c r="N128" s="37">
        <f>[1]consoCURRENT!Q2003</f>
        <v>0</v>
      </c>
      <c r="O128" s="37">
        <f>[1]consoCURRENT!R2003</f>
        <v>1905224.5599999996</v>
      </c>
      <c r="P128" s="37">
        <f>[1]consoCURRENT!S2003</f>
        <v>1356694.02</v>
      </c>
      <c r="Q128" s="37">
        <f>[1]consoCURRENT!T2003</f>
        <v>0</v>
      </c>
      <c r="R128" s="37">
        <f>[1]consoCURRENT!U2003</f>
        <v>0</v>
      </c>
      <c r="S128" s="37">
        <f>[1]consoCURRENT!V2003</f>
        <v>0</v>
      </c>
      <c r="T128" s="37">
        <f>[1]consoCURRENT!W2003</f>
        <v>0</v>
      </c>
      <c r="U128" s="37">
        <f>[1]consoCURRENT!X2003</f>
        <v>0</v>
      </c>
      <c r="V128" s="37">
        <f>[1]consoCURRENT!Y2003</f>
        <v>0</v>
      </c>
      <c r="W128" s="37">
        <f>[1]consoCURRENT!Z2003</f>
        <v>0</v>
      </c>
      <c r="X128" s="37">
        <f>[1]consoCURRENT!AA2003</f>
        <v>0</v>
      </c>
      <c r="Y128" s="37">
        <f>[1]consoCURRENT!AB2003</f>
        <v>0</v>
      </c>
      <c r="Z128" s="37">
        <f>SUM(M128:Y128)</f>
        <v>3261918.5799999996</v>
      </c>
      <c r="AA128" s="37">
        <f>B128-Z128</f>
        <v>15438081.42</v>
      </c>
      <c r="AB128" s="42">
        <f>Z128/B128</f>
        <v>0.17443414866310158</v>
      </c>
      <c r="AC128" s="38"/>
    </row>
    <row r="129" spans="1:29" s="39" customFormat="1" ht="18" customHeight="1" x14ac:dyDescent="0.25">
      <c r="A129" s="41" t="s">
        <v>37</v>
      </c>
      <c r="B129" s="37">
        <f>[1]consoCURRENT!E2079</f>
        <v>43093000</v>
      </c>
      <c r="C129" s="37">
        <f>[1]consoCURRENT!F2079</f>
        <v>0</v>
      </c>
      <c r="D129" s="37">
        <f>[1]consoCURRENT!G2079</f>
        <v>0</v>
      </c>
      <c r="E129" s="37">
        <f>[1]consoCURRENT!H2079</f>
        <v>6434790.04</v>
      </c>
      <c r="F129" s="37">
        <f>[1]consoCURRENT!I2079</f>
        <v>0</v>
      </c>
      <c r="G129" s="37">
        <f>[1]consoCURRENT!J2079</f>
        <v>0</v>
      </c>
      <c r="H129" s="37">
        <f>[1]consoCURRENT!K2079</f>
        <v>0</v>
      </c>
      <c r="I129" s="37">
        <f>[1]consoCURRENT!L2079</f>
        <v>0</v>
      </c>
      <c r="J129" s="37">
        <f>[1]consoCURRENT!M2079</f>
        <v>0</v>
      </c>
      <c r="K129" s="37">
        <f>[1]consoCURRENT!N2079</f>
        <v>0</v>
      </c>
      <c r="L129" s="37">
        <f>[1]consoCURRENT!O2079</f>
        <v>0</v>
      </c>
      <c r="M129" s="37">
        <f>[1]consoCURRENT!P2079</f>
        <v>0</v>
      </c>
      <c r="N129" s="37">
        <f>[1]consoCURRENT!Q2079</f>
        <v>0</v>
      </c>
      <c r="O129" s="37">
        <f>[1]consoCURRENT!R2079</f>
        <v>3884503.1500000004</v>
      </c>
      <c r="P129" s="37">
        <f>[1]consoCURRENT!S2079</f>
        <v>2550286.89</v>
      </c>
      <c r="Q129" s="37">
        <f>[1]consoCURRENT!T2079</f>
        <v>0</v>
      </c>
      <c r="R129" s="37">
        <f>[1]consoCURRENT!U2079</f>
        <v>0</v>
      </c>
      <c r="S129" s="37">
        <f>[1]consoCURRENT!V2079</f>
        <v>0</v>
      </c>
      <c r="T129" s="37">
        <f>[1]consoCURRENT!W2079</f>
        <v>0</v>
      </c>
      <c r="U129" s="37">
        <f>[1]consoCURRENT!X2079</f>
        <v>0</v>
      </c>
      <c r="V129" s="37">
        <f>[1]consoCURRENT!Y2079</f>
        <v>0</v>
      </c>
      <c r="W129" s="37">
        <f>[1]consoCURRENT!Z2079</f>
        <v>0</v>
      </c>
      <c r="X129" s="37">
        <f>[1]consoCURRENT!AA2079</f>
        <v>0</v>
      </c>
      <c r="Y129" s="37">
        <f>[1]consoCURRENT!AB2079</f>
        <v>0</v>
      </c>
      <c r="Z129" s="37">
        <f t="shared" ref="Z129:Z131" si="87">SUM(M129:Y129)</f>
        <v>6434790.040000001</v>
      </c>
      <c r="AA129" s="37">
        <f t="shared" ref="AA129:AA131" si="88">B129-Z129</f>
        <v>36658209.960000001</v>
      </c>
      <c r="AB129" s="42">
        <f t="shared" ref="AB129:AB134" si="89">Z129/B129</f>
        <v>0.14932332490195627</v>
      </c>
      <c r="AC129" s="38"/>
    </row>
    <row r="130" spans="1:29" s="39" customFormat="1" ht="18" customHeight="1" x14ac:dyDescent="0.25">
      <c r="A130" s="41" t="s">
        <v>38</v>
      </c>
      <c r="B130" s="37">
        <f>[1]consoCURRENT!E2085</f>
        <v>0</v>
      </c>
      <c r="C130" s="37">
        <f>[1]consoCURRENT!F2085</f>
        <v>0</v>
      </c>
      <c r="D130" s="37">
        <f>[1]consoCURRENT!G2085</f>
        <v>0</v>
      </c>
      <c r="E130" s="37">
        <f>[1]consoCURRENT!H2085</f>
        <v>0</v>
      </c>
      <c r="F130" s="37">
        <f>[1]consoCURRENT!I2085</f>
        <v>0</v>
      </c>
      <c r="G130" s="37">
        <f>[1]consoCURRENT!J2085</f>
        <v>0</v>
      </c>
      <c r="H130" s="37">
        <f>[1]consoCURRENT!K2085</f>
        <v>0</v>
      </c>
      <c r="I130" s="37">
        <f>[1]consoCURRENT!L2085</f>
        <v>0</v>
      </c>
      <c r="J130" s="37">
        <f>[1]consoCURRENT!M2085</f>
        <v>0</v>
      </c>
      <c r="K130" s="37">
        <f>[1]consoCURRENT!N2085</f>
        <v>0</v>
      </c>
      <c r="L130" s="37">
        <f>[1]consoCURRENT!O2085</f>
        <v>0</v>
      </c>
      <c r="M130" s="37">
        <f>[1]consoCURRENT!P2085</f>
        <v>0</v>
      </c>
      <c r="N130" s="37">
        <f>[1]consoCURRENT!Q2085</f>
        <v>0</v>
      </c>
      <c r="O130" s="37">
        <f>[1]consoCURRENT!R2085</f>
        <v>0</v>
      </c>
      <c r="P130" s="37">
        <f>[1]consoCURRENT!S2085</f>
        <v>0</v>
      </c>
      <c r="Q130" s="37">
        <f>[1]consoCURRENT!T2085</f>
        <v>0</v>
      </c>
      <c r="R130" s="37">
        <f>[1]consoCURRENT!U2085</f>
        <v>0</v>
      </c>
      <c r="S130" s="37">
        <f>[1]consoCURRENT!V2085</f>
        <v>0</v>
      </c>
      <c r="T130" s="37">
        <f>[1]consoCURRENT!W2085</f>
        <v>0</v>
      </c>
      <c r="U130" s="37">
        <f>[1]consoCURRENT!X2085</f>
        <v>0</v>
      </c>
      <c r="V130" s="37">
        <f>[1]consoCURRENT!Y2085</f>
        <v>0</v>
      </c>
      <c r="W130" s="37">
        <f>[1]consoCURRENT!Z2085</f>
        <v>0</v>
      </c>
      <c r="X130" s="37">
        <f>[1]consoCURRENT!AA2085</f>
        <v>0</v>
      </c>
      <c r="Y130" s="37">
        <f>[1]consoCURRENT!AB2085</f>
        <v>0</v>
      </c>
      <c r="Z130" s="37">
        <f t="shared" si="87"/>
        <v>0</v>
      </c>
      <c r="AA130" s="37">
        <f t="shared" si="88"/>
        <v>0</v>
      </c>
      <c r="AB130" s="42"/>
      <c r="AC130" s="38"/>
    </row>
    <row r="131" spans="1:29" s="39" customFormat="1" ht="13.8" x14ac:dyDescent="0.25">
      <c r="A131" s="41" t="s">
        <v>39</v>
      </c>
      <c r="B131" s="37">
        <f>[1]consoCURRENT!E2114</f>
        <v>0</v>
      </c>
      <c r="C131" s="37">
        <f>[1]consoCURRENT!F2114</f>
        <v>0</v>
      </c>
      <c r="D131" s="37">
        <f>[1]consoCURRENT!G2114</f>
        <v>0</v>
      </c>
      <c r="E131" s="37">
        <f>[1]consoCURRENT!H2114</f>
        <v>0</v>
      </c>
      <c r="F131" s="37">
        <f>[1]consoCURRENT!I2114</f>
        <v>0</v>
      </c>
      <c r="G131" s="37">
        <f>[1]consoCURRENT!J2114</f>
        <v>0</v>
      </c>
      <c r="H131" s="37">
        <f>[1]consoCURRENT!K2114</f>
        <v>0</v>
      </c>
      <c r="I131" s="37">
        <f>[1]consoCURRENT!L2114</f>
        <v>0</v>
      </c>
      <c r="J131" s="37">
        <f>[1]consoCURRENT!M2114</f>
        <v>0</v>
      </c>
      <c r="K131" s="37">
        <f>[1]consoCURRENT!N2114</f>
        <v>0</v>
      </c>
      <c r="L131" s="37">
        <f>[1]consoCURRENT!O2114</f>
        <v>0</v>
      </c>
      <c r="M131" s="37">
        <f>[1]consoCURRENT!P2114</f>
        <v>0</v>
      </c>
      <c r="N131" s="37">
        <f>[1]consoCURRENT!Q2114</f>
        <v>0</v>
      </c>
      <c r="O131" s="37">
        <f>[1]consoCURRENT!R2114</f>
        <v>0</v>
      </c>
      <c r="P131" s="37">
        <f>[1]consoCURRENT!S2114</f>
        <v>0</v>
      </c>
      <c r="Q131" s="37">
        <f>[1]consoCURRENT!T2114</f>
        <v>0</v>
      </c>
      <c r="R131" s="37">
        <f>[1]consoCURRENT!U2114</f>
        <v>0</v>
      </c>
      <c r="S131" s="37">
        <f>[1]consoCURRENT!V2114</f>
        <v>0</v>
      </c>
      <c r="T131" s="37">
        <f>[1]consoCURRENT!W2114</f>
        <v>0</v>
      </c>
      <c r="U131" s="37">
        <f>[1]consoCURRENT!X2114</f>
        <v>0</v>
      </c>
      <c r="V131" s="37">
        <f>[1]consoCURRENT!Y2114</f>
        <v>0</v>
      </c>
      <c r="W131" s="37">
        <f>[1]consoCURRENT!Z2114</f>
        <v>0</v>
      </c>
      <c r="X131" s="37">
        <f>[1]consoCURRENT!AA2114</f>
        <v>0</v>
      </c>
      <c r="Y131" s="37">
        <f>[1]consoCURRENT!AB2114</f>
        <v>0</v>
      </c>
      <c r="Z131" s="37">
        <f t="shared" si="87"/>
        <v>0</v>
      </c>
      <c r="AA131" s="37">
        <f t="shared" si="88"/>
        <v>0</v>
      </c>
      <c r="AB131" s="42"/>
      <c r="AC131" s="38"/>
    </row>
    <row r="132" spans="1:29" s="39" customFormat="1" ht="18" customHeight="1" x14ac:dyDescent="0.25">
      <c r="A132" s="43" t="s">
        <v>40</v>
      </c>
      <c r="B132" s="44">
        <f>SUM(B128:B131)</f>
        <v>61793000</v>
      </c>
      <c r="C132" s="44">
        <f t="shared" ref="C132:AA132" si="90">SUM(C128:C131)</f>
        <v>0</v>
      </c>
      <c r="D132" s="44">
        <f t="shared" si="90"/>
        <v>0</v>
      </c>
      <c r="E132" s="44">
        <f t="shared" si="90"/>
        <v>9696708.620000001</v>
      </c>
      <c r="F132" s="44">
        <f t="shared" si="90"/>
        <v>0</v>
      </c>
      <c r="G132" s="44">
        <f t="shared" si="90"/>
        <v>0</v>
      </c>
      <c r="H132" s="44">
        <f t="shared" si="90"/>
        <v>0</v>
      </c>
      <c r="I132" s="44">
        <f t="shared" si="90"/>
        <v>0</v>
      </c>
      <c r="J132" s="44">
        <f t="shared" si="90"/>
        <v>0</v>
      </c>
      <c r="K132" s="44">
        <f t="shared" si="90"/>
        <v>0</v>
      </c>
      <c r="L132" s="44">
        <f t="shared" si="90"/>
        <v>0</v>
      </c>
      <c r="M132" s="44">
        <f t="shared" si="90"/>
        <v>0</v>
      </c>
      <c r="N132" s="44">
        <f t="shared" si="90"/>
        <v>0</v>
      </c>
      <c r="O132" s="44">
        <f t="shared" si="90"/>
        <v>5789727.71</v>
      </c>
      <c r="P132" s="44">
        <f t="shared" si="90"/>
        <v>3906980.91</v>
      </c>
      <c r="Q132" s="44">
        <f t="shared" si="90"/>
        <v>0</v>
      </c>
      <c r="R132" s="44">
        <f t="shared" si="90"/>
        <v>0</v>
      </c>
      <c r="S132" s="44">
        <f t="shared" si="90"/>
        <v>0</v>
      </c>
      <c r="T132" s="44">
        <f t="shared" si="90"/>
        <v>0</v>
      </c>
      <c r="U132" s="44">
        <f t="shared" si="90"/>
        <v>0</v>
      </c>
      <c r="V132" s="44">
        <f t="shared" si="90"/>
        <v>0</v>
      </c>
      <c r="W132" s="44">
        <f t="shared" si="90"/>
        <v>0</v>
      </c>
      <c r="X132" s="44">
        <f t="shared" si="90"/>
        <v>0</v>
      </c>
      <c r="Y132" s="44">
        <f t="shared" si="90"/>
        <v>0</v>
      </c>
      <c r="Z132" s="44">
        <f t="shared" si="90"/>
        <v>9696708.620000001</v>
      </c>
      <c r="AA132" s="44">
        <f t="shared" si="90"/>
        <v>52096291.380000003</v>
      </c>
      <c r="AB132" s="45">
        <f t="shared" si="89"/>
        <v>0.15692244461346755</v>
      </c>
      <c r="AC132" s="38"/>
    </row>
    <row r="133" spans="1:29" s="39" customFormat="1" ht="18" customHeight="1" x14ac:dyDescent="0.25">
      <c r="A133" s="46" t="s">
        <v>41</v>
      </c>
      <c r="B133" s="37">
        <f>[1]consoCURRENT!E2118</f>
        <v>1328000</v>
      </c>
      <c r="C133" s="37">
        <f>[1]consoCURRENT!F2118</f>
        <v>0</v>
      </c>
      <c r="D133" s="37">
        <f>[1]consoCURRENT!G2118</f>
        <v>0</v>
      </c>
      <c r="E133" s="37">
        <f>[1]consoCURRENT!H2118</f>
        <v>294525.98</v>
      </c>
      <c r="F133" s="37">
        <f>[1]consoCURRENT!I2118</f>
        <v>0</v>
      </c>
      <c r="G133" s="37">
        <f>[1]consoCURRENT!J2118</f>
        <v>0</v>
      </c>
      <c r="H133" s="37">
        <f>[1]consoCURRENT!K2118</f>
        <v>0</v>
      </c>
      <c r="I133" s="37">
        <f>[1]consoCURRENT!L2118</f>
        <v>0</v>
      </c>
      <c r="J133" s="37">
        <f>[1]consoCURRENT!M2118</f>
        <v>0</v>
      </c>
      <c r="K133" s="37">
        <f>[1]consoCURRENT!N2118</f>
        <v>0</v>
      </c>
      <c r="L133" s="37">
        <f>[1]consoCURRENT!O2118</f>
        <v>0</v>
      </c>
      <c r="M133" s="37">
        <f>[1]consoCURRENT!P2118</f>
        <v>0</v>
      </c>
      <c r="N133" s="37">
        <f>[1]consoCURRENT!Q2118</f>
        <v>0</v>
      </c>
      <c r="O133" s="37">
        <f>[1]consoCURRENT!R2118</f>
        <v>196848.52</v>
      </c>
      <c r="P133" s="37">
        <f>[1]consoCURRENT!S2118</f>
        <v>97677.46</v>
      </c>
      <c r="Q133" s="37">
        <f>[1]consoCURRENT!T2118</f>
        <v>0</v>
      </c>
      <c r="R133" s="37">
        <f>[1]consoCURRENT!U2118</f>
        <v>0</v>
      </c>
      <c r="S133" s="37">
        <f>[1]consoCURRENT!V2118</f>
        <v>0</v>
      </c>
      <c r="T133" s="37">
        <f>[1]consoCURRENT!W2118</f>
        <v>0</v>
      </c>
      <c r="U133" s="37">
        <f>[1]consoCURRENT!X2118</f>
        <v>0</v>
      </c>
      <c r="V133" s="37">
        <f>[1]consoCURRENT!Y2118</f>
        <v>0</v>
      </c>
      <c r="W133" s="37">
        <f>[1]consoCURRENT!Z2118</f>
        <v>0</v>
      </c>
      <c r="X133" s="37">
        <f>[1]consoCURRENT!AA2118</f>
        <v>0</v>
      </c>
      <c r="Y133" s="37">
        <f>[1]consoCURRENT!AB2118</f>
        <v>0</v>
      </c>
      <c r="Z133" s="37">
        <f t="shared" ref="Z133" si="91">SUM(M133:Y133)</f>
        <v>294525.98</v>
      </c>
      <c r="AA133" s="37">
        <f t="shared" ref="AA133" si="92">B133-Z133</f>
        <v>1033474.02</v>
      </c>
      <c r="AB133" s="42">
        <f t="shared" si="89"/>
        <v>0.22178161144578312</v>
      </c>
      <c r="AC133" s="38"/>
    </row>
    <row r="134" spans="1:29" s="39" customFormat="1" ht="18" customHeight="1" x14ac:dyDescent="0.25">
      <c r="A134" s="43" t="s">
        <v>42</v>
      </c>
      <c r="B134" s="44">
        <f>B133+B132</f>
        <v>63121000</v>
      </c>
      <c r="C134" s="44">
        <f t="shared" ref="C134:AA134" si="93">C133+C132</f>
        <v>0</v>
      </c>
      <c r="D134" s="44">
        <f t="shared" si="93"/>
        <v>0</v>
      </c>
      <c r="E134" s="44">
        <f t="shared" si="93"/>
        <v>9991234.6000000015</v>
      </c>
      <c r="F134" s="44">
        <f t="shared" si="93"/>
        <v>0</v>
      </c>
      <c r="G134" s="44">
        <f t="shared" si="93"/>
        <v>0</v>
      </c>
      <c r="H134" s="44">
        <f t="shared" si="93"/>
        <v>0</v>
      </c>
      <c r="I134" s="44">
        <f t="shared" si="93"/>
        <v>0</v>
      </c>
      <c r="J134" s="44">
        <f t="shared" si="93"/>
        <v>0</v>
      </c>
      <c r="K134" s="44">
        <f t="shared" si="93"/>
        <v>0</v>
      </c>
      <c r="L134" s="44">
        <f t="shared" si="93"/>
        <v>0</v>
      </c>
      <c r="M134" s="44">
        <f t="shared" si="93"/>
        <v>0</v>
      </c>
      <c r="N134" s="44">
        <f t="shared" si="93"/>
        <v>0</v>
      </c>
      <c r="O134" s="44">
        <f t="shared" si="93"/>
        <v>5986576.2299999995</v>
      </c>
      <c r="P134" s="44">
        <f t="shared" si="93"/>
        <v>4004658.37</v>
      </c>
      <c r="Q134" s="44">
        <f t="shared" si="93"/>
        <v>0</v>
      </c>
      <c r="R134" s="44">
        <f t="shared" si="93"/>
        <v>0</v>
      </c>
      <c r="S134" s="44">
        <f t="shared" si="93"/>
        <v>0</v>
      </c>
      <c r="T134" s="44">
        <f t="shared" si="93"/>
        <v>0</v>
      </c>
      <c r="U134" s="44">
        <f t="shared" si="93"/>
        <v>0</v>
      </c>
      <c r="V134" s="44">
        <f t="shared" si="93"/>
        <v>0</v>
      </c>
      <c r="W134" s="44">
        <f t="shared" si="93"/>
        <v>0</v>
      </c>
      <c r="X134" s="44">
        <f t="shared" si="93"/>
        <v>0</v>
      </c>
      <c r="Y134" s="44">
        <f t="shared" si="93"/>
        <v>0</v>
      </c>
      <c r="Z134" s="44">
        <f t="shared" si="93"/>
        <v>9991234.6000000015</v>
      </c>
      <c r="AA134" s="44">
        <f t="shared" si="93"/>
        <v>53129765.400000006</v>
      </c>
      <c r="AB134" s="45">
        <f t="shared" si="89"/>
        <v>0.15828701383057939</v>
      </c>
      <c r="AC134" s="47"/>
    </row>
    <row r="135" spans="1:29" s="39" customFormat="1" ht="15" customHeight="1" x14ac:dyDescent="0.25">
      <c r="A135" s="36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8"/>
    </row>
    <row r="136" spans="1:29" s="39" customFormat="1" ht="15" customHeight="1" x14ac:dyDescent="0.25">
      <c r="A136" s="36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8"/>
    </row>
    <row r="137" spans="1:29" s="39" customFormat="1" ht="15" customHeight="1" x14ac:dyDescent="0.3">
      <c r="A137" s="40" t="s">
        <v>56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8"/>
    </row>
    <row r="138" spans="1:29" s="39" customFormat="1" ht="18" customHeight="1" x14ac:dyDescent="0.25">
      <c r="A138" s="41" t="s">
        <v>36</v>
      </c>
      <c r="B138" s="37">
        <f>[1]consoCURRENT!E2178</f>
        <v>6168000</v>
      </c>
      <c r="C138" s="37">
        <f>[1]consoCURRENT!F2178</f>
        <v>0</v>
      </c>
      <c r="D138" s="37">
        <f>[1]consoCURRENT!G2178</f>
        <v>0</v>
      </c>
      <c r="E138" s="37">
        <f>[1]consoCURRENT!H2178</f>
        <v>1620841.46</v>
      </c>
      <c r="F138" s="37">
        <f>[1]consoCURRENT!I2178</f>
        <v>0</v>
      </c>
      <c r="G138" s="37">
        <f>[1]consoCURRENT!J2178</f>
        <v>0</v>
      </c>
      <c r="H138" s="37">
        <f>[1]consoCURRENT!K2178</f>
        <v>0</v>
      </c>
      <c r="I138" s="37">
        <f>[1]consoCURRENT!L2178</f>
        <v>0</v>
      </c>
      <c r="J138" s="37">
        <f>[1]consoCURRENT!M2178</f>
        <v>0</v>
      </c>
      <c r="K138" s="37">
        <f>[1]consoCURRENT!N2178</f>
        <v>0</v>
      </c>
      <c r="L138" s="37">
        <f>[1]consoCURRENT!O2178</f>
        <v>0</v>
      </c>
      <c r="M138" s="37">
        <f>[1]consoCURRENT!P2178</f>
        <v>0</v>
      </c>
      <c r="N138" s="37">
        <f>[1]consoCURRENT!Q2178</f>
        <v>0</v>
      </c>
      <c r="O138" s="37">
        <f>[1]consoCURRENT!R2178</f>
        <v>1134512</v>
      </c>
      <c r="P138" s="37">
        <f>[1]consoCURRENT!S2178</f>
        <v>486329.45999999996</v>
      </c>
      <c r="Q138" s="37">
        <f>[1]consoCURRENT!T2178</f>
        <v>0</v>
      </c>
      <c r="R138" s="37">
        <f>[1]consoCURRENT!U2178</f>
        <v>0</v>
      </c>
      <c r="S138" s="37">
        <f>[1]consoCURRENT!V2178</f>
        <v>0</v>
      </c>
      <c r="T138" s="37">
        <f>[1]consoCURRENT!W2178</f>
        <v>0</v>
      </c>
      <c r="U138" s="37">
        <f>[1]consoCURRENT!X2178</f>
        <v>0</v>
      </c>
      <c r="V138" s="37">
        <f>[1]consoCURRENT!Y2178</f>
        <v>0</v>
      </c>
      <c r="W138" s="37">
        <f>[1]consoCURRENT!Z2178</f>
        <v>0</v>
      </c>
      <c r="X138" s="37">
        <f>[1]consoCURRENT!AA2178</f>
        <v>0</v>
      </c>
      <c r="Y138" s="37">
        <f>[1]consoCURRENT!AB2178</f>
        <v>0</v>
      </c>
      <c r="Z138" s="37">
        <f>SUM(M138:Y138)</f>
        <v>1620841.46</v>
      </c>
      <c r="AA138" s="37">
        <f>B138-Z138</f>
        <v>4547158.54</v>
      </c>
      <c r="AB138" s="42">
        <f>Z138/B138</f>
        <v>0.26278233787289235</v>
      </c>
      <c r="AC138" s="38"/>
    </row>
    <row r="139" spans="1:29" s="39" customFormat="1" ht="18" customHeight="1" x14ac:dyDescent="0.25">
      <c r="A139" s="41" t="s">
        <v>37</v>
      </c>
      <c r="B139" s="37">
        <f>[1]consoCURRENT!E2254</f>
        <v>31934000</v>
      </c>
      <c r="C139" s="37">
        <f>[1]consoCURRENT!F2254</f>
        <v>0</v>
      </c>
      <c r="D139" s="37">
        <f>[1]consoCURRENT!G2254</f>
        <v>0</v>
      </c>
      <c r="E139" s="37">
        <f>[1]consoCURRENT!H2254</f>
        <v>4273782.0999999996</v>
      </c>
      <c r="F139" s="37">
        <f>[1]consoCURRENT!I2254</f>
        <v>0</v>
      </c>
      <c r="G139" s="37">
        <f>[1]consoCURRENT!J2254</f>
        <v>0</v>
      </c>
      <c r="H139" s="37">
        <f>[1]consoCURRENT!K2254</f>
        <v>0</v>
      </c>
      <c r="I139" s="37">
        <f>[1]consoCURRENT!L2254</f>
        <v>0</v>
      </c>
      <c r="J139" s="37">
        <f>[1]consoCURRENT!M2254</f>
        <v>0</v>
      </c>
      <c r="K139" s="37">
        <f>[1]consoCURRENT!N2254</f>
        <v>0</v>
      </c>
      <c r="L139" s="37">
        <f>[1]consoCURRENT!O2254</f>
        <v>0</v>
      </c>
      <c r="M139" s="37">
        <f>[1]consoCURRENT!P2254</f>
        <v>0</v>
      </c>
      <c r="N139" s="37">
        <f>[1]consoCURRENT!Q2254</f>
        <v>0</v>
      </c>
      <c r="O139" s="37">
        <f>[1]consoCURRENT!R2254</f>
        <v>2788747.91</v>
      </c>
      <c r="P139" s="37">
        <f>[1]consoCURRENT!S2254</f>
        <v>1485034.19</v>
      </c>
      <c r="Q139" s="37">
        <f>[1]consoCURRENT!T2254</f>
        <v>0</v>
      </c>
      <c r="R139" s="37">
        <f>[1]consoCURRENT!U2254</f>
        <v>0</v>
      </c>
      <c r="S139" s="37">
        <f>[1]consoCURRENT!V2254</f>
        <v>0</v>
      </c>
      <c r="T139" s="37">
        <f>[1]consoCURRENT!W2254</f>
        <v>0</v>
      </c>
      <c r="U139" s="37">
        <f>[1]consoCURRENT!X2254</f>
        <v>0</v>
      </c>
      <c r="V139" s="37">
        <f>[1]consoCURRENT!Y2254</f>
        <v>0</v>
      </c>
      <c r="W139" s="37">
        <f>[1]consoCURRENT!Z2254</f>
        <v>0</v>
      </c>
      <c r="X139" s="37">
        <f>[1]consoCURRENT!AA2254</f>
        <v>0</v>
      </c>
      <c r="Y139" s="37">
        <f>[1]consoCURRENT!AB2254</f>
        <v>0</v>
      </c>
      <c r="Z139" s="37">
        <f t="shared" ref="Z139:Z141" si="94">SUM(M139:Y139)</f>
        <v>4273782.0999999996</v>
      </c>
      <c r="AA139" s="37">
        <f t="shared" ref="AA139:AA141" si="95">B139-Z139</f>
        <v>27660217.899999999</v>
      </c>
      <c r="AB139" s="42">
        <f t="shared" ref="AB139:AB144" si="96">Z139/B139</f>
        <v>0.13383171854449802</v>
      </c>
      <c r="AC139" s="38"/>
    </row>
    <row r="140" spans="1:29" s="39" customFormat="1" ht="18" customHeight="1" x14ac:dyDescent="0.25">
      <c r="A140" s="41" t="s">
        <v>38</v>
      </c>
      <c r="B140" s="37">
        <f>[1]consoCURRENT!E2260</f>
        <v>0</v>
      </c>
      <c r="C140" s="37">
        <f>[1]consoCURRENT!F2260</f>
        <v>0</v>
      </c>
      <c r="D140" s="37">
        <f>[1]consoCURRENT!G2260</f>
        <v>0</v>
      </c>
      <c r="E140" s="37">
        <f>[1]consoCURRENT!H2260</f>
        <v>0</v>
      </c>
      <c r="F140" s="37">
        <f>[1]consoCURRENT!I2260</f>
        <v>0</v>
      </c>
      <c r="G140" s="37">
        <f>[1]consoCURRENT!J2260</f>
        <v>0</v>
      </c>
      <c r="H140" s="37">
        <f>[1]consoCURRENT!K2260</f>
        <v>0</v>
      </c>
      <c r="I140" s="37">
        <f>[1]consoCURRENT!L2260</f>
        <v>0</v>
      </c>
      <c r="J140" s="37">
        <f>[1]consoCURRENT!M2260</f>
        <v>0</v>
      </c>
      <c r="K140" s="37">
        <f>[1]consoCURRENT!N2260</f>
        <v>0</v>
      </c>
      <c r="L140" s="37">
        <f>[1]consoCURRENT!O2260</f>
        <v>0</v>
      </c>
      <c r="M140" s="37">
        <f>[1]consoCURRENT!P2260</f>
        <v>0</v>
      </c>
      <c r="N140" s="37">
        <f>[1]consoCURRENT!Q2260</f>
        <v>0</v>
      </c>
      <c r="O140" s="37">
        <f>[1]consoCURRENT!R2260</f>
        <v>0</v>
      </c>
      <c r="P140" s="37">
        <f>[1]consoCURRENT!S2260</f>
        <v>0</v>
      </c>
      <c r="Q140" s="37">
        <f>[1]consoCURRENT!T2260</f>
        <v>0</v>
      </c>
      <c r="R140" s="37">
        <f>[1]consoCURRENT!U2260</f>
        <v>0</v>
      </c>
      <c r="S140" s="37">
        <f>[1]consoCURRENT!V2260</f>
        <v>0</v>
      </c>
      <c r="T140" s="37">
        <f>[1]consoCURRENT!W2260</f>
        <v>0</v>
      </c>
      <c r="U140" s="37">
        <f>[1]consoCURRENT!X2260</f>
        <v>0</v>
      </c>
      <c r="V140" s="37">
        <f>[1]consoCURRENT!Y2260</f>
        <v>0</v>
      </c>
      <c r="W140" s="37">
        <f>[1]consoCURRENT!Z2260</f>
        <v>0</v>
      </c>
      <c r="X140" s="37">
        <f>[1]consoCURRENT!AA2260</f>
        <v>0</v>
      </c>
      <c r="Y140" s="37">
        <f>[1]consoCURRENT!AB2260</f>
        <v>0</v>
      </c>
      <c r="Z140" s="37">
        <f t="shared" si="94"/>
        <v>0</v>
      </c>
      <c r="AA140" s="37">
        <f t="shared" si="95"/>
        <v>0</v>
      </c>
      <c r="AB140" s="42"/>
      <c r="AC140" s="38"/>
    </row>
    <row r="141" spans="1:29" s="39" customFormat="1" ht="18" customHeight="1" x14ac:dyDescent="0.25">
      <c r="A141" s="41" t="s">
        <v>39</v>
      </c>
      <c r="B141" s="37">
        <f>[1]consoCURRENT!E2289</f>
        <v>0</v>
      </c>
      <c r="C141" s="37">
        <f>[1]consoCURRENT!F2289</f>
        <v>0</v>
      </c>
      <c r="D141" s="37">
        <f>[1]consoCURRENT!G2289</f>
        <v>0</v>
      </c>
      <c r="E141" s="37">
        <f>[1]consoCURRENT!H2289</f>
        <v>0</v>
      </c>
      <c r="F141" s="37">
        <f>[1]consoCURRENT!I2289</f>
        <v>0</v>
      </c>
      <c r="G141" s="37">
        <f>[1]consoCURRENT!J2289</f>
        <v>0</v>
      </c>
      <c r="H141" s="37">
        <f>[1]consoCURRENT!K2289</f>
        <v>0</v>
      </c>
      <c r="I141" s="37">
        <f>[1]consoCURRENT!L2289</f>
        <v>0</v>
      </c>
      <c r="J141" s="37">
        <f>[1]consoCURRENT!M2289</f>
        <v>0</v>
      </c>
      <c r="K141" s="37">
        <f>[1]consoCURRENT!N2289</f>
        <v>0</v>
      </c>
      <c r="L141" s="37">
        <f>[1]consoCURRENT!O2289</f>
        <v>0</v>
      </c>
      <c r="M141" s="37">
        <f>[1]consoCURRENT!P2289</f>
        <v>0</v>
      </c>
      <c r="N141" s="37">
        <f>[1]consoCURRENT!Q2289</f>
        <v>0</v>
      </c>
      <c r="O141" s="37">
        <f>[1]consoCURRENT!R2289</f>
        <v>0</v>
      </c>
      <c r="P141" s="37">
        <f>[1]consoCURRENT!S2289</f>
        <v>0</v>
      </c>
      <c r="Q141" s="37">
        <f>[1]consoCURRENT!T2289</f>
        <v>0</v>
      </c>
      <c r="R141" s="37">
        <f>[1]consoCURRENT!U2289</f>
        <v>0</v>
      </c>
      <c r="S141" s="37">
        <f>[1]consoCURRENT!V2289</f>
        <v>0</v>
      </c>
      <c r="T141" s="37">
        <f>[1]consoCURRENT!W2289</f>
        <v>0</v>
      </c>
      <c r="U141" s="37">
        <f>[1]consoCURRENT!X2289</f>
        <v>0</v>
      </c>
      <c r="V141" s="37">
        <f>[1]consoCURRENT!Y2289</f>
        <v>0</v>
      </c>
      <c r="W141" s="37">
        <f>[1]consoCURRENT!Z2289</f>
        <v>0</v>
      </c>
      <c r="X141" s="37">
        <f>[1]consoCURRENT!AA2289</f>
        <v>0</v>
      </c>
      <c r="Y141" s="37">
        <f>[1]consoCURRENT!AB2289</f>
        <v>0</v>
      </c>
      <c r="Z141" s="37">
        <f t="shared" si="94"/>
        <v>0</v>
      </c>
      <c r="AA141" s="37">
        <f t="shared" si="95"/>
        <v>0</v>
      </c>
      <c r="AB141" s="42"/>
      <c r="AC141" s="38"/>
    </row>
    <row r="142" spans="1:29" s="39" customFormat="1" ht="18" customHeight="1" x14ac:dyDescent="0.25">
      <c r="A142" s="43" t="s">
        <v>40</v>
      </c>
      <c r="B142" s="44">
        <f>SUM(B138:B141)</f>
        <v>38102000</v>
      </c>
      <c r="C142" s="44">
        <f t="shared" ref="C142:AA142" si="97">SUM(C138:C141)</f>
        <v>0</v>
      </c>
      <c r="D142" s="44">
        <f t="shared" si="97"/>
        <v>0</v>
      </c>
      <c r="E142" s="44">
        <f t="shared" si="97"/>
        <v>5894623.5599999996</v>
      </c>
      <c r="F142" s="44">
        <f t="shared" si="97"/>
        <v>0</v>
      </c>
      <c r="G142" s="44">
        <f t="shared" si="97"/>
        <v>0</v>
      </c>
      <c r="H142" s="44">
        <f t="shared" si="97"/>
        <v>0</v>
      </c>
      <c r="I142" s="44">
        <f t="shared" si="97"/>
        <v>0</v>
      </c>
      <c r="J142" s="44">
        <f t="shared" si="97"/>
        <v>0</v>
      </c>
      <c r="K142" s="44">
        <f t="shared" si="97"/>
        <v>0</v>
      </c>
      <c r="L142" s="44">
        <f t="shared" si="97"/>
        <v>0</v>
      </c>
      <c r="M142" s="44">
        <f t="shared" si="97"/>
        <v>0</v>
      </c>
      <c r="N142" s="44">
        <f t="shared" si="97"/>
        <v>0</v>
      </c>
      <c r="O142" s="44">
        <f t="shared" si="97"/>
        <v>3923259.91</v>
      </c>
      <c r="P142" s="44">
        <f t="shared" si="97"/>
        <v>1971363.65</v>
      </c>
      <c r="Q142" s="44">
        <f t="shared" si="97"/>
        <v>0</v>
      </c>
      <c r="R142" s="44">
        <f t="shared" si="97"/>
        <v>0</v>
      </c>
      <c r="S142" s="44">
        <f t="shared" si="97"/>
        <v>0</v>
      </c>
      <c r="T142" s="44">
        <f t="shared" si="97"/>
        <v>0</v>
      </c>
      <c r="U142" s="44">
        <f t="shared" si="97"/>
        <v>0</v>
      </c>
      <c r="V142" s="44">
        <f t="shared" si="97"/>
        <v>0</v>
      </c>
      <c r="W142" s="44">
        <f t="shared" si="97"/>
        <v>0</v>
      </c>
      <c r="X142" s="44">
        <f t="shared" si="97"/>
        <v>0</v>
      </c>
      <c r="Y142" s="44">
        <f t="shared" si="97"/>
        <v>0</v>
      </c>
      <c r="Z142" s="44">
        <f t="shared" si="97"/>
        <v>5894623.5599999996</v>
      </c>
      <c r="AA142" s="44">
        <f t="shared" si="97"/>
        <v>32207376.439999998</v>
      </c>
      <c r="AB142" s="45">
        <f t="shared" si="96"/>
        <v>0.15470640806256888</v>
      </c>
      <c r="AC142" s="38"/>
    </row>
    <row r="143" spans="1:29" s="39" customFormat="1" ht="18" customHeight="1" x14ac:dyDescent="0.25">
      <c r="A143" s="46" t="s">
        <v>41</v>
      </c>
      <c r="B143" s="37">
        <f>[1]consoCURRENT!E2293</f>
        <v>174000</v>
      </c>
      <c r="C143" s="37">
        <f>[1]consoCURRENT!F2293</f>
        <v>0</v>
      </c>
      <c r="D143" s="37">
        <f>[1]consoCURRENT!G2293</f>
        <v>0</v>
      </c>
      <c r="E143" s="37">
        <f>[1]consoCURRENT!H2293</f>
        <v>78059.88</v>
      </c>
      <c r="F143" s="37">
        <f>[1]consoCURRENT!I2293</f>
        <v>0</v>
      </c>
      <c r="G143" s="37">
        <f>[1]consoCURRENT!J2293</f>
        <v>0</v>
      </c>
      <c r="H143" s="37">
        <f>[1]consoCURRENT!K2293</f>
        <v>0</v>
      </c>
      <c r="I143" s="37">
        <f>[1]consoCURRENT!L2293</f>
        <v>0</v>
      </c>
      <c r="J143" s="37">
        <f>[1]consoCURRENT!M2293</f>
        <v>0</v>
      </c>
      <c r="K143" s="37">
        <f>[1]consoCURRENT!N2293</f>
        <v>0</v>
      </c>
      <c r="L143" s="37">
        <f>[1]consoCURRENT!O2293</f>
        <v>0</v>
      </c>
      <c r="M143" s="37">
        <f>[1]consoCURRENT!P2293</f>
        <v>0</v>
      </c>
      <c r="N143" s="37">
        <f>[1]consoCURRENT!Q2293</f>
        <v>0</v>
      </c>
      <c r="O143" s="37">
        <f>[1]consoCURRENT!R2293</f>
        <v>52039.12</v>
      </c>
      <c r="P143" s="37">
        <f>[1]consoCURRENT!S2293</f>
        <v>26020.76</v>
      </c>
      <c r="Q143" s="37">
        <f>[1]consoCURRENT!T2293</f>
        <v>0</v>
      </c>
      <c r="R143" s="37">
        <f>[1]consoCURRENT!U2293</f>
        <v>0</v>
      </c>
      <c r="S143" s="37">
        <f>[1]consoCURRENT!V2293</f>
        <v>0</v>
      </c>
      <c r="T143" s="37">
        <f>[1]consoCURRENT!W2293</f>
        <v>0</v>
      </c>
      <c r="U143" s="37">
        <f>[1]consoCURRENT!X2293</f>
        <v>0</v>
      </c>
      <c r="V143" s="37">
        <f>[1]consoCURRENT!Y2293</f>
        <v>0</v>
      </c>
      <c r="W143" s="37">
        <f>[1]consoCURRENT!Z2293</f>
        <v>0</v>
      </c>
      <c r="X143" s="37">
        <f>[1]consoCURRENT!AA2293</f>
        <v>0</v>
      </c>
      <c r="Y143" s="37">
        <f>[1]consoCURRENT!AB2293</f>
        <v>0</v>
      </c>
      <c r="Z143" s="37">
        <f t="shared" ref="Z143" si="98">SUM(M143:Y143)</f>
        <v>78059.88</v>
      </c>
      <c r="AA143" s="37">
        <f t="shared" ref="AA143" si="99">B143-Z143</f>
        <v>95940.12</v>
      </c>
      <c r="AB143" s="42">
        <f t="shared" si="96"/>
        <v>0.44862000000000002</v>
      </c>
      <c r="AC143" s="38"/>
    </row>
    <row r="144" spans="1:29" s="39" customFormat="1" ht="18" customHeight="1" x14ac:dyDescent="0.25">
      <c r="A144" s="43" t="s">
        <v>42</v>
      </c>
      <c r="B144" s="44">
        <f>B143+B142</f>
        <v>38276000</v>
      </c>
      <c r="C144" s="44">
        <f t="shared" ref="C144:AA144" si="100">C143+C142</f>
        <v>0</v>
      </c>
      <c r="D144" s="44">
        <f t="shared" si="100"/>
        <v>0</v>
      </c>
      <c r="E144" s="44">
        <f t="shared" si="100"/>
        <v>5972683.4399999995</v>
      </c>
      <c r="F144" s="44">
        <f t="shared" si="100"/>
        <v>0</v>
      </c>
      <c r="G144" s="44">
        <f t="shared" si="100"/>
        <v>0</v>
      </c>
      <c r="H144" s="44">
        <f t="shared" si="100"/>
        <v>0</v>
      </c>
      <c r="I144" s="44">
        <f t="shared" si="100"/>
        <v>0</v>
      </c>
      <c r="J144" s="44">
        <f t="shared" si="100"/>
        <v>0</v>
      </c>
      <c r="K144" s="44">
        <f t="shared" si="100"/>
        <v>0</v>
      </c>
      <c r="L144" s="44">
        <f t="shared" si="100"/>
        <v>0</v>
      </c>
      <c r="M144" s="44">
        <f t="shared" si="100"/>
        <v>0</v>
      </c>
      <c r="N144" s="44">
        <f t="shared" si="100"/>
        <v>0</v>
      </c>
      <c r="O144" s="44">
        <f t="shared" si="100"/>
        <v>3975299.0300000003</v>
      </c>
      <c r="P144" s="44">
        <f t="shared" si="100"/>
        <v>1997384.41</v>
      </c>
      <c r="Q144" s="44">
        <f t="shared" si="100"/>
        <v>0</v>
      </c>
      <c r="R144" s="44">
        <f t="shared" si="100"/>
        <v>0</v>
      </c>
      <c r="S144" s="44">
        <f t="shared" si="100"/>
        <v>0</v>
      </c>
      <c r="T144" s="44">
        <f t="shared" si="100"/>
        <v>0</v>
      </c>
      <c r="U144" s="44">
        <f t="shared" si="100"/>
        <v>0</v>
      </c>
      <c r="V144" s="44">
        <f t="shared" si="100"/>
        <v>0</v>
      </c>
      <c r="W144" s="44">
        <f t="shared" si="100"/>
        <v>0</v>
      </c>
      <c r="X144" s="44">
        <f t="shared" si="100"/>
        <v>0</v>
      </c>
      <c r="Y144" s="44">
        <f t="shared" si="100"/>
        <v>0</v>
      </c>
      <c r="Z144" s="44">
        <f t="shared" si="100"/>
        <v>5972683.4399999995</v>
      </c>
      <c r="AA144" s="44">
        <f t="shared" si="100"/>
        <v>32303316.559999999</v>
      </c>
      <c r="AB144" s="45">
        <f t="shared" si="96"/>
        <v>0.1560425185494827</v>
      </c>
      <c r="AC144" s="47"/>
    </row>
    <row r="145" spans="1:29" s="39" customFormat="1" ht="15" customHeight="1" x14ac:dyDescent="0.25">
      <c r="A145" s="36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8"/>
    </row>
    <row r="146" spans="1:29" s="39" customFormat="1" ht="15" customHeight="1" x14ac:dyDescent="0.25">
      <c r="A146" s="36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8"/>
    </row>
    <row r="147" spans="1:29" s="39" customFormat="1" ht="15" customHeight="1" x14ac:dyDescent="0.3">
      <c r="A147" s="40" t="s">
        <v>57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8"/>
    </row>
    <row r="148" spans="1:29" s="39" customFormat="1" ht="18" customHeight="1" x14ac:dyDescent="0.25">
      <c r="A148" s="41" t="s">
        <v>36</v>
      </c>
      <c r="B148" s="37">
        <f>[1]consoCURRENT!E2353</f>
        <v>7896000</v>
      </c>
      <c r="C148" s="37">
        <f>[1]consoCURRENT!F2353</f>
        <v>0</v>
      </c>
      <c r="D148" s="37">
        <f>[1]consoCURRENT!G2353</f>
        <v>0</v>
      </c>
      <c r="E148" s="37">
        <f>[1]consoCURRENT!H2353</f>
        <v>1605648.6300000001</v>
      </c>
      <c r="F148" s="37">
        <f>[1]consoCURRENT!I2353</f>
        <v>0</v>
      </c>
      <c r="G148" s="37">
        <f>[1]consoCURRENT!J2353</f>
        <v>0</v>
      </c>
      <c r="H148" s="37">
        <f>[1]consoCURRENT!K2353</f>
        <v>0</v>
      </c>
      <c r="I148" s="37">
        <f>[1]consoCURRENT!L2353</f>
        <v>0</v>
      </c>
      <c r="J148" s="37">
        <f>[1]consoCURRENT!M2353</f>
        <v>0</v>
      </c>
      <c r="K148" s="37">
        <f>[1]consoCURRENT!N2353</f>
        <v>0</v>
      </c>
      <c r="L148" s="37">
        <f>[1]consoCURRENT!O2353</f>
        <v>0</v>
      </c>
      <c r="M148" s="37">
        <f>[1]consoCURRENT!P2353</f>
        <v>0</v>
      </c>
      <c r="N148" s="37">
        <f>[1]consoCURRENT!Q2353</f>
        <v>0</v>
      </c>
      <c r="O148" s="37">
        <f>[1]consoCURRENT!R2353</f>
        <v>1111507.23</v>
      </c>
      <c r="P148" s="37">
        <f>[1]consoCURRENT!S2353</f>
        <v>494141.39999999997</v>
      </c>
      <c r="Q148" s="37">
        <f>[1]consoCURRENT!T2353</f>
        <v>0</v>
      </c>
      <c r="R148" s="37">
        <f>[1]consoCURRENT!U2353</f>
        <v>0</v>
      </c>
      <c r="S148" s="37">
        <f>[1]consoCURRENT!V2353</f>
        <v>0</v>
      </c>
      <c r="T148" s="37">
        <f>[1]consoCURRENT!W2353</f>
        <v>0</v>
      </c>
      <c r="U148" s="37">
        <f>[1]consoCURRENT!X2353</f>
        <v>0</v>
      </c>
      <c r="V148" s="37">
        <f>[1]consoCURRENT!Y2353</f>
        <v>0</v>
      </c>
      <c r="W148" s="37">
        <f>[1]consoCURRENT!Z2353</f>
        <v>0</v>
      </c>
      <c r="X148" s="37">
        <f>[1]consoCURRENT!AA2353</f>
        <v>0</v>
      </c>
      <c r="Y148" s="37">
        <f>[1]consoCURRENT!AB2353</f>
        <v>0</v>
      </c>
      <c r="Z148" s="37">
        <f>SUM(M148:Y148)</f>
        <v>1605648.63</v>
      </c>
      <c r="AA148" s="37">
        <f>B148-Z148</f>
        <v>6290351.3700000001</v>
      </c>
      <c r="AB148" s="42">
        <f>Z148/B148</f>
        <v>0.20334962386018235</v>
      </c>
      <c r="AC148" s="38"/>
    </row>
    <row r="149" spans="1:29" s="39" customFormat="1" ht="18" customHeight="1" x14ac:dyDescent="0.25">
      <c r="A149" s="41" t="s">
        <v>37</v>
      </c>
      <c r="B149" s="37">
        <f>[1]consoCURRENT!E2429</f>
        <v>19183000</v>
      </c>
      <c r="C149" s="37">
        <f>[1]consoCURRENT!F2429</f>
        <v>0</v>
      </c>
      <c r="D149" s="37">
        <f>[1]consoCURRENT!G2429</f>
        <v>0</v>
      </c>
      <c r="E149" s="37">
        <f>[1]consoCURRENT!H2429</f>
        <v>3637797.5999999996</v>
      </c>
      <c r="F149" s="37">
        <f>[1]consoCURRENT!I2429</f>
        <v>0</v>
      </c>
      <c r="G149" s="37">
        <f>[1]consoCURRENT!J2429</f>
        <v>0</v>
      </c>
      <c r="H149" s="37">
        <f>[1]consoCURRENT!K2429</f>
        <v>0</v>
      </c>
      <c r="I149" s="37">
        <f>[1]consoCURRENT!L2429</f>
        <v>0</v>
      </c>
      <c r="J149" s="37">
        <f>[1]consoCURRENT!M2429</f>
        <v>0</v>
      </c>
      <c r="K149" s="37">
        <f>[1]consoCURRENT!N2429</f>
        <v>0</v>
      </c>
      <c r="L149" s="37">
        <f>[1]consoCURRENT!O2429</f>
        <v>0</v>
      </c>
      <c r="M149" s="37">
        <f>[1]consoCURRENT!P2429</f>
        <v>0</v>
      </c>
      <c r="N149" s="37">
        <f>[1]consoCURRENT!Q2429</f>
        <v>0</v>
      </c>
      <c r="O149" s="37">
        <f>[1]consoCURRENT!R2429</f>
        <v>2528450.4799999995</v>
      </c>
      <c r="P149" s="37">
        <f>[1]consoCURRENT!S2429</f>
        <v>1109347.1200000001</v>
      </c>
      <c r="Q149" s="37">
        <f>[1]consoCURRENT!T2429</f>
        <v>0</v>
      </c>
      <c r="R149" s="37">
        <f>[1]consoCURRENT!U2429</f>
        <v>0</v>
      </c>
      <c r="S149" s="37">
        <f>[1]consoCURRENT!V2429</f>
        <v>0</v>
      </c>
      <c r="T149" s="37">
        <f>[1]consoCURRENT!W2429</f>
        <v>0</v>
      </c>
      <c r="U149" s="37">
        <f>[1]consoCURRENT!X2429</f>
        <v>0</v>
      </c>
      <c r="V149" s="37">
        <f>[1]consoCURRENT!Y2429</f>
        <v>0</v>
      </c>
      <c r="W149" s="37">
        <f>[1]consoCURRENT!Z2429</f>
        <v>0</v>
      </c>
      <c r="X149" s="37">
        <f>[1]consoCURRENT!AA2429</f>
        <v>0</v>
      </c>
      <c r="Y149" s="37">
        <f>[1]consoCURRENT!AB2429</f>
        <v>0</v>
      </c>
      <c r="Z149" s="37">
        <f t="shared" ref="Z149:Z151" si="101">SUM(M149:Y149)</f>
        <v>3637797.5999999996</v>
      </c>
      <c r="AA149" s="37">
        <f t="shared" ref="AA149:AA151" si="102">B149-Z149</f>
        <v>15545202.4</v>
      </c>
      <c r="AB149" s="42">
        <f t="shared" ref="AB149:AB154" si="103">Z149/B149</f>
        <v>0.18963653234634831</v>
      </c>
      <c r="AC149" s="38"/>
    </row>
    <row r="150" spans="1:29" s="39" customFormat="1" ht="18" customHeight="1" x14ac:dyDescent="0.25">
      <c r="A150" s="41" t="s">
        <v>38</v>
      </c>
      <c r="B150" s="37">
        <f>[1]consoCURRENT!E2435</f>
        <v>0</v>
      </c>
      <c r="C150" s="37">
        <f>[1]consoCURRENT!F2435</f>
        <v>0</v>
      </c>
      <c r="D150" s="37">
        <f>[1]consoCURRENT!G2435</f>
        <v>0</v>
      </c>
      <c r="E150" s="37">
        <f>[1]consoCURRENT!H2435</f>
        <v>0</v>
      </c>
      <c r="F150" s="37">
        <f>[1]consoCURRENT!I2435</f>
        <v>0</v>
      </c>
      <c r="G150" s="37">
        <f>[1]consoCURRENT!J2435</f>
        <v>0</v>
      </c>
      <c r="H150" s="37">
        <f>[1]consoCURRENT!K2435</f>
        <v>0</v>
      </c>
      <c r="I150" s="37">
        <f>[1]consoCURRENT!L2435</f>
        <v>0</v>
      </c>
      <c r="J150" s="37">
        <f>[1]consoCURRENT!M2435</f>
        <v>0</v>
      </c>
      <c r="K150" s="37">
        <f>[1]consoCURRENT!N2435</f>
        <v>0</v>
      </c>
      <c r="L150" s="37">
        <f>[1]consoCURRENT!O2435</f>
        <v>0</v>
      </c>
      <c r="M150" s="37">
        <f>[1]consoCURRENT!P2435</f>
        <v>0</v>
      </c>
      <c r="N150" s="37">
        <f>[1]consoCURRENT!Q2435</f>
        <v>0</v>
      </c>
      <c r="O150" s="37">
        <f>[1]consoCURRENT!R2435</f>
        <v>0</v>
      </c>
      <c r="P150" s="37">
        <f>[1]consoCURRENT!S2435</f>
        <v>0</v>
      </c>
      <c r="Q150" s="37">
        <f>[1]consoCURRENT!T2435</f>
        <v>0</v>
      </c>
      <c r="R150" s="37">
        <f>[1]consoCURRENT!U2435</f>
        <v>0</v>
      </c>
      <c r="S150" s="37">
        <f>[1]consoCURRENT!V2435</f>
        <v>0</v>
      </c>
      <c r="T150" s="37">
        <f>[1]consoCURRENT!W2435</f>
        <v>0</v>
      </c>
      <c r="U150" s="37">
        <f>[1]consoCURRENT!X2435</f>
        <v>0</v>
      </c>
      <c r="V150" s="37">
        <f>[1]consoCURRENT!Y2435</f>
        <v>0</v>
      </c>
      <c r="W150" s="37">
        <f>[1]consoCURRENT!Z2435</f>
        <v>0</v>
      </c>
      <c r="X150" s="37">
        <f>[1]consoCURRENT!AA2435</f>
        <v>0</v>
      </c>
      <c r="Y150" s="37">
        <f>[1]consoCURRENT!AB2435</f>
        <v>0</v>
      </c>
      <c r="Z150" s="37">
        <f t="shared" si="101"/>
        <v>0</v>
      </c>
      <c r="AA150" s="37">
        <f t="shared" si="102"/>
        <v>0</v>
      </c>
      <c r="AB150" s="42"/>
      <c r="AC150" s="38"/>
    </row>
    <row r="151" spans="1:29" s="39" customFormat="1" ht="18" customHeight="1" x14ac:dyDescent="0.25">
      <c r="A151" s="41" t="s">
        <v>39</v>
      </c>
      <c r="B151" s="37">
        <f>[1]consoCURRENT!E2464</f>
        <v>0</v>
      </c>
      <c r="C151" s="37">
        <f>[1]consoCURRENT!F2464</f>
        <v>0</v>
      </c>
      <c r="D151" s="37">
        <f>[1]consoCURRENT!G2464</f>
        <v>0</v>
      </c>
      <c r="E151" s="37">
        <f>[1]consoCURRENT!H2464</f>
        <v>0</v>
      </c>
      <c r="F151" s="37">
        <f>[1]consoCURRENT!I2464</f>
        <v>0</v>
      </c>
      <c r="G151" s="37">
        <f>[1]consoCURRENT!J2464</f>
        <v>0</v>
      </c>
      <c r="H151" s="37">
        <f>[1]consoCURRENT!K2464</f>
        <v>0</v>
      </c>
      <c r="I151" s="37">
        <f>[1]consoCURRENT!L2464</f>
        <v>0</v>
      </c>
      <c r="J151" s="37">
        <f>[1]consoCURRENT!M2464</f>
        <v>0</v>
      </c>
      <c r="K151" s="37">
        <f>[1]consoCURRENT!N2464</f>
        <v>0</v>
      </c>
      <c r="L151" s="37">
        <f>[1]consoCURRENT!O2464</f>
        <v>0</v>
      </c>
      <c r="M151" s="37">
        <f>[1]consoCURRENT!P2464</f>
        <v>0</v>
      </c>
      <c r="N151" s="37">
        <f>[1]consoCURRENT!Q2464</f>
        <v>0</v>
      </c>
      <c r="O151" s="37">
        <f>[1]consoCURRENT!R2464</f>
        <v>0</v>
      </c>
      <c r="P151" s="37">
        <f>[1]consoCURRENT!S2464</f>
        <v>0</v>
      </c>
      <c r="Q151" s="37">
        <f>[1]consoCURRENT!T2464</f>
        <v>0</v>
      </c>
      <c r="R151" s="37">
        <f>[1]consoCURRENT!U2464</f>
        <v>0</v>
      </c>
      <c r="S151" s="37">
        <f>[1]consoCURRENT!V2464</f>
        <v>0</v>
      </c>
      <c r="T151" s="37">
        <f>[1]consoCURRENT!W2464</f>
        <v>0</v>
      </c>
      <c r="U151" s="37">
        <f>[1]consoCURRENT!X2464</f>
        <v>0</v>
      </c>
      <c r="V151" s="37">
        <f>[1]consoCURRENT!Y2464</f>
        <v>0</v>
      </c>
      <c r="W151" s="37">
        <f>[1]consoCURRENT!Z2464</f>
        <v>0</v>
      </c>
      <c r="X151" s="37">
        <f>[1]consoCURRENT!AA2464</f>
        <v>0</v>
      </c>
      <c r="Y151" s="37">
        <f>[1]consoCURRENT!AB2464</f>
        <v>0</v>
      </c>
      <c r="Z151" s="37">
        <f t="shared" si="101"/>
        <v>0</v>
      </c>
      <c r="AA151" s="37">
        <f t="shared" si="102"/>
        <v>0</v>
      </c>
      <c r="AB151" s="42"/>
      <c r="AC151" s="38"/>
    </row>
    <row r="152" spans="1:29" s="39" customFormat="1" ht="18" customHeight="1" x14ac:dyDescent="0.25">
      <c r="A152" s="43" t="s">
        <v>40</v>
      </c>
      <c r="B152" s="44">
        <f>SUM(B148:B151)</f>
        <v>27079000</v>
      </c>
      <c r="C152" s="44">
        <f t="shared" ref="C152:AA152" si="104">SUM(C148:C151)</f>
        <v>0</v>
      </c>
      <c r="D152" s="44">
        <f t="shared" si="104"/>
        <v>0</v>
      </c>
      <c r="E152" s="44">
        <f t="shared" si="104"/>
        <v>5243446.2299999995</v>
      </c>
      <c r="F152" s="44">
        <f t="shared" si="104"/>
        <v>0</v>
      </c>
      <c r="G152" s="44">
        <f t="shared" si="104"/>
        <v>0</v>
      </c>
      <c r="H152" s="44">
        <f t="shared" si="104"/>
        <v>0</v>
      </c>
      <c r="I152" s="44">
        <f t="shared" si="104"/>
        <v>0</v>
      </c>
      <c r="J152" s="44">
        <f t="shared" si="104"/>
        <v>0</v>
      </c>
      <c r="K152" s="44">
        <f t="shared" si="104"/>
        <v>0</v>
      </c>
      <c r="L152" s="44">
        <f t="shared" si="104"/>
        <v>0</v>
      </c>
      <c r="M152" s="44">
        <f t="shared" si="104"/>
        <v>0</v>
      </c>
      <c r="N152" s="44">
        <f t="shared" si="104"/>
        <v>0</v>
      </c>
      <c r="O152" s="44">
        <f t="shared" si="104"/>
        <v>3639957.7099999995</v>
      </c>
      <c r="P152" s="44">
        <f t="shared" si="104"/>
        <v>1603488.52</v>
      </c>
      <c r="Q152" s="44">
        <f t="shared" si="104"/>
        <v>0</v>
      </c>
      <c r="R152" s="44">
        <f t="shared" si="104"/>
        <v>0</v>
      </c>
      <c r="S152" s="44">
        <f t="shared" si="104"/>
        <v>0</v>
      </c>
      <c r="T152" s="44">
        <f t="shared" si="104"/>
        <v>0</v>
      </c>
      <c r="U152" s="44">
        <f t="shared" si="104"/>
        <v>0</v>
      </c>
      <c r="V152" s="44">
        <f t="shared" si="104"/>
        <v>0</v>
      </c>
      <c r="W152" s="44">
        <f t="shared" si="104"/>
        <v>0</v>
      </c>
      <c r="X152" s="44">
        <f t="shared" si="104"/>
        <v>0</v>
      </c>
      <c r="Y152" s="44">
        <f t="shared" si="104"/>
        <v>0</v>
      </c>
      <c r="Z152" s="44">
        <f t="shared" si="104"/>
        <v>5243446.2299999995</v>
      </c>
      <c r="AA152" s="44">
        <f t="shared" si="104"/>
        <v>21835553.77</v>
      </c>
      <c r="AB152" s="45">
        <f t="shared" si="103"/>
        <v>0.19363515011632629</v>
      </c>
      <c r="AC152" s="38"/>
    </row>
    <row r="153" spans="1:29" s="39" customFormat="1" ht="18" customHeight="1" x14ac:dyDescent="0.25">
      <c r="A153" s="46" t="s">
        <v>41</v>
      </c>
      <c r="B153" s="37">
        <f>[1]consoCURRENT!E2468</f>
        <v>502000</v>
      </c>
      <c r="C153" s="37">
        <f>[1]consoCURRENT!F2468</f>
        <v>0</v>
      </c>
      <c r="D153" s="37">
        <f>[1]consoCURRENT!G2468</f>
        <v>0</v>
      </c>
      <c r="E153" s="37">
        <f>[1]consoCURRENT!H2468</f>
        <v>102325.57</v>
      </c>
      <c r="F153" s="37">
        <f>[1]consoCURRENT!I2468</f>
        <v>0</v>
      </c>
      <c r="G153" s="37">
        <f>[1]consoCURRENT!J2468</f>
        <v>0</v>
      </c>
      <c r="H153" s="37">
        <f>[1]consoCURRENT!K2468</f>
        <v>0</v>
      </c>
      <c r="I153" s="37">
        <f>[1]consoCURRENT!L2468</f>
        <v>0</v>
      </c>
      <c r="J153" s="37">
        <f>[1]consoCURRENT!M2468</f>
        <v>0</v>
      </c>
      <c r="K153" s="37">
        <f>[1]consoCURRENT!N2468</f>
        <v>0</v>
      </c>
      <c r="L153" s="37">
        <f>[1]consoCURRENT!O2468</f>
        <v>0</v>
      </c>
      <c r="M153" s="37">
        <f>[1]consoCURRENT!P2468</f>
        <v>0</v>
      </c>
      <c r="N153" s="37">
        <f>[1]consoCURRENT!Q2468</f>
        <v>0</v>
      </c>
      <c r="O153" s="37">
        <f>[1]consoCURRENT!R2468</f>
        <v>70727.53</v>
      </c>
      <c r="P153" s="37">
        <f>[1]consoCURRENT!S2468</f>
        <v>31598.04</v>
      </c>
      <c r="Q153" s="37">
        <f>[1]consoCURRENT!T2468</f>
        <v>0</v>
      </c>
      <c r="R153" s="37">
        <f>[1]consoCURRENT!U2468</f>
        <v>0</v>
      </c>
      <c r="S153" s="37">
        <f>[1]consoCURRENT!V2468</f>
        <v>0</v>
      </c>
      <c r="T153" s="37">
        <f>[1]consoCURRENT!W2468</f>
        <v>0</v>
      </c>
      <c r="U153" s="37">
        <f>[1]consoCURRENT!X2468</f>
        <v>0</v>
      </c>
      <c r="V153" s="37">
        <f>[1]consoCURRENT!Y2468</f>
        <v>0</v>
      </c>
      <c r="W153" s="37">
        <f>[1]consoCURRENT!Z2468</f>
        <v>0</v>
      </c>
      <c r="X153" s="37">
        <f>[1]consoCURRENT!AA2468</f>
        <v>0</v>
      </c>
      <c r="Y153" s="37">
        <f>[1]consoCURRENT!AB2468</f>
        <v>0</v>
      </c>
      <c r="Z153" s="37">
        <f t="shared" ref="Z153" si="105">SUM(M153:Y153)</f>
        <v>102325.57</v>
      </c>
      <c r="AA153" s="37">
        <f t="shared" ref="AA153" si="106">B153-Z153</f>
        <v>399674.43</v>
      </c>
      <c r="AB153" s="42">
        <f t="shared" si="103"/>
        <v>0.20383579681274902</v>
      </c>
      <c r="AC153" s="38"/>
    </row>
    <row r="154" spans="1:29" s="39" customFormat="1" ht="18" customHeight="1" x14ac:dyDescent="0.25">
      <c r="A154" s="43" t="s">
        <v>42</v>
      </c>
      <c r="B154" s="44">
        <f>B153+B152</f>
        <v>27581000</v>
      </c>
      <c r="C154" s="44">
        <f t="shared" ref="C154:AA154" si="107">C153+C152</f>
        <v>0</v>
      </c>
      <c r="D154" s="44">
        <f t="shared" si="107"/>
        <v>0</v>
      </c>
      <c r="E154" s="44">
        <f t="shared" si="107"/>
        <v>5345771.8</v>
      </c>
      <c r="F154" s="44">
        <f t="shared" si="107"/>
        <v>0</v>
      </c>
      <c r="G154" s="44">
        <f t="shared" si="107"/>
        <v>0</v>
      </c>
      <c r="H154" s="44">
        <f t="shared" si="107"/>
        <v>0</v>
      </c>
      <c r="I154" s="44">
        <f t="shared" si="107"/>
        <v>0</v>
      </c>
      <c r="J154" s="44">
        <f t="shared" si="107"/>
        <v>0</v>
      </c>
      <c r="K154" s="44">
        <f t="shared" si="107"/>
        <v>0</v>
      </c>
      <c r="L154" s="44">
        <f t="shared" si="107"/>
        <v>0</v>
      </c>
      <c r="M154" s="44">
        <f t="shared" si="107"/>
        <v>0</v>
      </c>
      <c r="N154" s="44">
        <f t="shared" si="107"/>
        <v>0</v>
      </c>
      <c r="O154" s="44">
        <f t="shared" si="107"/>
        <v>3710685.2399999993</v>
      </c>
      <c r="P154" s="44">
        <f t="shared" si="107"/>
        <v>1635086.56</v>
      </c>
      <c r="Q154" s="44">
        <f t="shared" si="107"/>
        <v>0</v>
      </c>
      <c r="R154" s="44">
        <f t="shared" si="107"/>
        <v>0</v>
      </c>
      <c r="S154" s="44">
        <f t="shared" si="107"/>
        <v>0</v>
      </c>
      <c r="T154" s="44">
        <f t="shared" si="107"/>
        <v>0</v>
      </c>
      <c r="U154" s="44">
        <f t="shared" si="107"/>
        <v>0</v>
      </c>
      <c r="V154" s="44">
        <f t="shared" si="107"/>
        <v>0</v>
      </c>
      <c r="W154" s="44">
        <f t="shared" si="107"/>
        <v>0</v>
      </c>
      <c r="X154" s="44">
        <f t="shared" si="107"/>
        <v>0</v>
      </c>
      <c r="Y154" s="44">
        <f t="shared" si="107"/>
        <v>0</v>
      </c>
      <c r="Z154" s="44">
        <f t="shared" si="107"/>
        <v>5345771.8</v>
      </c>
      <c r="AA154" s="44">
        <f t="shared" si="107"/>
        <v>22235228.199999999</v>
      </c>
      <c r="AB154" s="45">
        <f t="shared" si="103"/>
        <v>0.19382081142815705</v>
      </c>
      <c r="AC154" s="47"/>
    </row>
    <row r="155" spans="1:29" s="39" customFormat="1" ht="15" customHeight="1" x14ac:dyDescent="0.25">
      <c r="A155" s="36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8"/>
    </row>
    <row r="156" spans="1:29" s="39" customFormat="1" ht="15" customHeight="1" x14ac:dyDescent="0.25">
      <c r="A156" s="36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8"/>
    </row>
    <row r="157" spans="1:29" s="39" customFormat="1" ht="15" customHeight="1" x14ac:dyDescent="0.3">
      <c r="A157" s="40" t="s">
        <v>58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8"/>
    </row>
    <row r="158" spans="1:29" s="39" customFormat="1" ht="18" customHeight="1" x14ac:dyDescent="0.25">
      <c r="A158" s="41" t="s">
        <v>36</v>
      </c>
      <c r="B158" s="37">
        <f>[1]consoCURRENT!E2528</f>
        <v>18474000</v>
      </c>
      <c r="C158" s="37">
        <f>[1]consoCURRENT!F2528</f>
        <v>0</v>
      </c>
      <c r="D158" s="37">
        <f>[1]consoCURRENT!G2528</f>
        <v>0</v>
      </c>
      <c r="E158" s="37">
        <f>[1]consoCURRENT!H2528</f>
        <v>3448617.63</v>
      </c>
      <c r="F158" s="37">
        <f>[1]consoCURRENT!I2528</f>
        <v>0</v>
      </c>
      <c r="G158" s="37">
        <f>[1]consoCURRENT!J2528</f>
        <v>0</v>
      </c>
      <c r="H158" s="37">
        <f>[1]consoCURRENT!K2528</f>
        <v>0</v>
      </c>
      <c r="I158" s="37">
        <f>[1]consoCURRENT!L2528</f>
        <v>0</v>
      </c>
      <c r="J158" s="37">
        <f>[1]consoCURRENT!M2528</f>
        <v>0</v>
      </c>
      <c r="K158" s="37">
        <f>[1]consoCURRENT!N2528</f>
        <v>0</v>
      </c>
      <c r="L158" s="37">
        <f>[1]consoCURRENT!O2528</f>
        <v>0</v>
      </c>
      <c r="M158" s="37">
        <f>[1]consoCURRENT!P2528</f>
        <v>0</v>
      </c>
      <c r="N158" s="37">
        <f>[1]consoCURRENT!Q2528</f>
        <v>0</v>
      </c>
      <c r="O158" s="37">
        <f>[1]consoCURRENT!R2528</f>
        <v>3003976.4899999998</v>
      </c>
      <c r="P158" s="37">
        <f>[1]consoCURRENT!S2528</f>
        <v>444641.13999999996</v>
      </c>
      <c r="Q158" s="37">
        <f>[1]consoCURRENT!T2528</f>
        <v>0</v>
      </c>
      <c r="R158" s="37">
        <f>[1]consoCURRENT!U2528</f>
        <v>0</v>
      </c>
      <c r="S158" s="37">
        <f>[1]consoCURRENT!V2528</f>
        <v>0</v>
      </c>
      <c r="T158" s="37">
        <f>[1]consoCURRENT!W2528</f>
        <v>0</v>
      </c>
      <c r="U158" s="37">
        <f>[1]consoCURRENT!X2528</f>
        <v>0</v>
      </c>
      <c r="V158" s="37">
        <f>[1]consoCURRENT!Y2528</f>
        <v>0</v>
      </c>
      <c r="W158" s="37">
        <f>[1]consoCURRENT!Z2528</f>
        <v>0</v>
      </c>
      <c r="X158" s="37">
        <f>[1]consoCURRENT!AA2528</f>
        <v>0</v>
      </c>
      <c r="Y158" s="37">
        <f>[1]consoCURRENT!AB2528</f>
        <v>0</v>
      </c>
      <c r="Z158" s="37">
        <f>SUM(M158:Y158)</f>
        <v>3448617.63</v>
      </c>
      <c r="AA158" s="37">
        <f>B158-Z158</f>
        <v>15025382.370000001</v>
      </c>
      <c r="AB158" s="42">
        <f>Z158/B158</f>
        <v>0.18667411659629748</v>
      </c>
      <c r="AC158" s="38"/>
    </row>
    <row r="159" spans="1:29" s="39" customFormat="1" ht="18" customHeight="1" x14ac:dyDescent="0.25">
      <c r="A159" s="41" t="s">
        <v>37</v>
      </c>
      <c r="B159" s="37">
        <f>[1]consoCURRENT!E2604</f>
        <v>72124000</v>
      </c>
      <c r="C159" s="37">
        <f>[1]consoCURRENT!F2604</f>
        <v>0</v>
      </c>
      <c r="D159" s="37">
        <f>[1]consoCURRENT!G2604</f>
        <v>0</v>
      </c>
      <c r="E159" s="37">
        <f>[1]consoCURRENT!H2604</f>
        <v>12040163.200000001</v>
      </c>
      <c r="F159" s="37">
        <f>[1]consoCURRENT!I2604</f>
        <v>0</v>
      </c>
      <c r="G159" s="37">
        <f>[1]consoCURRENT!J2604</f>
        <v>0</v>
      </c>
      <c r="H159" s="37">
        <f>[1]consoCURRENT!K2604</f>
        <v>0</v>
      </c>
      <c r="I159" s="37">
        <f>[1]consoCURRENT!L2604</f>
        <v>0</v>
      </c>
      <c r="J159" s="37">
        <f>[1]consoCURRENT!M2604</f>
        <v>0</v>
      </c>
      <c r="K159" s="37">
        <f>[1]consoCURRENT!N2604</f>
        <v>0</v>
      </c>
      <c r="L159" s="37">
        <f>[1]consoCURRENT!O2604</f>
        <v>0</v>
      </c>
      <c r="M159" s="37">
        <f>[1]consoCURRENT!P2604</f>
        <v>0</v>
      </c>
      <c r="N159" s="37">
        <f>[1]consoCURRENT!Q2604</f>
        <v>0</v>
      </c>
      <c r="O159" s="37">
        <f>[1]consoCURRENT!R2604</f>
        <v>5981897.2000000002</v>
      </c>
      <c r="P159" s="37">
        <f>[1]consoCURRENT!S2604</f>
        <v>6058266</v>
      </c>
      <c r="Q159" s="37">
        <f>[1]consoCURRENT!T2604</f>
        <v>0</v>
      </c>
      <c r="R159" s="37">
        <f>[1]consoCURRENT!U2604</f>
        <v>0</v>
      </c>
      <c r="S159" s="37">
        <f>[1]consoCURRENT!V2604</f>
        <v>0</v>
      </c>
      <c r="T159" s="37">
        <f>[1]consoCURRENT!W2604</f>
        <v>0</v>
      </c>
      <c r="U159" s="37">
        <f>[1]consoCURRENT!X2604</f>
        <v>0</v>
      </c>
      <c r="V159" s="37">
        <f>[1]consoCURRENT!Y2604</f>
        <v>0</v>
      </c>
      <c r="W159" s="37">
        <f>[1]consoCURRENT!Z2604</f>
        <v>0</v>
      </c>
      <c r="X159" s="37">
        <f>[1]consoCURRENT!AA2604</f>
        <v>0</v>
      </c>
      <c r="Y159" s="37">
        <f>[1]consoCURRENT!AB2604</f>
        <v>0</v>
      </c>
      <c r="Z159" s="37">
        <f t="shared" ref="Z159:Z161" si="108">SUM(M159:Y159)</f>
        <v>12040163.199999999</v>
      </c>
      <c r="AA159" s="37">
        <f t="shared" ref="AA159:AA161" si="109">B159-Z159</f>
        <v>60083836.799999997</v>
      </c>
      <c r="AB159" s="42">
        <f t="shared" ref="AB159:AB164" si="110">Z159/B159</f>
        <v>0.16693698630136986</v>
      </c>
      <c r="AC159" s="38"/>
    </row>
    <row r="160" spans="1:29" s="39" customFormat="1" ht="18" customHeight="1" x14ac:dyDescent="0.25">
      <c r="A160" s="41" t="s">
        <v>38</v>
      </c>
      <c r="B160" s="37">
        <f>[1]consoCURRENT!E2610</f>
        <v>0</v>
      </c>
      <c r="C160" s="37">
        <f>[1]consoCURRENT!F2610</f>
        <v>0</v>
      </c>
      <c r="D160" s="37">
        <f>[1]consoCURRENT!G2610</f>
        <v>0</v>
      </c>
      <c r="E160" s="37">
        <f>[1]consoCURRENT!H2610</f>
        <v>0</v>
      </c>
      <c r="F160" s="37">
        <f>[1]consoCURRENT!I2610</f>
        <v>0</v>
      </c>
      <c r="G160" s="37">
        <f>[1]consoCURRENT!J2610</f>
        <v>0</v>
      </c>
      <c r="H160" s="37">
        <f>[1]consoCURRENT!K2610</f>
        <v>0</v>
      </c>
      <c r="I160" s="37">
        <f>[1]consoCURRENT!L2610</f>
        <v>0</v>
      </c>
      <c r="J160" s="37">
        <f>[1]consoCURRENT!M2610</f>
        <v>0</v>
      </c>
      <c r="K160" s="37">
        <f>[1]consoCURRENT!N2610</f>
        <v>0</v>
      </c>
      <c r="L160" s="37">
        <f>[1]consoCURRENT!O2610</f>
        <v>0</v>
      </c>
      <c r="M160" s="37">
        <f>[1]consoCURRENT!P2610</f>
        <v>0</v>
      </c>
      <c r="N160" s="37">
        <f>[1]consoCURRENT!Q2610</f>
        <v>0</v>
      </c>
      <c r="O160" s="37">
        <f>[1]consoCURRENT!R2610</f>
        <v>0</v>
      </c>
      <c r="P160" s="37">
        <f>[1]consoCURRENT!S2610</f>
        <v>0</v>
      </c>
      <c r="Q160" s="37">
        <f>[1]consoCURRENT!T2610</f>
        <v>0</v>
      </c>
      <c r="R160" s="37">
        <f>[1]consoCURRENT!U2610</f>
        <v>0</v>
      </c>
      <c r="S160" s="37">
        <f>[1]consoCURRENT!V2610</f>
        <v>0</v>
      </c>
      <c r="T160" s="37">
        <f>[1]consoCURRENT!W2610</f>
        <v>0</v>
      </c>
      <c r="U160" s="37">
        <f>[1]consoCURRENT!X2610</f>
        <v>0</v>
      </c>
      <c r="V160" s="37">
        <f>[1]consoCURRENT!Y2610</f>
        <v>0</v>
      </c>
      <c r="W160" s="37">
        <f>[1]consoCURRENT!Z2610</f>
        <v>0</v>
      </c>
      <c r="X160" s="37">
        <f>[1]consoCURRENT!AA2610</f>
        <v>0</v>
      </c>
      <c r="Y160" s="37">
        <f>[1]consoCURRENT!AB2610</f>
        <v>0</v>
      </c>
      <c r="Z160" s="37">
        <f t="shared" si="108"/>
        <v>0</v>
      </c>
      <c r="AA160" s="37">
        <f t="shared" si="109"/>
        <v>0</v>
      </c>
      <c r="AB160" s="42"/>
      <c r="AC160" s="38"/>
    </row>
    <row r="161" spans="1:29" s="39" customFormat="1" ht="18" customHeight="1" x14ac:dyDescent="0.25">
      <c r="A161" s="41" t="s">
        <v>39</v>
      </c>
      <c r="B161" s="37">
        <f>[1]consoCURRENT!E2639</f>
        <v>0</v>
      </c>
      <c r="C161" s="37">
        <f>[1]consoCURRENT!F2639</f>
        <v>0</v>
      </c>
      <c r="D161" s="37">
        <f>[1]consoCURRENT!G2639</f>
        <v>0</v>
      </c>
      <c r="E161" s="37">
        <f>[1]consoCURRENT!H2639</f>
        <v>0</v>
      </c>
      <c r="F161" s="37">
        <f>[1]consoCURRENT!I2639</f>
        <v>0</v>
      </c>
      <c r="G161" s="37">
        <f>[1]consoCURRENT!J2639</f>
        <v>0</v>
      </c>
      <c r="H161" s="37">
        <f>[1]consoCURRENT!K2639</f>
        <v>0</v>
      </c>
      <c r="I161" s="37">
        <f>[1]consoCURRENT!L2639</f>
        <v>0</v>
      </c>
      <c r="J161" s="37">
        <f>[1]consoCURRENT!M2639</f>
        <v>0</v>
      </c>
      <c r="K161" s="37">
        <f>[1]consoCURRENT!N2639</f>
        <v>0</v>
      </c>
      <c r="L161" s="37">
        <f>[1]consoCURRENT!O2639</f>
        <v>0</v>
      </c>
      <c r="M161" s="37">
        <f>[1]consoCURRENT!P2639</f>
        <v>0</v>
      </c>
      <c r="N161" s="37">
        <f>[1]consoCURRENT!Q2639</f>
        <v>0</v>
      </c>
      <c r="O161" s="37">
        <f>[1]consoCURRENT!R2639</f>
        <v>0</v>
      </c>
      <c r="P161" s="37">
        <f>[1]consoCURRENT!S2639</f>
        <v>0</v>
      </c>
      <c r="Q161" s="37">
        <f>[1]consoCURRENT!T2639</f>
        <v>0</v>
      </c>
      <c r="R161" s="37">
        <f>[1]consoCURRENT!U2639</f>
        <v>0</v>
      </c>
      <c r="S161" s="37">
        <f>[1]consoCURRENT!V2639</f>
        <v>0</v>
      </c>
      <c r="T161" s="37">
        <f>[1]consoCURRENT!W2639</f>
        <v>0</v>
      </c>
      <c r="U161" s="37">
        <f>[1]consoCURRENT!X2639</f>
        <v>0</v>
      </c>
      <c r="V161" s="37">
        <f>[1]consoCURRENT!Y2639</f>
        <v>0</v>
      </c>
      <c r="W161" s="37">
        <f>[1]consoCURRENT!Z2639</f>
        <v>0</v>
      </c>
      <c r="X161" s="37">
        <f>[1]consoCURRENT!AA2639</f>
        <v>0</v>
      </c>
      <c r="Y161" s="37">
        <f>[1]consoCURRENT!AB2639</f>
        <v>0</v>
      </c>
      <c r="Z161" s="37">
        <f t="shared" si="108"/>
        <v>0</v>
      </c>
      <c r="AA161" s="37">
        <f t="shared" si="109"/>
        <v>0</v>
      </c>
      <c r="AB161" s="42"/>
      <c r="AC161" s="38"/>
    </row>
    <row r="162" spans="1:29" s="39" customFormat="1" ht="18" customHeight="1" x14ac:dyDescent="0.25">
      <c r="A162" s="43" t="s">
        <v>40</v>
      </c>
      <c r="B162" s="44">
        <f>SUM(B158:B161)</f>
        <v>90598000</v>
      </c>
      <c r="C162" s="44">
        <f t="shared" ref="C162:AA162" si="111">SUM(C158:C161)</f>
        <v>0</v>
      </c>
      <c r="D162" s="44">
        <f t="shared" si="111"/>
        <v>0</v>
      </c>
      <c r="E162" s="44">
        <f t="shared" si="111"/>
        <v>15488780.830000002</v>
      </c>
      <c r="F162" s="44">
        <f t="shared" si="111"/>
        <v>0</v>
      </c>
      <c r="G162" s="44">
        <f t="shared" si="111"/>
        <v>0</v>
      </c>
      <c r="H162" s="44">
        <f t="shared" si="111"/>
        <v>0</v>
      </c>
      <c r="I162" s="44">
        <f t="shared" si="111"/>
        <v>0</v>
      </c>
      <c r="J162" s="44">
        <f t="shared" si="111"/>
        <v>0</v>
      </c>
      <c r="K162" s="44">
        <f t="shared" si="111"/>
        <v>0</v>
      </c>
      <c r="L162" s="44">
        <f t="shared" si="111"/>
        <v>0</v>
      </c>
      <c r="M162" s="44">
        <f t="shared" si="111"/>
        <v>0</v>
      </c>
      <c r="N162" s="44">
        <f t="shared" si="111"/>
        <v>0</v>
      </c>
      <c r="O162" s="44">
        <f t="shared" si="111"/>
        <v>8985873.6899999995</v>
      </c>
      <c r="P162" s="44">
        <f t="shared" si="111"/>
        <v>6502907.1399999997</v>
      </c>
      <c r="Q162" s="44">
        <f t="shared" si="111"/>
        <v>0</v>
      </c>
      <c r="R162" s="44">
        <f t="shared" si="111"/>
        <v>0</v>
      </c>
      <c r="S162" s="44">
        <f t="shared" si="111"/>
        <v>0</v>
      </c>
      <c r="T162" s="44">
        <f t="shared" si="111"/>
        <v>0</v>
      </c>
      <c r="U162" s="44">
        <f t="shared" si="111"/>
        <v>0</v>
      </c>
      <c r="V162" s="44">
        <f t="shared" si="111"/>
        <v>0</v>
      </c>
      <c r="W162" s="44">
        <f t="shared" si="111"/>
        <v>0</v>
      </c>
      <c r="X162" s="44">
        <f t="shared" si="111"/>
        <v>0</v>
      </c>
      <c r="Y162" s="44">
        <f t="shared" si="111"/>
        <v>0</v>
      </c>
      <c r="Z162" s="44">
        <f t="shared" si="111"/>
        <v>15488780.829999998</v>
      </c>
      <c r="AA162" s="44">
        <f t="shared" si="111"/>
        <v>75109219.170000002</v>
      </c>
      <c r="AB162" s="45">
        <f t="shared" si="110"/>
        <v>0.1709616197929314</v>
      </c>
      <c r="AC162" s="38"/>
    </row>
    <row r="163" spans="1:29" s="39" customFormat="1" ht="18" customHeight="1" x14ac:dyDescent="0.25">
      <c r="A163" s="46" t="s">
        <v>41</v>
      </c>
      <c r="B163" s="37">
        <f>[1]consoCURRENT!E2643</f>
        <v>1058000</v>
      </c>
      <c r="C163" s="37">
        <f>[1]consoCURRENT!F2643</f>
        <v>0</v>
      </c>
      <c r="D163" s="37">
        <f>[1]consoCURRENT!G2643</f>
        <v>0</v>
      </c>
      <c r="E163" s="37">
        <f>[1]consoCURRENT!H2643</f>
        <v>302719.92</v>
      </c>
      <c r="F163" s="37">
        <f>[1]consoCURRENT!I2643</f>
        <v>0</v>
      </c>
      <c r="G163" s="37">
        <f>[1]consoCURRENT!J2643</f>
        <v>0</v>
      </c>
      <c r="H163" s="37">
        <f>[1]consoCURRENT!K2643</f>
        <v>0</v>
      </c>
      <c r="I163" s="37">
        <f>[1]consoCURRENT!L2643</f>
        <v>0</v>
      </c>
      <c r="J163" s="37">
        <f>[1]consoCURRENT!M2643</f>
        <v>0</v>
      </c>
      <c r="K163" s="37">
        <f>[1]consoCURRENT!N2643</f>
        <v>0</v>
      </c>
      <c r="L163" s="37">
        <f>[1]consoCURRENT!O2643</f>
        <v>0</v>
      </c>
      <c r="M163" s="37">
        <f>[1]consoCURRENT!P2643</f>
        <v>0</v>
      </c>
      <c r="N163" s="37">
        <f>[1]consoCURRENT!Q2643</f>
        <v>0</v>
      </c>
      <c r="O163" s="37">
        <f>[1]consoCURRENT!R2643</f>
        <v>200398.52</v>
      </c>
      <c r="P163" s="37">
        <f>[1]consoCURRENT!S2643</f>
        <v>102321.4</v>
      </c>
      <c r="Q163" s="37">
        <f>[1]consoCURRENT!T2643</f>
        <v>0</v>
      </c>
      <c r="R163" s="37">
        <f>[1]consoCURRENT!U2643</f>
        <v>0</v>
      </c>
      <c r="S163" s="37">
        <f>[1]consoCURRENT!V2643</f>
        <v>0</v>
      </c>
      <c r="T163" s="37">
        <f>[1]consoCURRENT!W2643</f>
        <v>0</v>
      </c>
      <c r="U163" s="37">
        <f>[1]consoCURRENT!X2643</f>
        <v>0</v>
      </c>
      <c r="V163" s="37">
        <f>[1]consoCURRENT!Y2643</f>
        <v>0</v>
      </c>
      <c r="W163" s="37">
        <f>[1]consoCURRENT!Z2643</f>
        <v>0</v>
      </c>
      <c r="X163" s="37">
        <f>[1]consoCURRENT!AA2643</f>
        <v>0</v>
      </c>
      <c r="Y163" s="37">
        <f>[1]consoCURRENT!AB2643</f>
        <v>0</v>
      </c>
      <c r="Z163" s="37">
        <f t="shared" ref="Z163" si="112">SUM(M163:Y163)</f>
        <v>302719.92</v>
      </c>
      <c r="AA163" s="37">
        <f t="shared" ref="AA163" si="113">B163-Z163</f>
        <v>755280.08000000007</v>
      </c>
      <c r="AB163" s="42">
        <f t="shared" si="110"/>
        <v>0.28612468809073721</v>
      </c>
      <c r="AC163" s="38"/>
    </row>
    <row r="164" spans="1:29" s="39" customFormat="1" ht="18" customHeight="1" x14ac:dyDescent="0.25">
      <c r="A164" s="43" t="s">
        <v>42</v>
      </c>
      <c r="B164" s="44">
        <f>B163+B162</f>
        <v>91656000</v>
      </c>
      <c r="C164" s="44">
        <f t="shared" ref="C164:AA164" si="114">C163+C162</f>
        <v>0</v>
      </c>
      <c r="D164" s="44">
        <f t="shared" si="114"/>
        <v>0</v>
      </c>
      <c r="E164" s="44">
        <f t="shared" si="114"/>
        <v>15791500.750000002</v>
      </c>
      <c r="F164" s="44">
        <f t="shared" si="114"/>
        <v>0</v>
      </c>
      <c r="G164" s="44">
        <f t="shared" si="114"/>
        <v>0</v>
      </c>
      <c r="H164" s="44">
        <f t="shared" si="114"/>
        <v>0</v>
      </c>
      <c r="I164" s="44">
        <f t="shared" si="114"/>
        <v>0</v>
      </c>
      <c r="J164" s="44">
        <f t="shared" si="114"/>
        <v>0</v>
      </c>
      <c r="K164" s="44">
        <f t="shared" si="114"/>
        <v>0</v>
      </c>
      <c r="L164" s="44">
        <f t="shared" si="114"/>
        <v>0</v>
      </c>
      <c r="M164" s="44">
        <f t="shared" si="114"/>
        <v>0</v>
      </c>
      <c r="N164" s="44">
        <f t="shared" si="114"/>
        <v>0</v>
      </c>
      <c r="O164" s="44">
        <f t="shared" si="114"/>
        <v>9186272.209999999</v>
      </c>
      <c r="P164" s="44">
        <f t="shared" si="114"/>
        <v>6605228.54</v>
      </c>
      <c r="Q164" s="44">
        <f t="shared" si="114"/>
        <v>0</v>
      </c>
      <c r="R164" s="44">
        <f t="shared" si="114"/>
        <v>0</v>
      </c>
      <c r="S164" s="44">
        <f t="shared" si="114"/>
        <v>0</v>
      </c>
      <c r="T164" s="44">
        <f t="shared" si="114"/>
        <v>0</v>
      </c>
      <c r="U164" s="44">
        <f t="shared" si="114"/>
        <v>0</v>
      </c>
      <c r="V164" s="44">
        <f t="shared" si="114"/>
        <v>0</v>
      </c>
      <c r="W164" s="44">
        <f t="shared" si="114"/>
        <v>0</v>
      </c>
      <c r="X164" s="44">
        <f t="shared" si="114"/>
        <v>0</v>
      </c>
      <c r="Y164" s="44">
        <f t="shared" si="114"/>
        <v>0</v>
      </c>
      <c r="Z164" s="44">
        <f t="shared" si="114"/>
        <v>15791500.749999998</v>
      </c>
      <c r="AA164" s="44">
        <f t="shared" si="114"/>
        <v>75864499.25</v>
      </c>
      <c r="AB164" s="45">
        <f t="shared" si="110"/>
        <v>0.17229096567600591</v>
      </c>
      <c r="AC164" s="47"/>
    </row>
    <row r="165" spans="1:29" s="39" customFormat="1" ht="15" customHeight="1" x14ac:dyDescent="0.25">
      <c r="A165" s="36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8"/>
    </row>
    <row r="166" spans="1:29" s="39" customFormat="1" ht="15" customHeight="1" x14ac:dyDescent="0.25">
      <c r="A166" s="36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8"/>
    </row>
    <row r="167" spans="1:29" s="39" customFormat="1" ht="15" customHeight="1" x14ac:dyDescent="0.3">
      <c r="A167" s="40" t="s">
        <v>59</v>
      </c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8"/>
    </row>
    <row r="168" spans="1:29" s="39" customFormat="1" ht="18" customHeight="1" x14ac:dyDescent="0.25">
      <c r="A168" s="41" t="s">
        <v>36</v>
      </c>
      <c r="B168" s="37">
        <f>[1]consoCURRENT!E2703</f>
        <v>30299000</v>
      </c>
      <c r="C168" s="37">
        <f>[1]consoCURRENT!F2703</f>
        <v>0</v>
      </c>
      <c r="D168" s="37">
        <f>[1]consoCURRENT!G2703</f>
        <v>0</v>
      </c>
      <c r="E168" s="37">
        <f>[1]consoCURRENT!H2703</f>
        <v>4090401.43</v>
      </c>
      <c r="F168" s="37">
        <f>[1]consoCURRENT!I2703</f>
        <v>0</v>
      </c>
      <c r="G168" s="37">
        <f>[1]consoCURRENT!J2703</f>
        <v>0</v>
      </c>
      <c r="H168" s="37">
        <f>[1]consoCURRENT!K2703</f>
        <v>0</v>
      </c>
      <c r="I168" s="37">
        <f>[1]consoCURRENT!L2703</f>
        <v>0</v>
      </c>
      <c r="J168" s="37">
        <f>[1]consoCURRENT!M2703</f>
        <v>0</v>
      </c>
      <c r="K168" s="37">
        <f>[1]consoCURRENT!N2703</f>
        <v>0</v>
      </c>
      <c r="L168" s="37">
        <f>[1]consoCURRENT!O2703</f>
        <v>0</v>
      </c>
      <c r="M168" s="37">
        <f>[1]consoCURRENT!P2703</f>
        <v>0</v>
      </c>
      <c r="N168" s="37">
        <f>[1]consoCURRENT!Q2703</f>
        <v>901777</v>
      </c>
      <c r="O168" s="37">
        <f>[1]consoCURRENT!R2703</f>
        <v>1881715.45</v>
      </c>
      <c r="P168" s="37">
        <f>[1]consoCURRENT!S2703</f>
        <v>1306908.98</v>
      </c>
      <c r="Q168" s="37">
        <f>[1]consoCURRENT!T2703</f>
        <v>0</v>
      </c>
      <c r="R168" s="37">
        <f>[1]consoCURRENT!U2703</f>
        <v>0</v>
      </c>
      <c r="S168" s="37">
        <f>[1]consoCURRENT!V2703</f>
        <v>0</v>
      </c>
      <c r="T168" s="37">
        <f>[1]consoCURRENT!W2703</f>
        <v>0</v>
      </c>
      <c r="U168" s="37">
        <f>[1]consoCURRENT!X2703</f>
        <v>0</v>
      </c>
      <c r="V168" s="37">
        <f>[1]consoCURRENT!Y2703</f>
        <v>0</v>
      </c>
      <c r="W168" s="37">
        <f>[1]consoCURRENT!Z2703</f>
        <v>0</v>
      </c>
      <c r="X168" s="37">
        <f>[1]consoCURRENT!AA2703</f>
        <v>0</v>
      </c>
      <c r="Y168" s="37">
        <f>[1]consoCURRENT!AB2703</f>
        <v>0</v>
      </c>
      <c r="Z168" s="37">
        <f>SUM(M168:Y168)</f>
        <v>4090401.43</v>
      </c>
      <c r="AA168" s="37">
        <f>B168-Z168</f>
        <v>26208598.57</v>
      </c>
      <c r="AB168" s="42">
        <f>Z168/B168</f>
        <v>0.13500120234991253</v>
      </c>
      <c r="AC168" s="38"/>
    </row>
    <row r="169" spans="1:29" s="39" customFormat="1" ht="18" customHeight="1" x14ac:dyDescent="0.25">
      <c r="A169" s="41" t="s">
        <v>37</v>
      </c>
      <c r="B169" s="37">
        <f>[1]consoCURRENT!E2779</f>
        <v>57700000</v>
      </c>
      <c r="C169" s="37">
        <f>[1]consoCURRENT!F2779</f>
        <v>0</v>
      </c>
      <c r="D169" s="37">
        <f>[1]consoCURRENT!G2779</f>
        <v>0</v>
      </c>
      <c r="E169" s="37">
        <f>[1]consoCURRENT!H2779</f>
        <v>14306259.549999999</v>
      </c>
      <c r="F169" s="37">
        <f>[1]consoCURRENT!I2779</f>
        <v>0</v>
      </c>
      <c r="G169" s="37">
        <f>[1]consoCURRENT!J2779</f>
        <v>0</v>
      </c>
      <c r="H169" s="37">
        <f>[1]consoCURRENT!K2779</f>
        <v>0</v>
      </c>
      <c r="I169" s="37">
        <f>[1]consoCURRENT!L2779</f>
        <v>0</v>
      </c>
      <c r="J169" s="37">
        <f>[1]consoCURRENT!M2779</f>
        <v>0</v>
      </c>
      <c r="K169" s="37">
        <f>[1]consoCURRENT!N2779</f>
        <v>0</v>
      </c>
      <c r="L169" s="37">
        <f>[1]consoCURRENT!O2779</f>
        <v>0</v>
      </c>
      <c r="M169" s="37">
        <f>[1]consoCURRENT!P2779</f>
        <v>0</v>
      </c>
      <c r="N169" s="37">
        <f>[1]consoCURRENT!Q2779</f>
        <v>7674634.4100000001</v>
      </c>
      <c r="O169" s="37">
        <f>[1]consoCURRENT!R2779</f>
        <v>4734132.92</v>
      </c>
      <c r="P169" s="37">
        <f>[1]consoCURRENT!S2779</f>
        <v>1897492.2200000002</v>
      </c>
      <c r="Q169" s="37">
        <f>[1]consoCURRENT!T2779</f>
        <v>0</v>
      </c>
      <c r="R169" s="37">
        <f>[1]consoCURRENT!U2779</f>
        <v>0</v>
      </c>
      <c r="S169" s="37">
        <f>[1]consoCURRENT!V2779</f>
        <v>0</v>
      </c>
      <c r="T169" s="37">
        <f>[1]consoCURRENT!W2779</f>
        <v>0</v>
      </c>
      <c r="U169" s="37">
        <f>[1]consoCURRENT!X2779</f>
        <v>0</v>
      </c>
      <c r="V169" s="37">
        <f>[1]consoCURRENT!Y2779</f>
        <v>0</v>
      </c>
      <c r="W169" s="37">
        <f>[1]consoCURRENT!Z2779</f>
        <v>0</v>
      </c>
      <c r="X169" s="37">
        <f>[1]consoCURRENT!AA2779</f>
        <v>0</v>
      </c>
      <c r="Y169" s="37">
        <f>[1]consoCURRENT!AB2779</f>
        <v>0</v>
      </c>
      <c r="Z169" s="37">
        <f t="shared" ref="Z169:Z171" si="115">SUM(M169:Y169)</f>
        <v>14306259.550000001</v>
      </c>
      <c r="AA169" s="37">
        <f t="shared" ref="AA169:AA171" si="116">B169-Z169</f>
        <v>43393740.450000003</v>
      </c>
      <c r="AB169" s="42">
        <f t="shared" ref="AB169:AB174" si="117">Z169/B169</f>
        <v>0.24794210658578858</v>
      </c>
      <c r="AC169" s="38"/>
    </row>
    <row r="170" spans="1:29" s="39" customFormat="1" ht="18" customHeight="1" x14ac:dyDescent="0.25">
      <c r="A170" s="41" t="s">
        <v>38</v>
      </c>
      <c r="B170" s="37">
        <f>[1]consoCURRENT!E2785</f>
        <v>0</v>
      </c>
      <c r="C170" s="37">
        <f>[1]consoCURRENT!F2785</f>
        <v>0</v>
      </c>
      <c r="D170" s="37">
        <f>[1]consoCURRENT!G2785</f>
        <v>0</v>
      </c>
      <c r="E170" s="37">
        <f>[1]consoCURRENT!H2785</f>
        <v>0</v>
      </c>
      <c r="F170" s="37">
        <f>[1]consoCURRENT!I2785</f>
        <v>0</v>
      </c>
      <c r="G170" s="37">
        <f>[1]consoCURRENT!J2785</f>
        <v>0</v>
      </c>
      <c r="H170" s="37">
        <f>[1]consoCURRENT!K2785</f>
        <v>0</v>
      </c>
      <c r="I170" s="37">
        <f>[1]consoCURRENT!L2785</f>
        <v>0</v>
      </c>
      <c r="J170" s="37">
        <f>[1]consoCURRENT!M2785</f>
        <v>0</v>
      </c>
      <c r="K170" s="37">
        <f>[1]consoCURRENT!N2785</f>
        <v>0</v>
      </c>
      <c r="L170" s="37">
        <f>[1]consoCURRENT!O2785</f>
        <v>0</v>
      </c>
      <c r="M170" s="37">
        <f>[1]consoCURRENT!P2785</f>
        <v>0</v>
      </c>
      <c r="N170" s="37">
        <f>[1]consoCURRENT!Q2785</f>
        <v>0</v>
      </c>
      <c r="O170" s="37">
        <f>[1]consoCURRENT!R2785</f>
        <v>0</v>
      </c>
      <c r="P170" s="37">
        <f>[1]consoCURRENT!S2785</f>
        <v>0</v>
      </c>
      <c r="Q170" s="37">
        <f>[1]consoCURRENT!T2785</f>
        <v>0</v>
      </c>
      <c r="R170" s="37">
        <f>[1]consoCURRENT!U2785</f>
        <v>0</v>
      </c>
      <c r="S170" s="37">
        <f>[1]consoCURRENT!V2785</f>
        <v>0</v>
      </c>
      <c r="T170" s="37">
        <f>[1]consoCURRENT!W2785</f>
        <v>0</v>
      </c>
      <c r="U170" s="37">
        <f>[1]consoCURRENT!X2785</f>
        <v>0</v>
      </c>
      <c r="V170" s="37">
        <f>[1]consoCURRENT!Y2785</f>
        <v>0</v>
      </c>
      <c r="W170" s="37">
        <f>[1]consoCURRENT!Z2785</f>
        <v>0</v>
      </c>
      <c r="X170" s="37">
        <f>[1]consoCURRENT!AA2785</f>
        <v>0</v>
      </c>
      <c r="Y170" s="37">
        <f>[1]consoCURRENT!AB2785</f>
        <v>0</v>
      </c>
      <c r="Z170" s="37">
        <f t="shared" si="115"/>
        <v>0</v>
      </c>
      <c r="AA170" s="37">
        <f t="shared" si="116"/>
        <v>0</v>
      </c>
      <c r="AB170" s="42"/>
      <c r="AC170" s="38"/>
    </row>
    <row r="171" spans="1:29" s="39" customFormat="1" ht="18" customHeight="1" x14ac:dyDescent="0.25">
      <c r="A171" s="41" t="s">
        <v>39</v>
      </c>
      <c r="B171" s="37">
        <f>[1]consoCURRENT!E2814</f>
        <v>0</v>
      </c>
      <c r="C171" s="37">
        <f>[1]consoCURRENT!F2814</f>
        <v>0</v>
      </c>
      <c r="D171" s="37">
        <f>[1]consoCURRENT!G2814</f>
        <v>0</v>
      </c>
      <c r="E171" s="37">
        <f>[1]consoCURRENT!H2814</f>
        <v>0</v>
      </c>
      <c r="F171" s="37">
        <f>[1]consoCURRENT!I2814</f>
        <v>0</v>
      </c>
      <c r="G171" s="37">
        <f>[1]consoCURRENT!J2814</f>
        <v>0</v>
      </c>
      <c r="H171" s="37">
        <f>[1]consoCURRENT!K2814</f>
        <v>0</v>
      </c>
      <c r="I171" s="37">
        <f>[1]consoCURRENT!L2814</f>
        <v>0</v>
      </c>
      <c r="J171" s="37">
        <f>[1]consoCURRENT!M2814</f>
        <v>0</v>
      </c>
      <c r="K171" s="37">
        <f>[1]consoCURRENT!N2814</f>
        <v>0</v>
      </c>
      <c r="L171" s="37">
        <f>[1]consoCURRENT!O2814</f>
        <v>0</v>
      </c>
      <c r="M171" s="37">
        <f>[1]consoCURRENT!P2814</f>
        <v>0</v>
      </c>
      <c r="N171" s="37">
        <f>[1]consoCURRENT!Q2814</f>
        <v>0</v>
      </c>
      <c r="O171" s="37">
        <f>[1]consoCURRENT!R2814</f>
        <v>0</v>
      </c>
      <c r="P171" s="37">
        <f>[1]consoCURRENT!S2814</f>
        <v>0</v>
      </c>
      <c r="Q171" s="37">
        <f>[1]consoCURRENT!T2814</f>
        <v>0</v>
      </c>
      <c r="R171" s="37">
        <f>[1]consoCURRENT!U2814</f>
        <v>0</v>
      </c>
      <c r="S171" s="37">
        <f>[1]consoCURRENT!V2814</f>
        <v>0</v>
      </c>
      <c r="T171" s="37">
        <f>[1]consoCURRENT!W2814</f>
        <v>0</v>
      </c>
      <c r="U171" s="37">
        <f>[1]consoCURRENT!X2814</f>
        <v>0</v>
      </c>
      <c r="V171" s="37">
        <f>[1]consoCURRENT!Y2814</f>
        <v>0</v>
      </c>
      <c r="W171" s="37">
        <f>[1]consoCURRENT!Z2814</f>
        <v>0</v>
      </c>
      <c r="X171" s="37">
        <f>[1]consoCURRENT!AA2814</f>
        <v>0</v>
      </c>
      <c r="Y171" s="37">
        <f>[1]consoCURRENT!AB2814</f>
        <v>0</v>
      </c>
      <c r="Z171" s="37">
        <f t="shared" si="115"/>
        <v>0</v>
      </c>
      <c r="AA171" s="37">
        <f t="shared" si="116"/>
        <v>0</v>
      </c>
      <c r="AB171" s="42"/>
      <c r="AC171" s="38"/>
    </row>
    <row r="172" spans="1:29" s="39" customFormat="1" ht="18" customHeight="1" x14ac:dyDescent="0.25">
      <c r="A172" s="43" t="s">
        <v>40</v>
      </c>
      <c r="B172" s="44">
        <f>SUM(B168:B171)</f>
        <v>87999000</v>
      </c>
      <c r="C172" s="44">
        <f t="shared" ref="C172:AA172" si="118">SUM(C168:C171)</f>
        <v>0</v>
      </c>
      <c r="D172" s="44">
        <f t="shared" si="118"/>
        <v>0</v>
      </c>
      <c r="E172" s="44">
        <f t="shared" si="118"/>
        <v>18396660.98</v>
      </c>
      <c r="F172" s="44">
        <f t="shared" si="118"/>
        <v>0</v>
      </c>
      <c r="G172" s="44">
        <f t="shared" si="118"/>
        <v>0</v>
      </c>
      <c r="H172" s="44">
        <f t="shared" si="118"/>
        <v>0</v>
      </c>
      <c r="I172" s="44">
        <f t="shared" si="118"/>
        <v>0</v>
      </c>
      <c r="J172" s="44">
        <f t="shared" si="118"/>
        <v>0</v>
      </c>
      <c r="K172" s="44">
        <f t="shared" si="118"/>
        <v>0</v>
      </c>
      <c r="L172" s="44">
        <f t="shared" si="118"/>
        <v>0</v>
      </c>
      <c r="M172" s="44">
        <f t="shared" si="118"/>
        <v>0</v>
      </c>
      <c r="N172" s="44">
        <f t="shared" si="118"/>
        <v>8576411.4100000001</v>
      </c>
      <c r="O172" s="44">
        <f t="shared" si="118"/>
        <v>6615848.3700000001</v>
      </c>
      <c r="P172" s="44">
        <f t="shared" si="118"/>
        <v>3204401.2</v>
      </c>
      <c r="Q172" s="44">
        <f t="shared" si="118"/>
        <v>0</v>
      </c>
      <c r="R172" s="44">
        <f t="shared" si="118"/>
        <v>0</v>
      </c>
      <c r="S172" s="44">
        <f t="shared" si="118"/>
        <v>0</v>
      </c>
      <c r="T172" s="44">
        <f t="shared" si="118"/>
        <v>0</v>
      </c>
      <c r="U172" s="44">
        <f t="shared" si="118"/>
        <v>0</v>
      </c>
      <c r="V172" s="44">
        <f t="shared" si="118"/>
        <v>0</v>
      </c>
      <c r="W172" s="44">
        <f t="shared" si="118"/>
        <v>0</v>
      </c>
      <c r="X172" s="44">
        <f t="shared" si="118"/>
        <v>0</v>
      </c>
      <c r="Y172" s="44">
        <f t="shared" si="118"/>
        <v>0</v>
      </c>
      <c r="Z172" s="44">
        <f t="shared" si="118"/>
        <v>18396660.98</v>
      </c>
      <c r="AA172" s="44">
        <f t="shared" si="118"/>
        <v>69602339.020000011</v>
      </c>
      <c r="AB172" s="45">
        <f t="shared" si="117"/>
        <v>0.20905534131069672</v>
      </c>
      <c r="AC172" s="38"/>
    </row>
    <row r="173" spans="1:29" s="39" customFormat="1" ht="18" customHeight="1" x14ac:dyDescent="0.25">
      <c r="A173" s="46" t="s">
        <v>41</v>
      </c>
      <c r="B173" s="37">
        <f>[1]consoCURRENT!E2818</f>
        <v>2412000</v>
      </c>
      <c r="C173" s="37">
        <f>[1]consoCURRENT!F2818</f>
        <v>0</v>
      </c>
      <c r="D173" s="37">
        <f>[1]consoCURRENT!G2818</f>
        <v>0</v>
      </c>
      <c r="E173" s="37">
        <f>[1]consoCURRENT!H2818</f>
        <v>293008.19</v>
      </c>
      <c r="F173" s="37">
        <f>[1]consoCURRENT!I2818</f>
        <v>0</v>
      </c>
      <c r="G173" s="37">
        <f>[1]consoCURRENT!J2818</f>
        <v>0</v>
      </c>
      <c r="H173" s="37">
        <f>[1]consoCURRENT!K2818</f>
        <v>0</v>
      </c>
      <c r="I173" s="37">
        <f>[1]consoCURRENT!L2818</f>
        <v>0</v>
      </c>
      <c r="J173" s="37">
        <f>[1]consoCURRENT!M2818</f>
        <v>0</v>
      </c>
      <c r="K173" s="37">
        <f>[1]consoCURRENT!N2818</f>
        <v>0</v>
      </c>
      <c r="L173" s="37">
        <f>[1]consoCURRENT!O2818</f>
        <v>0</v>
      </c>
      <c r="M173" s="37">
        <f>[1]consoCURRENT!P2818</f>
        <v>0</v>
      </c>
      <c r="N173" s="37">
        <f>[1]consoCURRENT!Q2818</f>
        <v>93307.71</v>
      </c>
      <c r="O173" s="37">
        <f>[1]consoCURRENT!R2818</f>
        <v>103406.33</v>
      </c>
      <c r="P173" s="37">
        <f>[1]consoCURRENT!S2818</f>
        <v>96294.15</v>
      </c>
      <c r="Q173" s="37">
        <f>[1]consoCURRENT!T2818</f>
        <v>0</v>
      </c>
      <c r="R173" s="37">
        <f>[1]consoCURRENT!U2818</f>
        <v>0</v>
      </c>
      <c r="S173" s="37">
        <f>[1]consoCURRENT!V2818</f>
        <v>0</v>
      </c>
      <c r="T173" s="37">
        <f>[1]consoCURRENT!W2818</f>
        <v>0</v>
      </c>
      <c r="U173" s="37">
        <f>[1]consoCURRENT!X2818</f>
        <v>0</v>
      </c>
      <c r="V173" s="37">
        <f>[1]consoCURRENT!Y2818</f>
        <v>0</v>
      </c>
      <c r="W173" s="37">
        <f>[1]consoCURRENT!Z2818</f>
        <v>0</v>
      </c>
      <c r="X173" s="37">
        <f>[1]consoCURRENT!AA2818</f>
        <v>0</v>
      </c>
      <c r="Y173" s="37">
        <f>[1]consoCURRENT!AB2818</f>
        <v>0</v>
      </c>
      <c r="Z173" s="37">
        <f t="shared" ref="Z173" si="119">SUM(M173:Y173)</f>
        <v>293008.19</v>
      </c>
      <c r="AA173" s="37">
        <f t="shared" ref="AA173" si="120">B173-Z173</f>
        <v>2118991.81</v>
      </c>
      <c r="AB173" s="42">
        <f t="shared" si="117"/>
        <v>0.12147934908789386</v>
      </c>
      <c r="AC173" s="38"/>
    </row>
    <row r="174" spans="1:29" s="39" customFormat="1" ht="18" customHeight="1" x14ac:dyDescent="0.25">
      <c r="A174" s="43" t="s">
        <v>42</v>
      </c>
      <c r="B174" s="44">
        <f>B173+B172</f>
        <v>90411000</v>
      </c>
      <c r="C174" s="44">
        <f t="shared" ref="C174:AA174" si="121">C173+C172</f>
        <v>0</v>
      </c>
      <c r="D174" s="44">
        <f t="shared" si="121"/>
        <v>0</v>
      </c>
      <c r="E174" s="44">
        <f t="shared" si="121"/>
        <v>18689669.170000002</v>
      </c>
      <c r="F174" s="44">
        <f t="shared" si="121"/>
        <v>0</v>
      </c>
      <c r="G174" s="44">
        <f t="shared" si="121"/>
        <v>0</v>
      </c>
      <c r="H174" s="44">
        <f t="shared" si="121"/>
        <v>0</v>
      </c>
      <c r="I174" s="44">
        <f t="shared" si="121"/>
        <v>0</v>
      </c>
      <c r="J174" s="44">
        <f t="shared" si="121"/>
        <v>0</v>
      </c>
      <c r="K174" s="44">
        <f t="shared" si="121"/>
        <v>0</v>
      </c>
      <c r="L174" s="44">
        <f t="shared" si="121"/>
        <v>0</v>
      </c>
      <c r="M174" s="44">
        <f t="shared" si="121"/>
        <v>0</v>
      </c>
      <c r="N174" s="44">
        <f t="shared" si="121"/>
        <v>8669719.120000001</v>
      </c>
      <c r="O174" s="44">
        <f t="shared" si="121"/>
        <v>6719254.7000000002</v>
      </c>
      <c r="P174" s="44">
        <f t="shared" si="121"/>
        <v>3300695.35</v>
      </c>
      <c r="Q174" s="44">
        <f t="shared" si="121"/>
        <v>0</v>
      </c>
      <c r="R174" s="44">
        <f t="shared" si="121"/>
        <v>0</v>
      </c>
      <c r="S174" s="44">
        <f t="shared" si="121"/>
        <v>0</v>
      </c>
      <c r="T174" s="44">
        <f t="shared" si="121"/>
        <v>0</v>
      </c>
      <c r="U174" s="44">
        <f t="shared" si="121"/>
        <v>0</v>
      </c>
      <c r="V174" s="44">
        <f t="shared" si="121"/>
        <v>0</v>
      </c>
      <c r="W174" s="44">
        <f t="shared" si="121"/>
        <v>0</v>
      </c>
      <c r="X174" s="44">
        <f t="shared" si="121"/>
        <v>0</v>
      </c>
      <c r="Y174" s="44">
        <f t="shared" si="121"/>
        <v>0</v>
      </c>
      <c r="Z174" s="44">
        <f t="shared" si="121"/>
        <v>18689669.170000002</v>
      </c>
      <c r="AA174" s="44">
        <f t="shared" si="121"/>
        <v>71721330.830000013</v>
      </c>
      <c r="AB174" s="45">
        <f t="shared" si="117"/>
        <v>0.20671897412925419</v>
      </c>
      <c r="AC174" s="47"/>
    </row>
    <row r="175" spans="1:29" s="39" customFormat="1" ht="15" customHeight="1" x14ac:dyDescent="0.25">
      <c r="A175" s="36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8"/>
    </row>
    <row r="176" spans="1:29" s="39" customFormat="1" ht="15" customHeight="1" x14ac:dyDescent="0.25">
      <c r="A176" s="36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8"/>
    </row>
    <row r="177" spans="1:29" s="39" customFormat="1" ht="15" customHeight="1" x14ac:dyDescent="0.3">
      <c r="A177" s="40" t="s">
        <v>60</v>
      </c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8"/>
    </row>
    <row r="178" spans="1:29" s="39" customFormat="1" ht="18" customHeight="1" x14ac:dyDescent="0.25">
      <c r="A178" s="41" t="s">
        <v>36</v>
      </c>
      <c r="B178" s="37">
        <f>[1]consoCURRENT!E2878</f>
        <v>1187000</v>
      </c>
      <c r="C178" s="37">
        <f>[1]consoCURRENT!F2878</f>
        <v>0</v>
      </c>
      <c r="D178" s="37">
        <f>[1]consoCURRENT!G2878</f>
        <v>0</v>
      </c>
      <c r="E178" s="37">
        <f>[1]consoCURRENT!H2878</f>
        <v>282543.64</v>
      </c>
      <c r="F178" s="37">
        <f>[1]consoCURRENT!I2878</f>
        <v>0</v>
      </c>
      <c r="G178" s="37">
        <f>[1]consoCURRENT!J2878</f>
        <v>0</v>
      </c>
      <c r="H178" s="37">
        <f>[1]consoCURRENT!K2878</f>
        <v>0</v>
      </c>
      <c r="I178" s="37">
        <f>[1]consoCURRENT!L2878</f>
        <v>0</v>
      </c>
      <c r="J178" s="37">
        <f>[1]consoCURRENT!M2878</f>
        <v>0</v>
      </c>
      <c r="K178" s="37">
        <f>[1]consoCURRENT!N2878</f>
        <v>0</v>
      </c>
      <c r="L178" s="37">
        <f>[1]consoCURRENT!O2878</f>
        <v>0</v>
      </c>
      <c r="M178" s="37">
        <f>[1]consoCURRENT!P2878</f>
        <v>0</v>
      </c>
      <c r="N178" s="37">
        <f>[1]consoCURRENT!Q2878</f>
        <v>27101</v>
      </c>
      <c r="O178" s="37">
        <f>[1]consoCURRENT!R2878</f>
        <v>34101</v>
      </c>
      <c r="P178" s="37">
        <f>[1]consoCURRENT!S2878</f>
        <v>221341.64</v>
      </c>
      <c r="Q178" s="37">
        <f>[1]consoCURRENT!T2878</f>
        <v>0</v>
      </c>
      <c r="R178" s="37">
        <f>[1]consoCURRENT!U2878</f>
        <v>0</v>
      </c>
      <c r="S178" s="37">
        <f>[1]consoCURRENT!V2878</f>
        <v>0</v>
      </c>
      <c r="T178" s="37">
        <f>[1]consoCURRENT!W2878</f>
        <v>0</v>
      </c>
      <c r="U178" s="37">
        <f>[1]consoCURRENT!X2878</f>
        <v>0</v>
      </c>
      <c r="V178" s="37">
        <f>[1]consoCURRENT!Y2878</f>
        <v>0</v>
      </c>
      <c r="W178" s="37">
        <f>[1]consoCURRENT!Z2878</f>
        <v>0</v>
      </c>
      <c r="X178" s="37">
        <f>[1]consoCURRENT!AA2878</f>
        <v>0</v>
      </c>
      <c r="Y178" s="37">
        <f>[1]consoCURRENT!AB2878</f>
        <v>0</v>
      </c>
      <c r="Z178" s="37">
        <f>SUM(M178:Y178)</f>
        <v>282543.64</v>
      </c>
      <c r="AA178" s="37">
        <f>B178-Z178</f>
        <v>904456.36</v>
      </c>
      <c r="AB178" s="42">
        <f>Z178/B178</f>
        <v>0.23803171019376582</v>
      </c>
      <c r="AC178" s="38"/>
    </row>
    <row r="179" spans="1:29" s="39" customFormat="1" ht="18" customHeight="1" x14ac:dyDescent="0.25">
      <c r="A179" s="41" t="s">
        <v>37</v>
      </c>
      <c r="B179" s="37">
        <f>[1]consoCURRENT!E2954</f>
        <v>8617000</v>
      </c>
      <c r="C179" s="37">
        <f>[1]consoCURRENT!F2954</f>
        <v>0</v>
      </c>
      <c r="D179" s="37">
        <f>[1]consoCURRENT!G2954</f>
        <v>0</v>
      </c>
      <c r="E179" s="37">
        <f>[1]consoCURRENT!H2954</f>
        <v>2822979.8400000003</v>
      </c>
      <c r="F179" s="37">
        <f>[1]consoCURRENT!I2954</f>
        <v>0</v>
      </c>
      <c r="G179" s="37">
        <f>[1]consoCURRENT!J2954</f>
        <v>0</v>
      </c>
      <c r="H179" s="37">
        <f>[1]consoCURRENT!K2954</f>
        <v>0</v>
      </c>
      <c r="I179" s="37">
        <f>[1]consoCURRENT!L2954</f>
        <v>0</v>
      </c>
      <c r="J179" s="37">
        <f>[1]consoCURRENT!M2954</f>
        <v>0</v>
      </c>
      <c r="K179" s="37">
        <f>[1]consoCURRENT!N2954</f>
        <v>0</v>
      </c>
      <c r="L179" s="37">
        <f>[1]consoCURRENT!O2954</f>
        <v>0</v>
      </c>
      <c r="M179" s="37">
        <f>[1]consoCURRENT!P2954</f>
        <v>0</v>
      </c>
      <c r="N179" s="37">
        <f>[1]consoCURRENT!Q2954</f>
        <v>1645855.81</v>
      </c>
      <c r="O179" s="37">
        <f>[1]consoCURRENT!R2954</f>
        <v>698645.97000000009</v>
      </c>
      <c r="P179" s="37">
        <f>[1]consoCURRENT!S2954</f>
        <v>478478.06</v>
      </c>
      <c r="Q179" s="37">
        <f>[1]consoCURRENT!T2954</f>
        <v>0</v>
      </c>
      <c r="R179" s="37">
        <f>[1]consoCURRENT!U2954</f>
        <v>0</v>
      </c>
      <c r="S179" s="37">
        <f>[1]consoCURRENT!V2954</f>
        <v>0</v>
      </c>
      <c r="T179" s="37">
        <f>[1]consoCURRENT!W2954</f>
        <v>0</v>
      </c>
      <c r="U179" s="37">
        <f>[1]consoCURRENT!X2954</f>
        <v>0</v>
      </c>
      <c r="V179" s="37">
        <f>[1]consoCURRENT!Y2954</f>
        <v>0</v>
      </c>
      <c r="W179" s="37">
        <f>[1]consoCURRENT!Z2954</f>
        <v>0</v>
      </c>
      <c r="X179" s="37">
        <f>[1]consoCURRENT!AA2954</f>
        <v>0</v>
      </c>
      <c r="Y179" s="37">
        <f>[1]consoCURRENT!AB2954</f>
        <v>0</v>
      </c>
      <c r="Z179" s="37">
        <f t="shared" ref="Z179:Z181" si="122">SUM(M179:Y179)</f>
        <v>2822979.8400000003</v>
      </c>
      <c r="AA179" s="37">
        <f t="shared" ref="AA179:AA181" si="123">B179-Z179</f>
        <v>5794020.1600000001</v>
      </c>
      <c r="AB179" s="42">
        <f t="shared" ref="AB179:AB184" si="124">Z179/B179</f>
        <v>0.32760587675525127</v>
      </c>
      <c r="AC179" s="38"/>
    </row>
    <row r="180" spans="1:29" s="39" customFormat="1" ht="18" customHeight="1" x14ac:dyDescent="0.25">
      <c r="A180" s="41" t="s">
        <v>38</v>
      </c>
      <c r="B180" s="37">
        <f>[1]consoCURRENT!E2960</f>
        <v>0</v>
      </c>
      <c r="C180" s="37">
        <f>[1]consoCURRENT!F2960</f>
        <v>0</v>
      </c>
      <c r="D180" s="37">
        <f>[1]consoCURRENT!G2960</f>
        <v>0</v>
      </c>
      <c r="E180" s="37">
        <f>[1]consoCURRENT!H2960</f>
        <v>0</v>
      </c>
      <c r="F180" s="37">
        <f>[1]consoCURRENT!I2960</f>
        <v>0</v>
      </c>
      <c r="G180" s="37">
        <f>[1]consoCURRENT!J2960</f>
        <v>0</v>
      </c>
      <c r="H180" s="37">
        <f>[1]consoCURRENT!K2960</f>
        <v>0</v>
      </c>
      <c r="I180" s="37">
        <f>[1]consoCURRENT!L2960</f>
        <v>0</v>
      </c>
      <c r="J180" s="37">
        <f>[1]consoCURRENT!M2960</f>
        <v>0</v>
      </c>
      <c r="K180" s="37">
        <f>[1]consoCURRENT!N2960</f>
        <v>0</v>
      </c>
      <c r="L180" s="37">
        <f>[1]consoCURRENT!O2960</f>
        <v>0</v>
      </c>
      <c r="M180" s="37">
        <f>[1]consoCURRENT!P2960</f>
        <v>0</v>
      </c>
      <c r="N180" s="37">
        <f>[1]consoCURRENT!Q2960</f>
        <v>0</v>
      </c>
      <c r="O180" s="37">
        <f>[1]consoCURRENT!R2960</f>
        <v>0</v>
      </c>
      <c r="P180" s="37">
        <f>[1]consoCURRENT!S2960</f>
        <v>0</v>
      </c>
      <c r="Q180" s="37">
        <f>[1]consoCURRENT!T2960</f>
        <v>0</v>
      </c>
      <c r="R180" s="37">
        <f>[1]consoCURRENT!U2960</f>
        <v>0</v>
      </c>
      <c r="S180" s="37">
        <f>[1]consoCURRENT!V2960</f>
        <v>0</v>
      </c>
      <c r="T180" s="37">
        <f>[1]consoCURRENT!W2960</f>
        <v>0</v>
      </c>
      <c r="U180" s="37">
        <f>[1]consoCURRENT!X2960</f>
        <v>0</v>
      </c>
      <c r="V180" s="37">
        <f>[1]consoCURRENT!Y2960</f>
        <v>0</v>
      </c>
      <c r="W180" s="37">
        <f>[1]consoCURRENT!Z2960</f>
        <v>0</v>
      </c>
      <c r="X180" s="37">
        <f>[1]consoCURRENT!AA2960</f>
        <v>0</v>
      </c>
      <c r="Y180" s="37">
        <f>[1]consoCURRENT!AB2960</f>
        <v>0</v>
      </c>
      <c r="Z180" s="37">
        <f t="shared" si="122"/>
        <v>0</v>
      </c>
      <c r="AA180" s="37">
        <f t="shared" si="123"/>
        <v>0</v>
      </c>
      <c r="AB180" s="42"/>
      <c r="AC180" s="38"/>
    </row>
    <row r="181" spans="1:29" s="39" customFormat="1" ht="18" customHeight="1" x14ac:dyDescent="0.25">
      <c r="A181" s="41" t="s">
        <v>39</v>
      </c>
      <c r="B181" s="37">
        <f>[1]consoCURRENT!E2989</f>
        <v>0</v>
      </c>
      <c r="C181" s="37">
        <f>[1]consoCURRENT!F2989</f>
        <v>0</v>
      </c>
      <c r="D181" s="37">
        <f>[1]consoCURRENT!G2989</f>
        <v>0</v>
      </c>
      <c r="E181" s="37">
        <f>[1]consoCURRENT!H2989</f>
        <v>0</v>
      </c>
      <c r="F181" s="37">
        <f>[1]consoCURRENT!I2989</f>
        <v>0</v>
      </c>
      <c r="G181" s="37">
        <f>[1]consoCURRENT!J2989</f>
        <v>0</v>
      </c>
      <c r="H181" s="37">
        <f>[1]consoCURRENT!K2989</f>
        <v>0</v>
      </c>
      <c r="I181" s="37">
        <f>[1]consoCURRENT!L2989</f>
        <v>0</v>
      </c>
      <c r="J181" s="37">
        <f>[1]consoCURRENT!M2989</f>
        <v>0</v>
      </c>
      <c r="K181" s="37">
        <f>[1]consoCURRENT!N2989</f>
        <v>0</v>
      </c>
      <c r="L181" s="37">
        <f>[1]consoCURRENT!O2989</f>
        <v>0</v>
      </c>
      <c r="M181" s="37">
        <f>[1]consoCURRENT!P2989</f>
        <v>0</v>
      </c>
      <c r="N181" s="37">
        <f>[1]consoCURRENT!Q2989</f>
        <v>0</v>
      </c>
      <c r="O181" s="37">
        <f>[1]consoCURRENT!R2989</f>
        <v>0</v>
      </c>
      <c r="P181" s="37">
        <f>[1]consoCURRENT!S2989</f>
        <v>0</v>
      </c>
      <c r="Q181" s="37">
        <f>[1]consoCURRENT!T2989</f>
        <v>0</v>
      </c>
      <c r="R181" s="37">
        <f>[1]consoCURRENT!U2989</f>
        <v>0</v>
      </c>
      <c r="S181" s="37">
        <f>[1]consoCURRENT!V2989</f>
        <v>0</v>
      </c>
      <c r="T181" s="37">
        <f>[1]consoCURRENT!W2989</f>
        <v>0</v>
      </c>
      <c r="U181" s="37">
        <f>[1]consoCURRENT!X2989</f>
        <v>0</v>
      </c>
      <c r="V181" s="37">
        <f>[1]consoCURRENT!Y2989</f>
        <v>0</v>
      </c>
      <c r="W181" s="37">
        <f>[1]consoCURRENT!Z2989</f>
        <v>0</v>
      </c>
      <c r="X181" s="37">
        <f>[1]consoCURRENT!AA2989</f>
        <v>0</v>
      </c>
      <c r="Y181" s="37">
        <f>[1]consoCURRENT!AB2989</f>
        <v>0</v>
      </c>
      <c r="Z181" s="37">
        <f t="shared" si="122"/>
        <v>0</v>
      </c>
      <c r="AA181" s="37">
        <f t="shared" si="123"/>
        <v>0</v>
      </c>
      <c r="AB181" s="42"/>
      <c r="AC181" s="38"/>
    </row>
    <row r="182" spans="1:29" s="39" customFormat="1" ht="18" customHeight="1" x14ac:dyDescent="0.25">
      <c r="A182" s="43" t="s">
        <v>40</v>
      </c>
      <c r="B182" s="44">
        <f>SUM(B178:B181)</f>
        <v>9804000</v>
      </c>
      <c r="C182" s="44">
        <f t="shared" ref="C182:AA182" si="125">SUM(C178:C181)</f>
        <v>0</v>
      </c>
      <c r="D182" s="44">
        <f t="shared" si="125"/>
        <v>0</v>
      </c>
      <c r="E182" s="44">
        <f t="shared" si="125"/>
        <v>3105523.4800000004</v>
      </c>
      <c r="F182" s="44">
        <f t="shared" si="125"/>
        <v>0</v>
      </c>
      <c r="G182" s="44">
        <f t="shared" si="125"/>
        <v>0</v>
      </c>
      <c r="H182" s="44">
        <f t="shared" si="125"/>
        <v>0</v>
      </c>
      <c r="I182" s="44">
        <f t="shared" si="125"/>
        <v>0</v>
      </c>
      <c r="J182" s="44">
        <f t="shared" si="125"/>
        <v>0</v>
      </c>
      <c r="K182" s="44">
        <f t="shared" si="125"/>
        <v>0</v>
      </c>
      <c r="L182" s="44">
        <f t="shared" si="125"/>
        <v>0</v>
      </c>
      <c r="M182" s="44">
        <f t="shared" si="125"/>
        <v>0</v>
      </c>
      <c r="N182" s="44">
        <f t="shared" si="125"/>
        <v>1672956.81</v>
      </c>
      <c r="O182" s="44">
        <f t="shared" si="125"/>
        <v>732746.97000000009</v>
      </c>
      <c r="P182" s="44">
        <f t="shared" si="125"/>
        <v>699819.7</v>
      </c>
      <c r="Q182" s="44">
        <f t="shared" si="125"/>
        <v>0</v>
      </c>
      <c r="R182" s="44">
        <f t="shared" si="125"/>
        <v>0</v>
      </c>
      <c r="S182" s="44">
        <f t="shared" si="125"/>
        <v>0</v>
      </c>
      <c r="T182" s="44">
        <f t="shared" si="125"/>
        <v>0</v>
      </c>
      <c r="U182" s="44">
        <f t="shared" si="125"/>
        <v>0</v>
      </c>
      <c r="V182" s="44">
        <f t="shared" si="125"/>
        <v>0</v>
      </c>
      <c r="W182" s="44">
        <f t="shared" si="125"/>
        <v>0</v>
      </c>
      <c r="X182" s="44">
        <f t="shared" si="125"/>
        <v>0</v>
      </c>
      <c r="Y182" s="44">
        <f t="shared" si="125"/>
        <v>0</v>
      </c>
      <c r="Z182" s="44">
        <f t="shared" si="125"/>
        <v>3105523.4800000004</v>
      </c>
      <c r="AA182" s="44">
        <f t="shared" si="125"/>
        <v>6698476.5200000005</v>
      </c>
      <c r="AB182" s="45">
        <f t="shared" si="124"/>
        <v>0.31676086087311306</v>
      </c>
      <c r="AC182" s="38"/>
    </row>
    <row r="183" spans="1:29" s="39" customFormat="1" ht="18" customHeight="1" x14ac:dyDescent="0.25">
      <c r="A183" s="46" t="s">
        <v>41</v>
      </c>
      <c r="B183" s="37">
        <f>[1]consoCURRENT!E2993</f>
        <v>38000</v>
      </c>
      <c r="C183" s="37">
        <f>[1]consoCURRENT!F2993</f>
        <v>0</v>
      </c>
      <c r="D183" s="37">
        <f>[1]consoCURRENT!G2993</f>
        <v>0</v>
      </c>
      <c r="E183" s="37">
        <f>[1]consoCURRENT!H2993</f>
        <v>9567.36</v>
      </c>
      <c r="F183" s="37">
        <f>[1]consoCURRENT!I2993</f>
        <v>0</v>
      </c>
      <c r="G183" s="37">
        <f>[1]consoCURRENT!J2993</f>
        <v>0</v>
      </c>
      <c r="H183" s="37">
        <f>[1]consoCURRENT!K2993</f>
        <v>0</v>
      </c>
      <c r="I183" s="37">
        <f>[1]consoCURRENT!L2993</f>
        <v>0</v>
      </c>
      <c r="J183" s="37">
        <f>[1]consoCURRENT!M2993</f>
        <v>0</v>
      </c>
      <c r="K183" s="37">
        <f>[1]consoCURRENT!N2993</f>
        <v>0</v>
      </c>
      <c r="L183" s="37">
        <f>[1]consoCURRENT!O2993</f>
        <v>0</v>
      </c>
      <c r="M183" s="37">
        <f>[1]consoCURRENT!P2993</f>
        <v>0</v>
      </c>
      <c r="N183" s="37">
        <f>[1]consoCURRENT!Q2993</f>
        <v>3189.12</v>
      </c>
      <c r="O183" s="37">
        <f>[1]consoCURRENT!R2993</f>
        <v>3189.12</v>
      </c>
      <c r="P183" s="37">
        <f>[1]consoCURRENT!S2993</f>
        <v>3189.12</v>
      </c>
      <c r="Q183" s="37">
        <f>[1]consoCURRENT!T2993</f>
        <v>0</v>
      </c>
      <c r="R183" s="37">
        <f>[1]consoCURRENT!U2993</f>
        <v>0</v>
      </c>
      <c r="S183" s="37">
        <f>[1]consoCURRENT!V2993</f>
        <v>0</v>
      </c>
      <c r="T183" s="37">
        <f>[1]consoCURRENT!W2993</f>
        <v>0</v>
      </c>
      <c r="U183" s="37">
        <f>[1]consoCURRENT!X2993</f>
        <v>0</v>
      </c>
      <c r="V183" s="37">
        <f>[1]consoCURRENT!Y2993</f>
        <v>0</v>
      </c>
      <c r="W183" s="37">
        <f>[1]consoCURRENT!Z2993</f>
        <v>0</v>
      </c>
      <c r="X183" s="37">
        <f>[1]consoCURRENT!AA2993</f>
        <v>0</v>
      </c>
      <c r="Y183" s="37">
        <f>[1]consoCURRENT!AB2993</f>
        <v>0</v>
      </c>
      <c r="Z183" s="37">
        <f t="shared" ref="Z183" si="126">SUM(M183:Y183)</f>
        <v>9567.36</v>
      </c>
      <c r="AA183" s="37">
        <f t="shared" ref="AA183" si="127">B183-Z183</f>
        <v>28432.639999999999</v>
      </c>
      <c r="AB183" s="42">
        <f t="shared" si="124"/>
        <v>0.25177263157894736</v>
      </c>
      <c r="AC183" s="38"/>
    </row>
    <row r="184" spans="1:29" s="39" customFormat="1" ht="18" customHeight="1" x14ac:dyDescent="0.25">
      <c r="A184" s="43" t="s">
        <v>42</v>
      </c>
      <c r="B184" s="44">
        <f>B183+B182</f>
        <v>9842000</v>
      </c>
      <c r="C184" s="44">
        <f t="shared" ref="C184:AA184" si="128">C183+C182</f>
        <v>0</v>
      </c>
      <c r="D184" s="44">
        <f t="shared" si="128"/>
        <v>0</v>
      </c>
      <c r="E184" s="44">
        <f t="shared" si="128"/>
        <v>3115090.8400000003</v>
      </c>
      <c r="F184" s="44">
        <f t="shared" si="128"/>
        <v>0</v>
      </c>
      <c r="G184" s="44">
        <f t="shared" si="128"/>
        <v>0</v>
      </c>
      <c r="H184" s="44">
        <f t="shared" si="128"/>
        <v>0</v>
      </c>
      <c r="I184" s="44">
        <f t="shared" si="128"/>
        <v>0</v>
      </c>
      <c r="J184" s="44">
        <f t="shared" si="128"/>
        <v>0</v>
      </c>
      <c r="K184" s="44">
        <f t="shared" si="128"/>
        <v>0</v>
      </c>
      <c r="L184" s="44">
        <f t="shared" si="128"/>
        <v>0</v>
      </c>
      <c r="M184" s="44">
        <f t="shared" si="128"/>
        <v>0</v>
      </c>
      <c r="N184" s="44">
        <f t="shared" si="128"/>
        <v>1676145.9300000002</v>
      </c>
      <c r="O184" s="44">
        <f t="shared" si="128"/>
        <v>735936.09000000008</v>
      </c>
      <c r="P184" s="44">
        <f t="shared" si="128"/>
        <v>703008.82</v>
      </c>
      <c r="Q184" s="44">
        <f t="shared" si="128"/>
        <v>0</v>
      </c>
      <c r="R184" s="44">
        <f t="shared" si="128"/>
        <v>0</v>
      </c>
      <c r="S184" s="44">
        <f t="shared" si="128"/>
        <v>0</v>
      </c>
      <c r="T184" s="44">
        <f t="shared" si="128"/>
        <v>0</v>
      </c>
      <c r="U184" s="44">
        <f t="shared" si="128"/>
        <v>0</v>
      </c>
      <c r="V184" s="44">
        <f t="shared" si="128"/>
        <v>0</v>
      </c>
      <c r="W184" s="44">
        <f t="shared" si="128"/>
        <v>0</v>
      </c>
      <c r="X184" s="44">
        <f t="shared" si="128"/>
        <v>0</v>
      </c>
      <c r="Y184" s="44">
        <f t="shared" si="128"/>
        <v>0</v>
      </c>
      <c r="Z184" s="44">
        <f t="shared" si="128"/>
        <v>3115090.8400000003</v>
      </c>
      <c r="AA184" s="44">
        <f t="shared" si="128"/>
        <v>6726909.1600000001</v>
      </c>
      <c r="AB184" s="45">
        <f t="shared" si="124"/>
        <v>0.31650994106888847</v>
      </c>
      <c r="AC184" s="47"/>
    </row>
    <row r="185" spans="1:29" s="39" customFormat="1" ht="15" customHeight="1" x14ac:dyDescent="0.25">
      <c r="A185" s="36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8"/>
    </row>
    <row r="186" spans="1:29" s="39" customFormat="1" ht="15" customHeight="1" x14ac:dyDescent="0.25">
      <c r="A186" s="36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8"/>
    </row>
    <row r="187" spans="1:29" s="39" customFormat="1" ht="15" customHeight="1" x14ac:dyDescent="0.3">
      <c r="A187" s="40" t="s">
        <v>61</v>
      </c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8"/>
    </row>
    <row r="188" spans="1:29" s="39" customFormat="1" ht="18" customHeight="1" x14ac:dyDescent="0.25">
      <c r="A188" s="41" t="s">
        <v>36</v>
      </c>
      <c r="B188" s="37">
        <f>[1]consoCURRENT!E3053</f>
        <v>12106000</v>
      </c>
      <c r="C188" s="37">
        <f>[1]consoCURRENT!F3053</f>
        <v>0</v>
      </c>
      <c r="D188" s="37">
        <f>[1]consoCURRENT!G3053</f>
        <v>0</v>
      </c>
      <c r="E188" s="37">
        <f>[1]consoCURRENT!H3053</f>
        <v>2333797.3600000003</v>
      </c>
      <c r="F188" s="37">
        <f>[1]consoCURRENT!I3053</f>
        <v>0</v>
      </c>
      <c r="G188" s="37">
        <f>[1]consoCURRENT!J3053</f>
        <v>0</v>
      </c>
      <c r="H188" s="37">
        <f>[1]consoCURRENT!K3053</f>
        <v>0</v>
      </c>
      <c r="I188" s="37">
        <f>[1]consoCURRENT!L3053</f>
        <v>0</v>
      </c>
      <c r="J188" s="37">
        <f>[1]consoCURRENT!M3053</f>
        <v>0</v>
      </c>
      <c r="K188" s="37">
        <f>[1]consoCURRENT!N3053</f>
        <v>0</v>
      </c>
      <c r="L188" s="37">
        <f>[1]consoCURRENT!O3053</f>
        <v>0</v>
      </c>
      <c r="M188" s="37">
        <f>[1]consoCURRENT!P3053</f>
        <v>0</v>
      </c>
      <c r="N188" s="37">
        <f>[1]consoCURRENT!Q3053</f>
        <v>673415.91999999993</v>
      </c>
      <c r="O188" s="37">
        <f>[1]consoCURRENT!R3053</f>
        <v>868650.82000000007</v>
      </c>
      <c r="P188" s="37">
        <f>[1]consoCURRENT!S3053</f>
        <v>791730.62</v>
      </c>
      <c r="Q188" s="37">
        <f>[1]consoCURRENT!T3053</f>
        <v>0</v>
      </c>
      <c r="R188" s="37">
        <f>[1]consoCURRENT!U3053</f>
        <v>0</v>
      </c>
      <c r="S188" s="37">
        <f>[1]consoCURRENT!V3053</f>
        <v>0</v>
      </c>
      <c r="T188" s="37">
        <f>[1]consoCURRENT!W3053</f>
        <v>0</v>
      </c>
      <c r="U188" s="37">
        <f>[1]consoCURRENT!X3053</f>
        <v>0</v>
      </c>
      <c r="V188" s="37">
        <f>[1]consoCURRENT!Y3053</f>
        <v>0</v>
      </c>
      <c r="W188" s="37">
        <f>[1]consoCURRENT!Z3053</f>
        <v>0</v>
      </c>
      <c r="X188" s="37">
        <f>[1]consoCURRENT!AA3053</f>
        <v>0</v>
      </c>
      <c r="Y188" s="37">
        <f>[1]consoCURRENT!AB3053</f>
        <v>0</v>
      </c>
      <c r="Z188" s="37">
        <f>SUM(M188:Y188)</f>
        <v>2333797.36</v>
      </c>
      <c r="AA188" s="37">
        <f>B188-Z188</f>
        <v>9772202.6400000006</v>
      </c>
      <c r="AB188" s="42">
        <f>Z188/B188</f>
        <v>0.19278022137782916</v>
      </c>
      <c r="AC188" s="38"/>
    </row>
    <row r="189" spans="1:29" s="39" customFormat="1" ht="18" customHeight="1" x14ac:dyDescent="0.25">
      <c r="A189" s="41" t="s">
        <v>37</v>
      </c>
      <c r="B189" s="37">
        <f>[1]consoCURRENT!E3129</f>
        <v>28341000</v>
      </c>
      <c r="C189" s="37">
        <f>[1]consoCURRENT!F3129</f>
        <v>0</v>
      </c>
      <c r="D189" s="37">
        <f>[1]consoCURRENT!G3129</f>
        <v>0</v>
      </c>
      <c r="E189" s="37">
        <f>[1]consoCURRENT!H3129</f>
        <v>5896734.0700000003</v>
      </c>
      <c r="F189" s="37">
        <f>[1]consoCURRENT!I3129</f>
        <v>0</v>
      </c>
      <c r="G189" s="37">
        <f>[1]consoCURRENT!J3129</f>
        <v>0</v>
      </c>
      <c r="H189" s="37">
        <f>[1]consoCURRENT!K3129</f>
        <v>0</v>
      </c>
      <c r="I189" s="37">
        <f>[1]consoCURRENT!L3129</f>
        <v>0</v>
      </c>
      <c r="J189" s="37">
        <f>[1]consoCURRENT!M3129</f>
        <v>0</v>
      </c>
      <c r="K189" s="37">
        <f>[1]consoCURRENT!N3129</f>
        <v>0</v>
      </c>
      <c r="L189" s="37">
        <f>[1]consoCURRENT!O3129</f>
        <v>0</v>
      </c>
      <c r="M189" s="37">
        <f>[1]consoCURRENT!P3129</f>
        <v>0</v>
      </c>
      <c r="N189" s="37">
        <f>[1]consoCURRENT!Q3129</f>
        <v>244304.82</v>
      </c>
      <c r="O189" s="37">
        <f>[1]consoCURRENT!R3129</f>
        <v>3637609.1200000006</v>
      </c>
      <c r="P189" s="37">
        <f>[1]consoCURRENT!S3129</f>
        <v>2014820.1300000001</v>
      </c>
      <c r="Q189" s="37">
        <f>[1]consoCURRENT!T3129</f>
        <v>0</v>
      </c>
      <c r="R189" s="37">
        <f>[1]consoCURRENT!U3129</f>
        <v>0</v>
      </c>
      <c r="S189" s="37">
        <f>[1]consoCURRENT!V3129</f>
        <v>0</v>
      </c>
      <c r="T189" s="37">
        <f>[1]consoCURRENT!W3129</f>
        <v>0</v>
      </c>
      <c r="U189" s="37">
        <f>[1]consoCURRENT!X3129</f>
        <v>0</v>
      </c>
      <c r="V189" s="37">
        <f>[1]consoCURRENT!Y3129</f>
        <v>0</v>
      </c>
      <c r="W189" s="37">
        <f>[1]consoCURRENT!Z3129</f>
        <v>0</v>
      </c>
      <c r="X189" s="37">
        <f>[1]consoCURRENT!AA3129</f>
        <v>0</v>
      </c>
      <c r="Y189" s="37">
        <f>[1]consoCURRENT!AB3129</f>
        <v>0</v>
      </c>
      <c r="Z189" s="37">
        <f t="shared" ref="Z189:Z191" si="129">SUM(M189:Y189)</f>
        <v>5896734.0700000003</v>
      </c>
      <c r="AA189" s="37">
        <f t="shared" ref="AA189:AA191" si="130">B189-Z189</f>
        <v>22444265.93</v>
      </c>
      <c r="AB189" s="42">
        <f t="shared" ref="AB189:AB194" si="131">Z189/B189</f>
        <v>0.20806372640344378</v>
      </c>
      <c r="AC189" s="38"/>
    </row>
    <row r="190" spans="1:29" s="39" customFormat="1" ht="18" customHeight="1" x14ac:dyDescent="0.25">
      <c r="A190" s="41" t="s">
        <v>38</v>
      </c>
      <c r="B190" s="37">
        <f>[1]consoCURRENT!E3135</f>
        <v>0</v>
      </c>
      <c r="C190" s="37">
        <f>[1]consoCURRENT!F3135</f>
        <v>0</v>
      </c>
      <c r="D190" s="37">
        <f>[1]consoCURRENT!G3135</f>
        <v>0</v>
      </c>
      <c r="E190" s="37">
        <f>[1]consoCURRENT!H3135</f>
        <v>0</v>
      </c>
      <c r="F190" s="37">
        <f>[1]consoCURRENT!I3135</f>
        <v>0</v>
      </c>
      <c r="G190" s="37">
        <f>[1]consoCURRENT!J3135</f>
        <v>0</v>
      </c>
      <c r="H190" s="37">
        <f>[1]consoCURRENT!K3135</f>
        <v>0</v>
      </c>
      <c r="I190" s="37">
        <f>[1]consoCURRENT!L3135</f>
        <v>0</v>
      </c>
      <c r="J190" s="37">
        <f>[1]consoCURRENT!M3135</f>
        <v>0</v>
      </c>
      <c r="K190" s="37">
        <f>[1]consoCURRENT!N3135</f>
        <v>0</v>
      </c>
      <c r="L190" s="37">
        <f>[1]consoCURRENT!O3135</f>
        <v>0</v>
      </c>
      <c r="M190" s="37">
        <f>[1]consoCURRENT!P3135</f>
        <v>0</v>
      </c>
      <c r="N190" s="37">
        <f>[1]consoCURRENT!Q3135</f>
        <v>0</v>
      </c>
      <c r="O190" s="37">
        <f>[1]consoCURRENT!R3135</f>
        <v>0</v>
      </c>
      <c r="P190" s="37">
        <f>[1]consoCURRENT!S3135</f>
        <v>0</v>
      </c>
      <c r="Q190" s="37">
        <f>[1]consoCURRENT!T3135</f>
        <v>0</v>
      </c>
      <c r="R190" s="37">
        <f>[1]consoCURRENT!U3135</f>
        <v>0</v>
      </c>
      <c r="S190" s="37">
        <f>[1]consoCURRENT!V3135</f>
        <v>0</v>
      </c>
      <c r="T190" s="37">
        <f>[1]consoCURRENT!W3135</f>
        <v>0</v>
      </c>
      <c r="U190" s="37">
        <f>[1]consoCURRENT!X3135</f>
        <v>0</v>
      </c>
      <c r="V190" s="37">
        <f>[1]consoCURRENT!Y3135</f>
        <v>0</v>
      </c>
      <c r="W190" s="37">
        <f>[1]consoCURRENT!Z3135</f>
        <v>0</v>
      </c>
      <c r="X190" s="37">
        <f>[1]consoCURRENT!AA3135</f>
        <v>0</v>
      </c>
      <c r="Y190" s="37">
        <f>[1]consoCURRENT!AB3135</f>
        <v>0</v>
      </c>
      <c r="Z190" s="37">
        <f t="shared" si="129"/>
        <v>0</v>
      </c>
      <c r="AA190" s="37">
        <f t="shared" si="130"/>
        <v>0</v>
      </c>
      <c r="AB190" s="42"/>
      <c r="AC190" s="38"/>
    </row>
    <row r="191" spans="1:29" s="39" customFormat="1" ht="18" customHeight="1" x14ac:dyDescent="0.25">
      <c r="A191" s="41" t="s">
        <v>39</v>
      </c>
      <c r="B191" s="37">
        <f>[1]consoCURRENT!E3164</f>
        <v>0</v>
      </c>
      <c r="C191" s="37">
        <f>[1]consoCURRENT!F3164</f>
        <v>0</v>
      </c>
      <c r="D191" s="37">
        <f>[1]consoCURRENT!G3164</f>
        <v>0</v>
      </c>
      <c r="E191" s="37">
        <f>[1]consoCURRENT!H3164</f>
        <v>0</v>
      </c>
      <c r="F191" s="37">
        <f>[1]consoCURRENT!I3164</f>
        <v>0</v>
      </c>
      <c r="G191" s="37">
        <f>[1]consoCURRENT!J3164</f>
        <v>0</v>
      </c>
      <c r="H191" s="37">
        <f>[1]consoCURRENT!K3164</f>
        <v>0</v>
      </c>
      <c r="I191" s="37">
        <f>[1]consoCURRENT!L3164</f>
        <v>0</v>
      </c>
      <c r="J191" s="37">
        <f>[1]consoCURRENT!M3164</f>
        <v>0</v>
      </c>
      <c r="K191" s="37">
        <f>[1]consoCURRENT!N3164</f>
        <v>0</v>
      </c>
      <c r="L191" s="37">
        <f>[1]consoCURRENT!O3164</f>
        <v>0</v>
      </c>
      <c r="M191" s="37">
        <f>[1]consoCURRENT!P3164</f>
        <v>0</v>
      </c>
      <c r="N191" s="37">
        <f>[1]consoCURRENT!Q3164</f>
        <v>0</v>
      </c>
      <c r="O191" s="37">
        <f>[1]consoCURRENT!R3164</f>
        <v>0</v>
      </c>
      <c r="P191" s="37">
        <f>[1]consoCURRENT!S3164</f>
        <v>0</v>
      </c>
      <c r="Q191" s="37">
        <f>[1]consoCURRENT!T3164</f>
        <v>0</v>
      </c>
      <c r="R191" s="37">
        <f>[1]consoCURRENT!U3164</f>
        <v>0</v>
      </c>
      <c r="S191" s="37">
        <f>[1]consoCURRENT!V3164</f>
        <v>0</v>
      </c>
      <c r="T191" s="37">
        <f>[1]consoCURRENT!W3164</f>
        <v>0</v>
      </c>
      <c r="U191" s="37">
        <f>[1]consoCURRENT!X3164</f>
        <v>0</v>
      </c>
      <c r="V191" s="37">
        <f>[1]consoCURRENT!Y3164</f>
        <v>0</v>
      </c>
      <c r="W191" s="37">
        <f>[1]consoCURRENT!Z3164</f>
        <v>0</v>
      </c>
      <c r="X191" s="37">
        <f>[1]consoCURRENT!AA3164</f>
        <v>0</v>
      </c>
      <c r="Y191" s="37">
        <f>[1]consoCURRENT!AB3164</f>
        <v>0</v>
      </c>
      <c r="Z191" s="37">
        <f t="shared" si="129"/>
        <v>0</v>
      </c>
      <c r="AA191" s="37">
        <f t="shared" si="130"/>
        <v>0</v>
      </c>
      <c r="AB191" s="42"/>
      <c r="AC191" s="38"/>
    </row>
    <row r="192" spans="1:29" s="39" customFormat="1" ht="18" customHeight="1" x14ac:dyDescent="0.25">
      <c r="A192" s="43" t="s">
        <v>40</v>
      </c>
      <c r="B192" s="44">
        <f>SUM(B188:B191)</f>
        <v>40447000</v>
      </c>
      <c r="C192" s="44">
        <f t="shared" ref="C192:AA192" si="132">SUM(C188:C191)</f>
        <v>0</v>
      </c>
      <c r="D192" s="44">
        <f t="shared" si="132"/>
        <v>0</v>
      </c>
      <c r="E192" s="44">
        <f t="shared" si="132"/>
        <v>8230531.4300000006</v>
      </c>
      <c r="F192" s="44">
        <f t="shared" si="132"/>
        <v>0</v>
      </c>
      <c r="G192" s="44">
        <f t="shared" si="132"/>
        <v>0</v>
      </c>
      <c r="H192" s="44">
        <f t="shared" si="132"/>
        <v>0</v>
      </c>
      <c r="I192" s="44">
        <f t="shared" si="132"/>
        <v>0</v>
      </c>
      <c r="J192" s="44">
        <f t="shared" si="132"/>
        <v>0</v>
      </c>
      <c r="K192" s="44">
        <f t="shared" si="132"/>
        <v>0</v>
      </c>
      <c r="L192" s="44">
        <f t="shared" si="132"/>
        <v>0</v>
      </c>
      <c r="M192" s="44">
        <f t="shared" si="132"/>
        <v>0</v>
      </c>
      <c r="N192" s="44">
        <f t="shared" si="132"/>
        <v>917720.74</v>
      </c>
      <c r="O192" s="44">
        <f t="shared" si="132"/>
        <v>4506259.9400000004</v>
      </c>
      <c r="P192" s="44">
        <f t="shared" si="132"/>
        <v>2806550.75</v>
      </c>
      <c r="Q192" s="44">
        <f t="shared" si="132"/>
        <v>0</v>
      </c>
      <c r="R192" s="44">
        <f t="shared" si="132"/>
        <v>0</v>
      </c>
      <c r="S192" s="44">
        <f t="shared" si="132"/>
        <v>0</v>
      </c>
      <c r="T192" s="44">
        <f t="shared" si="132"/>
        <v>0</v>
      </c>
      <c r="U192" s="44">
        <f t="shared" si="132"/>
        <v>0</v>
      </c>
      <c r="V192" s="44">
        <f t="shared" si="132"/>
        <v>0</v>
      </c>
      <c r="W192" s="44">
        <f t="shared" si="132"/>
        <v>0</v>
      </c>
      <c r="X192" s="44">
        <f t="shared" si="132"/>
        <v>0</v>
      </c>
      <c r="Y192" s="44">
        <f t="shared" si="132"/>
        <v>0</v>
      </c>
      <c r="Z192" s="44">
        <f t="shared" si="132"/>
        <v>8230531.4299999997</v>
      </c>
      <c r="AA192" s="44">
        <f t="shared" si="132"/>
        <v>32216468.57</v>
      </c>
      <c r="AB192" s="45">
        <f t="shared" si="131"/>
        <v>0.20348929290182213</v>
      </c>
      <c r="AC192" s="38"/>
    </row>
    <row r="193" spans="1:29" s="39" customFormat="1" ht="18" customHeight="1" x14ac:dyDescent="0.25">
      <c r="A193" s="46" t="s">
        <v>41</v>
      </c>
      <c r="B193" s="37">
        <f>[1]consoCURRENT!E3168</f>
        <v>519000</v>
      </c>
      <c r="C193" s="37">
        <f>[1]consoCURRENT!F3168</f>
        <v>0</v>
      </c>
      <c r="D193" s="37">
        <f>[1]consoCURRENT!G3168</f>
        <v>0</v>
      </c>
      <c r="E193" s="37">
        <f>[1]consoCURRENT!H3168</f>
        <v>129903.40000000001</v>
      </c>
      <c r="F193" s="37">
        <f>[1]consoCURRENT!I3168</f>
        <v>0</v>
      </c>
      <c r="G193" s="37">
        <f>[1]consoCURRENT!J3168</f>
        <v>0</v>
      </c>
      <c r="H193" s="37">
        <f>[1]consoCURRENT!K3168</f>
        <v>0</v>
      </c>
      <c r="I193" s="37">
        <f>[1]consoCURRENT!L3168</f>
        <v>0</v>
      </c>
      <c r="J193" s="37">
        <f>[1]consoCURRENT!M3168</f>
        <v>0</v>
      </c>
      <c r="K193" s="37">
        <f>[1]consoCURRENT!N3168</f>
        <v>0</v>
      </c>
      <c r="L193" s="37">
        <f>[1]consoCURRENT!O3168</f>
        <v>0</v>
      </c>
      <c r="M193" s="37">
        <f>[1]consoCURRENT!P3168</f>
        <v>0</v>
      </c>
      <c r="N193" s="37">
        <f>[1]consoCURRENT!Q3168</f>
        <v>43267.8</v>
      </c>
      <c r="O193" s="37">
        <f>[1]consoCURRENT!R3168</f>
        <v>43267.8</v>
      </c>
      <c r="P193" s="37">
        <f>[1]consoCURRENT!S3168</f>
        <v>43367.8</v>
      </c>
      <c r="Q193" s="37">
        <f>[1]consoCURRENT!T3168</f>
        <v>0</v>
      </c>
      <c r="R193" s="37">
        <f>[1]consoCURRENT!U3168</f>
        <v>0</v>
      </c>
      <c r="S193" s="37">
        <f>[1]consoCURRENT!V3168</f>
        <v>0</v>
      </c>
      <c r="T193" s="37">
        <f>[1]consoCURRENT!W3168</f>
        <v>0</v>
      </c>
      <c r="U193" s="37">
        <f>[1]consoCURRENT!X3168</f>
        <v>0</v>
      </c>
      <c r="V193" s="37">
        <f>[1]consoCURRENT!Y3168</f>
        <v>0</v>
      </c>
      <c r="W193" s="37">
        <f>[1]consoCURRENT!Z3168</f>
        <v>0</v>
      </c>
      <c r="X193" s="37">
        <f>[1]consoCURRENT!AA3168</f>
        <v>0</v>
      </c>
      <c r="Y193" s="37">
        <f>[1]consoCURRENT!AB3168</f>
        <v>0</v>
      </c>
      <c r="Z193" s="37">
        <f t="shared" ref="Z193" si="133">SUM(M193:Y193)</f>
        <v>129903.40000000001</v>
      </c>
      <c r="AA193" s="37">
        <f t="shared" ref="AA193" si="134">B193-Z193</f>
        <v>389096.6</v>
      </c>
      <c r="AB193" s="42">
        <f t="shared" si="131"/>
        <v>0.25029556840077072</v>
      </c>
      <c r="AC193" s="38"/>
    </row>
    <row r="194" spans="1:29" s="39" customFormat="1" ht="18" customHeight="1" x14ac:dyDescent="0.25">
      <c r="A194" s="43" t="s">
        <v>42</v>
      </c>
      <c r="B194" s="44">
        <f>B193+B192</f>
        <v>40966000</v>
      </c>
      <c r="C194" s="44">
        <f t="shared" ref="C194:AA194" si="135">C193+C192</f>
        <v>0</v>
      </c>
      <c r="D194" s="44">
        <f t="shared" si="135"/>
        <v>0</v>
      </c>
      <c r="E194" s="44">
        <f t="shared" si="135"/>
        <v>8360434.830000001</v>
      </c>
      <c r="F194" s="44">
        <f t="shared" si="135"/>
        <v>0</v>
      </c>
      <c r="G194" s="44">
        <f t="shared" si="135"/>
        <v>0</v>
      </c>
      <c r="H194" s="44">
        <f t="shared" si="135"/>
        <v>0</v>
      </c>
      <c r="I194" s="44">
        <f t="shared" si="135"/>
        <v>0</v>
      </c>
      <c r="J194" s="44">
        <f t="shared" si="135"/>
        <v>0</v>
      </c>
      <c r="K194" s="44">
        <f t="shared" si="135"/>
        <v>0</v>
      </c>
      <c r="L194" s="44">
        <f t="shared" si="135"/>
        <v>0</v>
      </c>
      <c r="M194" s="44">
        <f t="shared" si="135"/>
        <v>0</v>
      </c>
      <c r="N194" s="44">
        <f t="shared" si="135"/>
        <v>960988.54</v>
      </c>
      <c r="O194" s="44">
        <f t="shared" si="135"/>
        <v>4549527.74</v>
      </c>
      <c r="P194" s="44">
        <f t="shared" si="135"/>
        <v>2849918.55</v>
      </c>
      <c r="Q194" s="44">
        <f t="shared" si="135"/>
        <v>0</v>
      </c>
      <c r="R194" s="44">
        <f t="shared" si="135"/>
        <v>0</v>
      </c>
      <c r="S194" s="44">
        <f t="shared" si="135"/>
        <v>0</v>
      </c>
      <c r="T194" s="44">
        <f t="shared" si="135"/>
        <v>0</v>
      </c>
      <c r="U194" s="44">
        <f t="shared" si="135"/>
        <v>0</v>
      </c>
      <c r="V194" s="44">
        <f t="shared" si="135"/>
        <v>0</v>
      </c>
      <c r="W194" s="44">
        <f t="shared" si="135"/>
        <v>0</v>
      </c>
      <c r="X194" s="44">
        <f t="shared" si="135"/>
        <v>0</v>
      </c>
      <c r="Y194" s="44">
        <f t="shared" si="135"/>
        <v>0</v>
      </c>
      <c r="Z194" s="44">
        <f t="shared" si="135"/>
        <v>8360434.8300000001</v>
      </c>
      <c r="AA194" s="44">
        <f t="shared" si="135"/>
        <v>32605565.170000002</v>
      </c>
      <c r="AB194" s="45">
        <f t="shared" si="131"/>
        <v>0.204082283601035</v>
      </c>
      <c r="AC194" s="47"/>
    </row>
    <row r="195" spans="1:29" s="39" customFormat="1" ht="15" customHeight="1" x14ac:dyDescent="0.25">
      <c r="A195" s="36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8"/>
    </row>
    <row r="196" spans="1:29" s="39" customFormat="1" ht="15" customHeight="1" x14ac:dyDescent="0.25">
      <c r="A196" s="36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8"/>
    </row>
    <row r="197" spans="1:29" s="39" customFormat="1" ht="15" customHeight="1" x14ac:dyDescent="0.3">
      <c r="A197" s="40" t="s">
        <v>62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8"/>
    </row>
    <row r="198" spans="1:29" s="39" customFormat="1" ht="18" customHeight="1" x14ac:dyDescent="0.25">
      <c r="A198" s="41" t="s">
        <v>36</v>
      </c>
      <c r="B198" s="37">
        <f>[1]consoCURRENT!E3228</f>
        <v>12067000</v>
      </c>
      <c r="C198" s="37">
        <f>[1]consoCURRENT!F3228</f>
        <v>0</v>
      </c>
      <c r="D198" s="37">
        <f>[1]consoCURRENT!G3228</f>
        <v>0</v>
      </c>
      <c r="E198" s="37">
        <f>[1]consoCURRENT!H3228</f>
        <v>1761391.3699999999</v>
      </c>
      <c r="F198" s="37">
        <f>[1]consoCURRENT!I3228</f>
        <v>0</v>
      </c>
      <c r="G198" s="37">
        <f>[1]consoCURRENT!J3228</f>
        <v>0</v>
      </c>
      <c r="H198" s="37">
        <f>[1]consoCURRENT!K3228</f>
        <v>0</v>
      </c>
      <c r="I198" s="37">
        <f>[1]consoCURRENT!L3228</f>
        <v>0</v>
      </c>
      <c r="J198" s="37">
        <f>[1]consoCURRENT!M3228</f>
        <v>0</v>
      </c>
      <c r="K198" s="37">
        <f>[1]consoCURRENT!N3228</f>
        <v>0</v>
      </c>
      <c r="L198" s="37">
        <f>[1]consoCURRENT!O3228</f>
        <v>0</v>
      </c>
      <c r="M198" s="37">
        <f>[1]consoCURRENT!P3228</f>
        <v>0</v>
      </c>
      <c r="N198" s="37">
        <f>[1]consoCURRENT!Q3228</f>
        <v>482797.92</v>
      </c>
      <c r="O198" s="37">
        <f>[1]consoCURRENT!R3228</f>
        <v>697526.65999999992</v>
      </c>
      <c r="P198" s="37">
        <f>[1]consoCURRENT!S3228</f>
        <v>581066.79</v>
      </c>
      <c r="Q198" s="37">
        <f>[1]consoCURRENT!T3228</f>
        <v>0</v>
      </c>
      <c r="R198" s="37">
        <f>[1]consoCURRENT!U3228</f>
        <v>0</v>
      </c>
      <c r="S198" s="37">
        <f>[1]consoCURRENT!V3228</f>
        <v>0</v>
      </c>
      <c r="T198" s="37">
        <f>[1]consoCURRENT!W3228</f>
        <v>0</v>
      </c>
      <c r="U198" s="37">
        <f>[1]consoCURRENT!X3228</f>
        <v>0</v>
      </c>
      <c r="V198" s="37">
        <f>[1]consoCURRENT!Y3228</f>
        <v>0</v>
      </c>
      <c r="W198" s="37">
        <f>[1]consoCURRENT!Z3228</f>
        <v>0</v>
      </c>
      <c r="X198" s="37">
        <f>[1]consoCURRENT!AA3228</f>
        <v>0</v>
      </c>
      <c r="Y198" s="37">
        <f>[1]consoCURRENT!AB3228</f>
        <v>0</v>
      </c>
      <c r="Z198" s="37">
        <f>SUM(M198:Y198)</f>
        <v>1761391.3699999999</v>
      </c>
      <c r="AA198" s="37">
        <f>B198-Z198</f>
        <v>10305608.630000001</v>
      </c>
      <c r="AB198" s="42">
        <f>Z198/B198</f>
        <v>0.14596762824231374</v>
      </c>
      <c r="AC198" s="38"/>
    </row>
    <row r="199" spans="1:29" s="39" customFormat="1" ht="18" customHeight="1" x14ac:dyDescent="0.25">
      <c r="A199" s="41" t="s">
        <v>37</v>
      </c>
      <c r="B199" s="37">
        <f>[1]consoCURRENT!E3304</f>
        <v>29953000</v>
      </c>
      <c r="C199" s="37">
        <f>[1]consoCURRENT!F3304</f>
        <v>0</v>
      </c>
      <c r="D199" s="37">
        <f>[1]consoCURRENT!G3304</f>
        <v>0</v>
      </c>
      <c r="E199" s="37">
        <f>[1]consoCURRENT!H3304</f>
        <v>6955025.6100000013</v>
      </c>
      <c r="F199" s="37">
        <f>[1]consoCURRENT!I3304</f>
        <v>0</v>
      </c>
      <c r="G199" s="37">
        <f>[1]consoCURRENT!J3304</f>
        <v>0</v>
      </c>
      <c r="H199" s="37">
        <f>[1]consoCURRENT!K3304</f>
        <v>0</v>
      </c>
      <c r="I199" s="37">
        <f>[1]consoCURRENT!L3304</f>
        <v>0</v>
      </c>
      <c r="J199" s="37">
        <f>[1]consoCURRENT!M3304</f>
        <v>0</v>
      </c>
      <c r="K199" s="37">
        <f>[1]consoCURRENT!N3304</f>
        <v>0</v>
      </c>
      <c r="L199" s="37">
        <f>[1]consoCURRENT!O3304</f>
        <v>0</v>
      </c>
      <c r="M199" s="37">
        <f>[1]consoCURRENT!P3304</f>
        <v>0</v>
      </c>
      <c r="N199" s="37">
        <f>[1]consoCURRENT!Q3304</f>
        <v>537667.05000000005</v>
      </c>
      <c r="O199" s="37">
        <f>[1]consoCURRENT!R3304</f>
        <v>4146488.45</v>
      </c>
      <c r="P199" s="37">
        <f>[1]consoCURRENT!S3304</f>
        <v>2270870.1100000003</v>
      </c>
      <c r="Q199" s="37">
        <f>[1]consoCURRENT!T3304</f>
        <v>0</v>
      </c>
      <c r="R199" s="37">
        <f>[1]consoCURRENT!U3304</f>
        <v>0</v>
      </c>
      <c r="S199" s="37">
        <f>[1]consoCURRENT!V3304</f>
        <v>0</v>
      </c>
      <c r="T199" s="37">
        <f>[1]consoCURRENT!W3304</f>
        <v>0</v>
      </c>
      <c r="U199" s="37">
        <f>[1]consoCURRENT!X3304</f>
        <v>0</v>
      </c>
      <c r="V199" s="37">
        <f>[1]consoCURRENT!Y3304</f>
        <v>0</v>
      </c>
      <c r="W199" s="37">
        <f>[1]consoCURRENT!Z3304</f>
        <v>0</v>
      </c>
      <c r="X199" s="37">
        <f>[1]consoCURRENT!AA3304</f>
        <v>0</v>
      </c>
      <c r="Y199" s="37">
        <f>[1]consoCURRENT!AB3304</f>
        <v>0</v>
      </c>
      <c r="Z199" s="37">
        <f t="shared" ref="Z199:Z201" si="136">SUM(M199:Y199)</f>
        <v>6955025.6100000003</v>
      </c>
      <c r="AA199" s="37">
        <f t="shared" ref="AA199:AA201" si="137">B199-Z199</f>
        <v>22997974.390000001</v>
      </c>
      <c r="AB199" s="42">
        <f t="shared" ref="AB199:AB204" si="138">Z199/B199</f>
        <v>0.23219796380996896</v>
      </c>
      <c r="AC199" s="38"/>
    </row>
    <row r="200" spans="1:29" s="39" customFormat="1" ht="18" customHeight="1" x14ac:dyDescent="0.25">
      <c r="A200" s="41" t="s">
        <v>38</v>
      </c>
      <c r="B200" s="37">
        <f>[1]consoCURRENT!E3310</f>
        <v>0</v>
      </c>
      <c r="C200" s="37">
        <f>[1]consoCURRENT!F3310</f>
        <v>0</v>
      </c>
      <c r="D200" s="37">
        <f>[1]consoCURRENT!G3310</f>
        <v>0</v>
      </c>
      <c r="E200" s="37">
        <f>[1]consoCURRENT!H3310</f>
        <v>0</v>
      </c>
      <c r="F200" s="37">
        <f>[1]consoCURRENT!I3310</f>
        <v>0</v>
      </c>
      <c r="G200" s="37">
        <f>[1]consoCURRENT!J3310</f>
        <v>0</v>
      </c>
      <c r="H200" s="37">
        <f>[1]consoCURRENT!K3310</f>
        <v>0</v>
      </c>
      <c r="I200" s="37">
        <f>[1]consoCURRENT!L3310</f>
        <v>0</v>
      </c>
      <c r="J200" s="37">
        <f>[1]consoCURRENT!M3310</f>
        <v>0</v>
      </c>
      <c r="K200" s="37">
        <f>[1]consoCURRENT!N3310</f>
        <v>0</v>
      </c>
      <c r="L200" s="37">
        <f>[1]consoCURRENT!O3310</f>
        <v>0</v>
      </c>
      <c r="M200" s="37">
        <f>[1]consoCURRENT!P3310</f>
        <v>0</v>
      </c>
      <c r="N200" s="37">
        <f>[1]consoCURRENT!Q3310</f>
        <v>0</v>
      </c>
      <c r="O200" s="37">
        <f>[1]consoCURRENT!R3310</f>
        <v>0</v>
      </c>
      <c r="P200" s="37">
        <f>[1]consoCURRENT!S3310</f>
        <v>0</v>
      </c>
      <c r="Q200" s="37">
        <f>[1]consoCURRENT!T3310</f>
        <v>0</v>
      </c>
      <c r="R200" s="37">
        <f>[1]consoCURRENT!U3310</f>
        <v>0</v>
      </c>
      <c r="S200" s="37">
        <f>[1]consoCURRENT!V3310</f>
        <v>0</v>
      </c>
      <c r="T200" s="37">
        <f>[1]consoCURRENT!W3310</f>
        <v>0</v>
      </c>
      <c r="U200" s="37">
        <f>[1]consoCURRENT!X3310</f>
        <v>0</v>
      </c>
      <c r="V200" s="37">
        <f>[1]consoCURRENT!Y3310</f>
        <v>0</v>
      </c>
      <c r="W200" s="37">
        <f>[1]consoCURRENT!Z3310</f>
        <v>0</v>
      </c>
      <c r="X200" s="37">
        <f>[1]consoCURRENT!AA3310</f>
        <v>0</v>
      </c>
      <c r="Y200" s="37">
        <f>[1]consoCURRENT!AB3310</f>
        <v>0</v>
      </c>
      <c r="Z200" s="37">
        <f t="shared" si="136"/>
        <v>0</v>
      </c>
      <c r="AA200" s="37">
        <f t="shared" si="137"/>
        <v>0</v>
      </c>
      <c r="AB200" s="42"/>
      <c r="AC200" s="38"/>
    </row>
    <row r="201" spans="1:29" s="39" customFormat="1" ht="18" customHeight="1" x14ac:dyDescent="0.25">
      <c r="A201" s="41" t="s">
        <v>39</v>
      </c>
      <c r="B201" s="37">
        <f>[1]consoCURRENT!E3339</f>
        <v>0</v>
      </c>
      <c r="C201" s="37">
        <f>[1]consoCURRENT!F3339</f>
        <v>0</v>
      </c>
      <c r="D201" s="37">
        <f>[1]consoCURRENT!G3339</f>
        <v>0</v>
      </c>
      <c r="E201" s="37">
        <f>[1]consoCURRENT!H3339</f>
        <v>0</v>
      </c>
      <c r="F201" s="37">
        <f>[1]consoCURRENT!I3339</f>
        <v>0</v>
      </c>
      <c r="G201" s="37">
        <f>[1]consoCURRENT!J3339</f>
        <v>0</v>
      </c>
      <c r="H201" s="37">
        <f>[1]consoCURRENT!K3339</f>
        <v>0</v>
      </c>
      <c r="I201" s="37">
        <f>[1]consoCURRENT!L3339</f>
        <v>0</v>
      </c>
      <c r="J201" s="37">
        <f>[1]consoCURRENT!M3339</f>
        <v>0</v>
      </c>
      <c r="K201" s="37">
        <f>[1]consoCURRENT!N3339</f>
        <v>0</v>
      </c>
      <c r="L201" s="37">
        <f>[1]consoCURRENT!O3339</f>
        <v>0</v>
      </c>
      <c r="M201" s="37">
        <f>[1]consoCURRENT!P3339</f>
        <v>0</v>
      </c>
      <c r="N201" s="37">
        <f>[1]consoCURRENT!Q3339</f>
        <v>0</v>
      </c>
      <c r="O201" s="37">
        <f>[1]consoCURRENT!R3339</f>
        <v>0</v>
      </c>
      <c r="P201" s="37">
        <f>[1]consoCURRENT!S3339</f>
        <v>0</v>
      </c>
      <c r="Q201" s="37">
        <f>[1]consoCURRENT!T3339</f>
        <v>0</v>
      </c>
      <c r="R201" s="37">
        <f>[1]consoCURRENT!U3339</f>
        <v>0</v>
      </c>
      <c r="S201" s="37">
        <f>[1]consoCURRENT!V3339</f>
        <v>0</v>
      </c>
      <c r="T201" s="37">
        <f>[1]consoCURRENT!W3339</f>
        <v>0</v>
      </c>
      <c r="U201" s="37">
        <f>[1]consoCURRENT!X3339</f>
        <v>0</v>
      </c>
      <c r="V201" s="37">
        <f>[1]consoCURRENT!Y3339</f>
        <v>0</v>
      </c>
      <c r="W201" s="37">
        <f>[1]consoCURRENT!Z3339</f>
        <v>0</v>
      </c>
      <c r="X201" s="37">
        <f>[1]consoCURRENT!AA3339</f>
        <v>0</v>
      </c>
      <c r="Y201" s="37">
        <f>[1]consoCURRENT!AB3339</f>
        <v>0</v>
      </c>
      <c r="Z201" s="37">
        <f t="shared" si="136"/>
        <v>0</v>
      </c>
      <c r="AA201" s="37">
        <f t="shared" si="137"/>
        <v>0</v>
      </c>
      <c r="AB201" s="42"/>
      <c r="AC201" s="38"/>
    </row>
    <row r="202" spans="1:29" s="39" customFormat="1" ht="18" customHeight="1" x14ac:dyDescent="0.25">
      <c r="A202" s="43" t="s">
        <v>40</v>
      </c>
      <c r="B202" s="44">
        <f>SUM(B198:B201)</f>
        <v>42020000</v>
      </c>
      <c r="C202" s="44">
        <f t="shared" ref="C202:AA202" si="139">SUM(C198:C201)</f>
        <v>0</v>
      </c>
      <c r="D202" s="44">
        <f t="shared" si="139"/>
        <v>0</v>
      </c>
      <c r="E202" s="44">
        <f t="shared" si="139"/>
        <v>8716416.9800000004</v>
      </c>
      <c r="F202" s="44">
        <f t="shared" si="139"/>
        <v>0</v>
      </c>
      <c r="G202" s="44">
        <f t="shared" si="139"/>
        <v>0</v>
      </c>
      <c r="H202" s="44">
        <f t="shared" si="139"/>
        <v>0</v>
      </c>
      <c r="I202" s="44">
        <f t="shared" si="139"/>
        <v>0</v>
      </c>
      <c r="J202" s="44">
        <f t="shared" si="139"/>
        <v>0</v>
      </c>
      <c r="K202" s="44">
        <f t="shared" si="139"/>
        <v>0</v>
      </c>
      <c r="L202" s="44">
        <f t="shared" si="139"/>
        <v>0</v>
      </c>
      <c r="M202" s="44">
        <f t="shared" si="139"/>
        <v>0</v>
      </c>
      <c r="N202" s="44">
        <f t="shared" si="139"/>
        <v>1020464.97</v>
      </c>
      <c r="O202" s="44">
        <f t="shared" si="139"/>
        <v>4844015.1100000003</v>
      </c>
      <c r="P202" s="44">
        <f t="shared" si="139"/>
        <v>2851936.9000000004</v>
      </c>
      <c r="Q202" s="44">
        <f t="shared" si="139"/>
        <v>0</v>
      </c>
      <c r="R202" s="44">
        <f t="shared" si="139"/>
        <v>0</v>
      </c>
      <c r="S202" s="44">
        <f t="shared" si="139"/>
        <v>0</v>
      </c>
      <c r="T202" s="44">
        <f t="shared" si="139"/>
        <v>0</v>
      </c>
      <c r="U202" s="44">
        <f t="shared" si="139"/>
        <v>0</v>
      </c>
      <c r="V202" s="44">
        <f t="shared" si="139"/>
        <v>0</v>
      </c>
      <c r="W202" s="44">
        <f t="shared" si="139"/>
        <v>0</v>
      </c>
      <c r="X202" s="44">
        <f t="shared" si="139"/>
        <v>0</v>
      </c>
      <c r="Y202" s="44">
        <f t="shared" si="139"/>
        <v>0</v>
      </c>
      <c r="Z202" s="44">
        <f t="shared" si="139"/>
        <v>8716416.9800000004</v>
      </c>
      <c r="AA202" s="44">
        <f t="shared" si="139"/>
        <v>33303583.020000003</v>
      </c>
      <c r="AB202" s="45">
        <f t="shared" si="138"/>
        <v>0.2074349590671109</v>
      </c>
      <c r="AC202" s="38"/>
    </row>
    <row r="203" spans="1:29" s="39" customFormat="1" ht="18" customHeight="1" x14ac:dyDescent="0.25">
      <c r="A203" s="46" t="s">
        <v>41</v>
      </c>
      <c r="B203" s="37">
        <f>[1]consoCURRENT!E3343</f>
        <v>902000</v>
      </c>
      <c r="C203" s="37">
        <f>[1]consoCURRENT!F3343</f>
        <v>0</v>
      </c>
      <c r="D203" s="37">
        <f>[1]consoCURRENT!G3343</f>
        <v>0</v>
      </c>
      <c r="E203" s="37">
        <f>[1]consoCURRENT!H3343</f>
        <v>121826.16</v>
      </c>
      <c r="F203" s="37">
        <f>[1]consoCURRENT!I3343</f>
        <v>0</v>
      </c>
      <c r="G203" s="37">
        <f>[1]consoCURRENT!J3343</f>
        <v>0</v>
      </c>
      <c r="H203" s="37">
        <f>[1]consoCURRENT!K3343</f>
        <v>0</v>
      </c>
      <c r="I203" s="37">
        <f>[1]consoCURRENT!L3343</f>
        <v>0</v>
      </c>
      <c r="J203" s="37">
        <f>[1]consoCURRENT!M3343</f>
        <v>0</v>
      </c>
      <c r="K203" s="37">
        <f>[1]consoCURRENT!N3343</f>
        <v>0</v>
      </c>
      <c r="L203" s="37">
        <f>[1]consoCURRENT!O3343</f>
        <v>0</v>
      </c>
      <c r="M203" s="37">
        <f>[1]consoCURRENT!P3343</f>
        <v>0</v>
      </c>
      <c r="N203" s="37">
        <f>[1]consoCURRENT!Q3343</f>
        <v>26726.52</v>
      </c>
      <c r="O203" s="37">
        <f>[1]consoCURRENT!R3343</f>
        <v>54490.92</v>
      </c>
      <c r="P203" s="37">
        <f>[1]consoCURRENT!S3343</f>
        <v>40608.720000000001</v>
      </c>
      <c r="Q203" s="37">
        <f>[1]consoCURRENT!T3343</f>
        <v>0</v>
      </c>
      <c r="R203" s="37">
        <f>[1]consoCURRENT!U3343</f>
        <v>0</v>
      </c>
      <c r="S203" s="37">
        <f>[1]consoCURRENT!V3343</f>
        <v>0</v>
      </c>
      <c r="T203" s="37">
        <f>[1]consoCURRENT!W3343</f>
        <v>0</v>
      </c>
      <c r="U203" s="37">
        <f>[1]consoCURRENT!X3343</f>
        <v>0</v>
      </c>
      <c r="V203" s="37">
        <f>[1]consoCURRENT!Y3343</f>
        <v>0</v>
      </c>
      <c r="W203" s="37">
        <f>[1]consoCURRENT!Z3343</f>
        <v>0</v>
      </c>
      <c r="X203" s="37">
        <f>[1]consoCURRENT!AA3343</f>
        <v>0</v>
      </c>
      <c r="Y203" s="37">
        <f>[1]consoCURRENT!AB3343</f>
        <v>0</v>
      </c>
      <c r="Z203" s="37">
        <f t="shared" ref="Z203" si="140">SUM(M203:Y203)</f>
        <v>121826.16</v>
      </c>
      <c r="AA203" s="37">
        <f t="shared" ref="AA203" si="141">B203-Z203</f>
        <v>780173.84</v>
      </c>
      <c r="AB203" s="42">
        <f t="shared" si="138"/>
        <v>0.13506226164079824</v>
      </c>
      <c r="AC203" s="38"/>
    </row>
    <row r="204" spans="1:29" s="39" customFormat="1" ht="18" customHeight="1" x14ac:dyDescent="0.25">
      <c r="A204" s="43" t="s">
        <v>42</v>
      </c>
      <c r="B204" s="44">
        <f>B203+B202</f>
        <v>42922000</v>
      </c>
      <c r="C204" s="44">
        <f t="shared" ref="C204:AA204" si="142">C203+C202</f>
        <v>0</v>
      </c>
      <c r="D204" s="44">
        <f t="shared" si="142"/>
        <v>0</v>
      </c>
      <c r="E204" s="44">
        <f t="shared" si="142"/>
        <v>8838243.1400000006</v>
      </c>
      <c r="F204" s="44">
        <f t="shared" si="142"/>
        <v>0</v>
      </c>
      <c r="G204" s="44">
        <f t="shared" si="142"/>
        <v>0</v>
      </c>
      <c r="H204" s="44">
        <f t="shared" si="142"/>
        <v>0</v>
      </c>
      <c r="I204" s="44">
        <f t="shared" si="142"/>
        <v>0</v>
      </c>
      <c r="J204" s="44">
        <f t="shared" si="142"/>
        <v>0</v>
      </c>
      <c r="K204" s="44">
        <f t="shared" si="142"/>
        <v>0</v>
      </c>
      <c r="L204" s="44">
        <f t="shared" si="142"/>
        <v>0</v>
      </c>
      <c r="M204" s="44">
        <f t="shared" si="142"/>
        <v>0</v>
      </c>
      <c r="N204" s="44">
        <f t="shared" si="142"/>
        <v>1047191.49</v>
      </c>
      <c r="O204" s="44">
        <f t="shared" si="142"/>
        <v>4898506.03</v>
      </c>
      <c r="P204" s="44">
        <f t="shared" si="142"/>
        <v>2892545.6200000006</v>
      </c>
      <c r="Q204" s="44">
        <f t="shared" si="142"/>
        <v>0</v>
      </c>
      <c r="R204" s="44">
        <f t="shared" si="142"/>
        <v>0</v>
      </c>
      <c r="S204" s="44">
        <f t="shared" si="142"/>
        <v>0</v>
      </c>
      <c r="T204" s="44">
        <f t="shared" si="142"/>
        <v>0</v>
      </c>
      <c r="U204" s="44">
        <f t="shared" si="142"/>
        <v>0</v>
      </c>
      <c r="V204" s="44">
        <f t="shared" si="142"/>
        <v>0</v>
      </c>
      <c r="W204" s="44">
        <f t="shared" si="142"/>
        <v>0</v>
      </c>
      <c r="X204" s="44">
        <f t="shared" si="142"/>
        <v>0</v>
      </c>
      <c r="Y204" s="44">
        <f t="shared" si="142"/>
        <v>0</v>
      </c>
      <c r="Z204" s="44">
        <f t="shared" si="142"/>
        <v>8838243.1400000006</v>
      </c>
      <c r="AA204" s="44">
        <f t="shared" si="142"/>
        <v>34083756.860000007</v>
      </c>
      <c r="AB204" s="45">
        <f t="shared" si="138"/>
        <v>0.20591405666091983</v>
      </c>
      <c r="AC204" s="47"/>
    </row>
    <row r="205" spans="1:29" s="39" customFormat="1" ht="15" customHeight="1" x14ac:dyDescent="0.25">
      <c r="A205" s="36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8"/>
    </row>
    <row r="206" spans="1:29" s="39" customFormat="1" ht="15" customHeight="1" x14ac:dyDescent="0.25">
      <c r="A206" s="36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8"/>
    </row>
    <row r="207" spans="1:29" s="39" customFormat="1" ht="15" customHeight="1" x14ac:dyDescent="0.3">
      <c r="A207" s="40" t="s">
        <v>63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8"/>
    </row>
    <row r="208" spans="1:29" s="39" customFormat="1" ht="18" customHeight="1" x14ac:dyDescent="0.25">
      <c r="A208" s="41" t="s">
        <v>36</v>
      </c>
      <c r="B208" s="37">
        <f>[1]consoCURRENT!E3403</f>
        <v>22329000</v>
      </c>
      <c r="C208" s="37">
        <f>[1]consoCURRENT!F3403</f>
        <v>0</v>
      </c>
      <c r="D208" s="37">
        <f>[1]consoCURRENT!G3403</f>
        <v>0</v>
      </c>
      <c r="E208" s="37">
        <f>[1]consoCURRENT!H3403</f>
        <v>5026759.9800000004</v>
      </c>
      <c r="F208" s="37">
        <f>[1]consoCURRENT!I3403</f>
        <v>0</v>
      </c>
      <c r="G208" s="37">
        <f>[1]consoCURRENT!J3403</f>
        <v>0</v>
      </c>
      <c r="H208" s="37">
        <f>[1]consoCURRENT!K3403</f>
        <v>0</v>
      </c>
      <c r="I208" s="37">
        <f>[1]consoCURRENT!L3403</f>
        <v>0</v>
      </c>
      <c r="J208" s="37">
        <f>[1]consoCURRENT!M3403</f>
        <v>0</v>
      </c>
      <c r="K208" s="37">
        <f>[1]consoCURRENT!N3403</f>
        <v>0</v>
      </c>
      <c r="L208" s="37">
        <f>[1]consoCURRENT!O3403</f>
        <v>0</v>
      </c>
      <c r="M208" s="37">
        <f>[1]consoCURRENT!P3403</f>
        <v>0</v>
      </c>
      <c r="N208" s="37">
        <f>[1]consoCURRENT!Q3403</f>
        <v>1449010</v>
      </c>
      <c r="O208" s="37">
        <f>[1]consoCURRENT!R3403</f>
        <v>1909719.49</v>
      </c>
      <c r="P208" s="37">
        <f>[1]consoCURRENT!S3403</f>
        <v>1668030.49</v>
      </c>
      <c r="Q208" s="37">
        <f>[1]consoCURRENT!T3403</f>
        <v>0</v>
      </c>
      <c r="R208" s="37">
        <f>[1]consoCURRENT!U3403</f>
        <v>0</v>
      </c>
      <c r="S208" s="37">
        <f>[1]consoCURRENT!V3403</f>
        <v>0</v>
      </c>
      <c r="T208" s="37">
        <f>[1]consoCURRENT!W3403</f>
        <v>0</v>
      </c>
      <c r="U208" s="37">
        <f>[1]consoCURRENT!X3403</f>
        <v>0</v>
      </c>
      <c r="V208" s="37">
        <f>[1]consoCURRENT!Y3403</f>
        <v>0</v>
      </c>
      <c r="W208" s="37">
        <f>[1]consoCURRENT!Z3403</f>
        <v>0</v>
      </c>
      <c r="X208" s="37">
        <f>[1]consoCURRENT!AA3403</f>
        <v>0</v>
      </c>
      <c r="Y208" s="37">
        <f>[1]consoCURRENT!AB3403</f>
        <v>0</v>
      </c>
      <c r="Z208" s="37">
        <f>SUM(M208:Y208)</f>
        <v>5026759.9800000004</v>
      </c>
      <c r="AA208" s="37">
        <f>B208-Z208</f>
        <v>17302240.02</v>
      </c>
      <c r="AB208" s="42">
        <f>Z208/B208</f>
        <v>0.22512248555689912</v>
      </c>
      <c r="AC208" s="38"/>
    </row>
    <row r="209" spans="1:29" s="39" customFormat="1" ht="18" customHeight="1" x14ac:dyDescent="0.25">
      <c r="A209" s="41" t="s">
        <v>37</v>
      </c>
      <c r="B209" s="37">
        <f>[1]consoCURRENT!E3479</f>
        <v>35549000</v>
      </c>
      <c r="C209" s="37">
        <f>[1]consoCURRENT!F3479</f>
        <v>0</v>
      </c>
      <c r="D209" s="37">
        <f>[1]consoCURRENT!G3479</f>
        <v>0</v>
      </c>
      <c r="E209" s="37">
        <f>[1]consoCURRENT!H3479</f>
        <v>8469534.9100000001</v>
      </c>
      <c r="F209" s="37">
        <f>[1]consoCURRENT!I3479</f>
        <v>0</v>
      </c>
      <c r="G209" s="37">
        <f>[1]consoCURRENT!J3479</f>
        <v>0</v>
      </c>
      <c r="H209" s="37">
        <f>[1]consoCURRENT!K3479</f>
        <v>0</v>
      </c>
      <c r="I209" s="37">
        <f>[1]consoCURRENT!L3479</f>
        <v>0</v>
      </c>
      <c r="J209" s="37">
        <f>[1]consoCURRENT!M3479</f>
        <v>0</v>
      </c>
      <c r="K209" s="37">
        <f>[1]consoCURRENT!N3479</f>
        <v>0</v>
      </c>
      <c r="L209" s="37">
        <f>[1]consoCURRENT!O3479</f>
        <v>0</v>
      </c>
      <c r="M209" s="37">
        <f>[1]consoCURRENT!P3479</f>
        <v>0</v>
      </c>
      <c r="N209" s="37">
        <f>[1]consoCURRENT!Q3479</f>
        <v>1467311.5399999998</v>
      </c>
      <c r="O209" s="37">
        <f>[1]consoCURRENT!R3479</f>
        <v>1384887.2499999998</v>
      </c>
      <c r="P209" s="37">
        <f>[1]consoCURRENT!S3479</f>
        <v>5617336.1200000001</v>
      </c>
      <c r="Q209" s="37">
        <f>[1]consoCURRENT!T3479</f>
        <v>0</v>
      </c>
      <c r="R209" s="37">
        <f>[1]consoCURRENT!U3479</f>
        <v>0</v>
      </c>
      <c r="S209" s="37">
        <f>[1]consoCURRENT!V3479</f>
        <v>0</v>
      </c>
      <c r="T209" s="37">
        <f>[1]consoCURRENT!W3479</f>
        <v>0</v>
      </c>
      <c r="U209" s="37">
        <f>[1]consoCURRENT!X3479</f>
        <v>0</v>
      </c>
      <c r="V209" s="37">
        <f>[1]consoCURRENT!Y3479</f>
        <v>0</v>
      </c>
      <c r="W209" s="37">
        <f>[1]consoCURRENT!Z3479</f>
        <v>0</v>
      </c>
      <c r="X209" s="37">
        <f>[1]consoCURRENT!AA3479</f>
        <v>0</v>
      </c>
      <c r="Y209" s="37">
        <f>[1]consoCURRENT!AB3479</f>
        <v>0</v>
      </c>
      <c r="Z209" s="37">
        <f t="shared" ref="Z209:Z211" si="143">SUM(M209:Y209)</f>
        <v>8469534.9100000001</v>
      </c>
      <c r="AA209" s="37">
        <f t="shared" ref="AA209:AA211" si="144">B209-Z209</f>
        <v>27079465.09</v>
      </c>
      <c r="AB209" s="42">
        <f t="shared" ref="AB209:AB214" si="145">Z209/B209</f>
        <v>0.23824959661312556</v>
      </c>
      <c r="AC209" s="38"/>
    </row>
    <row r="210" spans="1:29" s="39" customFormat="1" ht="18" customHeight="1" x14ac:dyDescent="0.25">
      <c r="A210" s="41" t="s">
        <v>38</v>
      </c>
      <c r="B210" s="37">
        <f>[1]consoCURRENT!E3485</f>
        <v>0</v>
      </c>
      <c r="C210" s="37">
        <f>[1]consoCURRENT!F3485</f>
        <v>0</v>
      </c>
      <c r="D210" s="37">
        <f>[1]consoCURRENT!G3485</f>
        <v>0</v>
      </c>
      <c r="E210" s="37">
        <f>[1]consoCURRENT!H3485</f>
        <v>0</v>
      </c>
      <c r="F210" s="37">
        <f>[1]consoCURRENT!I3485</f>
        <v>0</v>
      </c>
      <c r="G210" s="37">
        <f>[1]consoCURRENT!J3485</f>
        <v>0</v>
      </c>
      <c r="H210" s="37">
        <f>[1]consoCURRENT!K3485</f>
        <v>0</v>
      </c>
      <c r="I210" s="37">
        <f>[1]consoCURRENT!L3485</f>
        <v>0</v>
      </c>
      <c r="J210" s="37">
        <f>[1]consoCURRENT!M3485</f>
        <v>0</v>
      </c>
      <c r="K210" s="37">
        <f>[1]consoCURRENT!N3485</f>
        <v>0</v>
      </c>
      <c r="L210" s="37">
        <f>[1]consoCURRENT!O3485</f>
        <v>0</v>
      </c>
      <c r="M210" s="37">
        <f>[1]consoCURRENT!P3485</f>
        <v>0</v>
      </c>
      <c r="N210" s="37">
        <f>[1]consoCURRENT!Q3485</f>
        <v>0</v>
      </c>
      <c r="O210" s="37">
        <f>[1]consoCURRENT!R3485</f>
        <v>0</v>
      </c>
      <c r="P210" s="37">
        <f>[1]consoCURRENT!S3485</f>
        <v>0</v>
      </c>
      <c r="Q210" s="37">
        <f>[1]consoCURRENT!T3485</f>
        <v>0</v>
      </c>
      <c r="R210" s="37">
        <f>[1]consoCURRENT!U3485</f>
        <v>0</v>
      </c>
      <c r="S210" s="37">
        <f>[1]consoCURRENT!V3485</f>
        <v>0</v>
      </c>
      <c r="T210" s="37">
        <f>[1]consoCURRENT!W3485</f>
        <v>0</v>
      </c>
      <c r="U210" s="37">
        <f>[1]consoCURRENT!X3485</f>
        <v>0</v>
      </c>
      <c r="V210" s="37">
        <f>[1]consoCURRENT!Y3485</f>
        <v>0</v>
      </c>
      <c r="W210" s="37">
        <f>[1]consoCURRENT!Z3485</f>
        <v>0</v>
      </c>
      <c r="X210" s="37">
        <f>[1]consoCURRENT!AA3485</f>
        <v>0</v>
      </c>
      <c r="Y210" s="37">
        <f>[1]consoCURRENT!AB3485</f>
        <v>0</v>
      </c>
      <c r="Z210" s="37">
        <f t="shared" si="143"/>
        <v>0</v>
      </c>
      <c r="AA210" s="37">
        <f t="shared" si="144"/>
        <v>0</v>
      </c>
      <c r="AB210" s="42"/>
      <c r="AC210" s="38"/>
    </row>
    <row r="211" spans="1:29" s="39" customFormat="1" ht="18" customHeight="1" x14ac:dyDescent="0.25">
      <c r="A211" s="41" t="s">
        <v>39</v>
      </c>
      <c r="B211" s="37">
        <f>[1]consoCURRENT!E3514</f>
        <v>0</v>
      </c>
      <c r="C211" s="37">
        <f>[1]consoCURRENT!F3514</f>
        <v>0</v>
      </c>
      <c r="D211" s="37">
        <f>[1]consoCURRENT!G3514</f>
        <v>0</v>
      </c>
      <c r="E211" s="37">
        <f>[1]consoCURRENT!H3514</f>
        <v>0</v>
      </c>
      <c r="F211" s="37">
        <f>[1]consoCURRENT!I3514</f>
        <v>0</v>
      </c>
      <c r="G211" s="37">
        <f>[1]consoCURRENT!J3514</f>
        <v>0</v>
      </c>
      <c r="H211" s="37">
        <f>[1]consoCURRENT!K3514</f>
        <v>0</v>
      </c>
      <c r="I211" s="37">
        <f>[1]consoCURRENT!L3514</f>
        <v>0</v>
      </c>
      <c r="J211" s="37">
        <f>[1]consoCURRENT!M3514</f>
        <v>0</v>
      </c>
      <c r="K211" s="37">
        <f>[1]consoCURRENT!N3514</f>
        <v>0</v>
      </c>
      <c r="L211" s="37">
        <f>[1]consoCURRENT!O3514</f>
        <v>0</v>
      </c>
      <c r="M211" s="37">
        <f>[1]consoCURRENT!P3514</f>
        <v>0</v>
      </c>
      <c r="N211" s="37">
        <f>[1]consoCURRENT!Q3514</f>
        <v>0</v>
      </c>
      <c r="O211" s="37">
        <f>[1]consoCURRENT!R3514</f>
        <v>0</v>
      </c>
      <c r="P211" s="37">
        <f>[1]consoCURRENT!S3514</f>
        <v>0</v>
      </c>
      <c r="Q211" s="37">
        <f>[1]consoCURRENT!T3514</f>
        <v>0</v>
      </c>
      <c r="R211" s="37">
        <f>[1]consoCURRENT!U3514</f>
        <v>0</v>
      </c>
      <c r="S211" s="37">
        <f>[1]consoCURRENT!V3514</f>
        <v>0</v>
      </c>
      <c r="T211" s="37">
        <f>[1]consoCURRENT!W3514</f>
        <v>0</v>
      </c>
      <c r="U211" s="37">
        <f>[1]consoCURRENT!X3514</f>
        <v>0</v>
      </c>
      <c r="V211" s="37">
        <f>[1]consoCURRENT!Y3514</f>
        <v>0</v>
      </c>
      <c r="W211" s="37">
        <f>[1]consoCURRENT!Z3514</f>
        <v>0</v>
      </c>
      <c r="X211" s="37">
        <f>[1]consoCURRENT!AA3514</f>
        <v>0</v>
      </c>
      <c r="Y211" s="37">
        <f>[1]consoCURRENT!AB3514</f>
        <v>0</v>
      </c>
      <c r="Z211" s="37">
        <f t="shared" si="143"/>
        <v>0</v>
      </c>
      <c r="AA211" s="37">
        <f t="shared" si="144"/>
        <v>0</v>
      </c>
      <c r="AB211" s="42"/>
      <c r="AC211" s="38"/>
    </row>
    <row r="212" spans="1:29" s="39" customFormat="1" ht="18" customHeight="1" x14ac:dyDescent="0.25">
      <c r="A212" s="43" t="s">
        <v>40</v>
      </c>
      <c r="B212" s="44">
        <f>SUM(B208:B211)</f>
        <v>57878000</v>
      </c>
      <c r="C212" s="44">
        <f t="shared" ref="C212:AA212" si="146">SUM(C208:C211)</f>
        <v>0</v>
      </c>
      <c r="D212" s="44">
        <f t="shared" si="146"/>
        <v>0</v>
      </c>
      <c r="E212" s="44">
        <f t="shared" si="146"/>
        <v>13496294.890000001</v>
      </c>
      <c r="F212" s="44">
        <f t="shared" si="146"/>
        <v>0</v>
      </c>
      <c r="G212" s="44">
        <f t="shared" si="146"/>
        <v>0</v>
      </c>
      <c r="H212" s="44">
        <f t="shared" si="146"/>
        <v>0</v>
      </c>
      <c r="I212" s="44">
        <f t="shared" si="146"/>
        <v>0</v>
      </c>
      <c r="J212" s="44">
        <f t="shared" si="146"/>
        <v>0</v>
      </c>
      <c r="K212" s="44">
        <f t="shared" si="146"/>
        <v>0</v>
      </c>
      <c r="L212" s="44">
        <f t="shared" si="146"/>
        <v>0</v>
      </c>
      <c r="M212" s="44">
        <f t="shared" si="146"/>
        <v>0</v>
      </c>
      <c r="N212" s="44">
        <f t="shared" si="146"/>
        <v>2916321.54</v>
      </c>
      <c r="O212" s="44">
        <f t="shared" si="146"/>
        <v>3294606.7399999998</v>
      </c>
      <c r="P212" s="44">
        <f t="shared" si="146"/>
        <v>7285366.6100000003</v>
      </c>
      <c r="Q212" s="44">
        <f t="shared" si="146"/>
        <v>0</v>
      </c>
      <c r="R212" s="44">
        <f t="shared" si="146"/>
        <v>0</v>
      </c>
      <c r="S212" s="44">
        <f t="shared" si="146"/>
        <v>0</v>
      </c>
      <c r="T212" s="44">
        <f t="shared" si="146"/>
        <v>0</v>
      </c>
      <c r="U212" s="44">
        <f t="shared" si="146"/>
        <v>0</v>
      </c>
      <c r="V212" s="44">
        <f t="shared" si="146"/>
        <v>0</v>
      </c>
      <c r="W212" s="44">
        <f t="shared" si="146"/>
        <v>0</v>
      </c>
      <c r="X212" s="44">
        <f t="shared" si="146"/>
        <v>0</v>
      </c>
      <c r="Y212" s="44">
        <f t="shared" si="146"/>
        <v>0</v>
      </c>
      <c r="Z212" s="44">
        <f t="shared" si="146"/>
        <v>13496294.890000001</v>
      </c>
      <c r="AA212" s="44">
        <f t="shared" si="146"/>
        <v>44381705.109999999</v>
      </c>
      <c r="AB212" s="45">
        <f t="shared" si="145"/>
        <v>0.23318523255813955</v>
      </c>
      <c r="AC212" s="38"/>
    </row>
    <row r="213" spans="1:29" s="39" customFormat="1" ht="18" customHeight="1" x14ac:dyDescent="0.25">
      <c r="A213" s="46" t="s">
        <v>41</v>
      </c>
      <c r="B213" s="37">
        <f>[1]consoCURRENT!E3518</f>
        <v>1603000</v>
      </c>
      <c r="C213" s="37">
        <f>[1]consoCURRENT!F3518</f>
        <v>0</v>
      </c>
      <c r="D213" s="37">
        <f>[1]consoCURRENT!G3518</f>
        <v>0</v>
      </c>
      <c r="E213" s="37">
        <f>[1]consoCURRENT!H3518</f>
        <v>251385.84</v>
      </c>
      <c r="F213" s="37">
        <f>[1]consoCURRENT!I3518</f>
        <v>0</v>
      </c>
      <c r="G213" s="37">
        <f>[1]consoCURRENT!J3518</f>
        <v>0</v>
      </c>
      <c r="H213" s="37">
        <f>[1]consoCURRENT!K3518</f>
        <v>0</v>
      </c>
      <c r="I213" s="37">
        <f>[1]consoCURRENT!L3518</f>
        <v>0</v>
      </c>
      <c r="J213" s="37">
        <f>[1]consoCURRENT!M3518</f>
        <v>0</v>
      </c>
      <c r="K213" s="37">
        <f>[1]consoCURRENT!N3518</f>
        <v>0</v>
      </c>
      <c r="L213" s="37">
        <f>[1]consoCURRENT!O3518</f>
        <v>0</v>
      </c>
      <c r="M213" s="37">
        <f>[1]consoCURRENT!P3518</f>
        <v>0</v>
      </c>
      <c r="N213" s="37">
        <f>[1]consoCURRENT!Q3518</f>
        <v>0</v>
      </c>
      <c r="O213" s="37">
        <f>[1]consoCURRENT!R3518</f>
        <v>125692.92</v>
      </c>
      <c r="P213" s="37">
        <f>[1]consoCURRENT!S3518</f>
        <v>125692.92</v>
      </c>
      <c r="Q213" s="37">
        <f>[1]consoCURRENT!T3518</f>
        <v>0</v>
      </c>
      <c r="R213" s="37">
        <f>[1]consoCURRENT!U3518</f>
        <v>0</v>
      </c>
      <c r="S213" s="37">
        <f>[1]consoCURRENT!V3518</f>
        <v>0</v>
      </c>
      <c r="T213" s="37">
        <f>[1]consoCURRENT!W3518</f>
        <v>0</v>
      </c>
      <c r="U213" s="37">
        <f>[1]consoCURRENT!X3518</f>
        <v>0</v>
      </c>
      <c r="V213" s="37">
        <f>[1]consoCURRENT!Y3518</f>
        <v>0</v>
      </c>
      <c r="W213" s="37">
        <f>[1]consoCURRENT!Z3518</f>
        <v>0</v>
      </c>
      <c r="X213" s="37">
        <f>[1]consoCURRENT!AA3518</f>
        <v>0</v>
      </c>
      <c r="Y213" s="37">
        <f>[1]consoCURRENT!AB3518</f>
        <v>0</v>
      </c>
      <c r="Z213" s="37">
        <f t="shared" ref="Z213" si="147">SUM(M213:Y213)</f>
        <v>251385.84</v>
      </c>
      <c r="AA213" s="37">
        <f t="shared" ref="AA213" si="148">B213-Z213</f>
        <v>1351614.16</v>
      </c>
      <c r="AB213" s="42">
        <f t="shared" si="145"/>
        <v>0.15682210854647535</v>
      </c>
      <c r="AC213" s="38"/>
    </row>
    <row r="214" spans="1:29" s="39" customFormat="1" ht="18" customHeight="1" x14ac:dyDescent="0.25">
      <c r="A214" s="43" t="s">
        <v>42</v>
      </c>
      <c r="B214" s="44">
        <f>B213+B212</f>
        <v>59481000</v>
      </c>
      <c r="C214" s="44">
        <f t="shared" ref="C214:AA214" si="149">C213+C212</f>
        <v>0</v>
      </c>
      <c r="D214" s="44">
        <f t="shared" si="149"/>
        <v>0</v>
      </c>
      <c r="E214" s="44">
        <f t="shared" si="149"/>
        <v>13747680.73</v>
      </c>
      <c r="F214" s="44">
        <f t="shared" si="149"/>
        <v>0</v>
      </c>
      <c r="G214" s="44">
        <f t="shared" si="149"/>
        <v>0</v>
      </c>
      <c r="H214" s="44">
        <f t="shared" si="149"/>
        <v>0</v>
      </c>
      <c r="I214" s="44">
        <f t="shared" si="149"/>
        <v>0</v>
      </c>
      <c r="J214" s="44">
        <f t="shared" si="149"/>
        <v>0</v>
      </c>
      <c r="K214" s="44">
        <f t="shared" si="149"/>
        <v>0</v>
      </c>
      <c r="L214" s="44">
        <f t="shared" si="149"/>
        <v>0</v>
      </c>
      <c r="M214" s="44">
        <f t="shared" si="149"/>
        <v>0</v>
      </c>
      <c r="N214" s="44">
        <f t="shared" si="149"/>
        <v>2916321.54</v>
      </c>
      <c r="O214" s="44">
        <f t="shared" si="149"/>
        <v>3420299.6599999997</v>
      </c>
      <c r="P214" s="44">
        <f t="shared" si="149"/>
        <v>7411059.5300000003</v>
      </c>
      <c r="Q214" s="44">
        <f t="shared" si="149"/>
        <v>0</v>
      </c>
      <c r="R214" s="44">
        <f t="shared" si="149"/>
        <v>0</v>
      </c>
      <c r="S214" s="44">
        <f t="shared" si="149"/>
        <v>0</v>
      </c>
      <c r="T214" s="44">
        <f t="shared" si="149"/>
        <v>0</v>
      </c>
      <c r="U214" s="44">
        <f t="shared" si="149"/>
        <v>0</v>
      </c>
      <c r="V214" s="44">
        <f t="shared" si="149"/>
        <v>0</v>
      </c>
      <c r="W214" s="44">
        <f t="shared" si="149"/>
        <v>0</v>
      </c>
      <c r="X214" s="44">
        <f t="shared" si="149"/>
        <v>0</v>
      </c>
      <c r="Y214" s="44">
        <f t="shared" si="149"/>
        <v>0</v>
      </c>
      <c r="Z214" s="44">
        <f t="shared" si="149"/>
        <v>13747680.73</v>
      </c>
      <c r="AA214" s="44">
        <f t="shared" si="149"/>
        <v>45733319.269999996</v>
      </c>
      <c r="AB214" s="45">
        <f t="shared" si="145"/>
        <v>0.23112726299154351</v>
      </c>
      <c r="AC214" s="47"/>
    </row>
    <row r="215" spans="1:29" s="39" customFormat="1" ht="15" customHeight="1" x14ac:dyDescent="0.25">
      <c r="A215" s="36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8"/>
    </row>
    <row r="216" spans="1:29" s="39" customFormat="1" ht="15" customHeight="1" x14ac:dyDescent="0.25">
      <c r="A216" s="36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8"/>
    </row>
    <row r="217" spans="1:29" s="39" customFormat="1" ht="15" customHeight="1" x14ac:dyDescent="0.3">
      <c r="A217" s="40" t="s">
        <v>64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8"/>
    </row>
    <row r="218" spans="1:29" s="39" customFormat="1" ht="18" customHeight="1" x14ac:dyDescent="0.25">
      <c r="A218" s="41" t="s">
        <v>36</v>
      </c>
      <c r="B218" s="37">
        <f>[1]consoCURRENT!E3578</f>
        <v>21560000</v>
      </c>
      <c r="C218" s="37">
        <f>[1]consoCURRENT!F3578</f>
        <v>0</v>
      </c>
      <c r="D218" s="37">
        <f>[1]consoCURRENT!G3578</f>
        <v>0</v>
      </c>
      <c r="E218" s="37">
        <f>[1]consoCURRENT!H3578</f>
        <v>4604753.0999999996</v>
      </c>
      <c r="F218" s="37">
        <f>[1]consoCURRENT!I3578</f>
        <v>0</v>
      </c>
      <c r="G218" s="37">
        <f>[1]consoCURRENT!J3578</f>
        <v>0</v>
      </c>
      <c r="H218" s="37">
        <f>[1]consoCURRENT!K3578</f>
        <v>0</v>
      </c>
      <c r="I218" s="37">
        <f>[1]consoCURRENT!L3578</f>
        <v>0</v>
      </c>
      <c r="J218" s="37">
        <f>[1]consoCURRENT!M3578</f>
        <v>0</v>
      </c>
      <c r="K218" s="37">
        <f>[1]consoCURRENT!N3578</f>
        <v>0</v>
      </c>
      <c r="L218" s="37">
        <f>[1]consoCURRENT!O3578</f>
        <v>0</v>
      </c>
      <c r="M218" s="37">
        <f>[1]consoCURRENT!P3578</f>
        <v>0</v>
      </c>
      <c r="N218" s="37">
        <f>[1]consoCURRENT!Q3578</f>
        <v>1169373.97</v>
      </c>
      <c r="O218" s="37">
        <f>[1]consoCURRENT!R3578</f>
        <v>1948004.3399999999</v>
      </c>
      <c r="P218" s="37">
        <f>[1]consoCURRENT!S3578</f>
        <v>1487374.79</v>
      </c>
      <c r="Q218" s="37">
        <f>[1]consoCURRENT!T3578</f>
        <v>0</v>
      </c>
      <c r="R218" s="37">
        <f>[1]consoCURRENT!U3578</f>
        <v>0</v>
      </c>
      <c r="S218" s="37">
        <f>[1]consoCURRENT!V3578</f>
        <v>0</v>
      </c>
      <c r="T218" s="37">
        <f>[1]consoCURRENT!W3578</f>
        <v>0</v>
      </c>
      <c r="U218" s="37">
        <f>[1]consoCURRENT!X3578</f>
        <v>0</v>
      </c>
      <c r="V218" s="37">
        <f>[1]consoCURRENT!Y3578</f>
        <v>0</v>
      </c>
      <c r="W218" s="37">
        <f>[1]consoCURRENT!Z3578</f>
        <v>0</v>
      </c>
      <c r="X218" s="37">
        <f>[1]consoCURRENT!AA3578</f>
        <v>0</v>
      </c>
      <c r="Y218" s="37">
        <f>[1]consoCURRENT!AB3578</f>
        <v>0</v>
      </c>
      <c r="Z218" s="37">
        <f>SUM(M218:Y218)</f>
        <v>4604753.0999999996</v>
      </c>
      <c r="AA218" s="37">
        <f>B218-Z218</f>
        <v>16955246.899999999</v>
      </c>
      <c r="AB218" s="42">
        <f>Z218/B218</f>
        <v>0.21357852968460109</v>
      </c>
      <c r="AC218" s="38"/>
    </row>
    <row r="219" spans="1:29" s="39" customFormat="1" ht="18" customHeight="1" x14ac:dyDescent="0.25">
      <c r="A219" s="41" t="s">
        <v>37</v>
      </c>
      <c r="B219" s="37">
        <f>[1]consoCURRENT!E3654</f>
        <v>32010000</v>
      </c>
      <c r="C219" s="37">
        <f>[1]consoCURRENT!F3654</f>
        <v>0</v>
      </c>
      <c r="D219" s="37">
        <f>[1]consoCURRENT!G3654</f>
        <v>0</v>
      </c>
      <c r="E219" s="37">
        <f>[1]consoCURRENT!H3654</f>
        <v>3132961.55</v>
      </c>
      <c r="F219" s="37">
        <f>[1]consoCURRENT!I3654</f>
        <v>0</v>
      </c>
      <c r="G219" s="37">
        <f>[1]consoCURRENT!J3654</f>
        <v>0</v>
      </c>
      <c r="H219" s="37">
        <f>[1]consoCURRENT!K3654</f>
        <v>0</v>
      </c>
      <c r="I219" s="37">
        <f>[1]consoCURRENT!L3654</f>
        <v>0</v>
      </c>
      <c r="J219" s="37">
        <f>[1]consoCURRENT!M3654</f>
        <v>0</v>
      </c>
      <c r="K219" s="37">
        <f>[1]consoCURRENT!N3654</f>
        <v>0</v>
      </c>
      <c r="L219" s="37">
        <f>[1]consoCURRENT!O3654</f>
        <v>0</v>
      </c>
      <c r="M219" s="37">
        <f>[1]consoCURRENT!P3654</f>
        <v>0</v>
      </c>
      <c r="N219" s="37">
        <f>[1]consoCURRENT!Q3654</f>
        <v>0</v>
      </c>
      <c r="O219" s="37">
        <f>[1]consoCURRENT!R3654</f>
        <v>0</v>
      </c>
      <c r="P219" s="37">
        <f>[1]consoCURRENT!S3654</f>
        <v>3132961.55</v>
      </c>
      <c r="Q219" s="37">
        <f>[1]consoCURRENT!T3654</f>
        <v>0</v>
      </c>
      <c r="R219" s="37">
        <f>[1]consoCURRENT!U3654</f>
        <v>0</v>
      </c>
      <c r="S219" s="37">
        <f>[1]consoCURRENT!V3654</f>
        <v>0</v>
      </c>
      <c r="T219" s="37">
        <f>[1]consoCURRENT!W3654</f>
        <v>0</v>
      </c>
      <c r="U219" s="37">
        <f>[1]consoCURRENT!X3654</f>
        <v>0</v>
      </c>
      <c r="V219" s="37">
        <f>[1]consoCURRENT!Y3654</f>
        <v>0</v>
      </c>
      <c r="W219" s="37">
        <f>[1]consoCURRENT!Z3654</f>
        <v>0</v>
      </c>
      <c r="X219" s="37">
        <f>[1]consoCURRENT!AA3654</f>
        <v>0</v>
      </c>
      <c r="Y219" s="37">
        <f>[1]consoCURRENT!AB3654</f>
        <v>0</v>
      </c>
      <c r="Z219" s="37">
        <f t="shared" ref="Z219:Z221" si="150">SUM(M219:Y219)</f>
        <v>3132961.55</v>
      </c>
      <c r="AA219" s="37">
        <f t="shared" ref="AA219:AA221" si="151">B219-Z219</f>
        <v>28877038.449999999</v>
      </c>
      <c r="AB219" s="42">
        <f t="shared" ref="AB219:AB224" si="152">Z219/B219</f>
        <v>9.7874462667916273E-2</v>
      </c>
      <c r="AC219" s="38"/>
    </row>
    <row r="220" spans="1:29" s="39" customFormat="1" ht="18" customHeight="1" x14ac:dyDescent="0.25">
      <c r="A220" s="41" t="s">
        <v>38</v>
      </c>
      <c r="B220" s="37">
        <f>[1]consoCURRENT!E3660</f>
        <v>0</v>
      </c>
      <c r="C220" s="37">
        <f>[1]consoCURRENT!F3660</f>
        <v>0</v>
      </c>
      <c r="D220" s="37">
        <f>[1]consoCURRENT!G3660</f>
        <v>0</v>
      </c>
      <c r="E220" s="37">
        <f>[1]consoCURRENT!H3660</f>
        <v>0</v>
      </c>
      <c r="F220" s="37">
        <f>[1]consoCURRENT!I3660</f>
        <v>0</v>
      </c>
      <c r="G220" s="37">
        <f>[1]consoCURRENT!J3660</f>
        <v>0</v>
      </c>
      <c r="H220" s="37">
        <f>[1]consoCURRENT!K3660</f>
        <v>0</v>
      </c>
      <c r="I220" s="37">
        <f>[1]consoCURRENT!L3660</f>
        <v>0</v>
      </c>
      <c r="J220" s="37">
        <f>[1]consoCURRENT!M3660</f>
        <v>0</v>
      </c>
      <c r="K220" s="37">
        <f>[1]consoCURRENT!N3660</f>
        <v>0</v>
      </c>
      <c r="L220" s="37">
        <f>[1]consoCURRENT!O3660</f>
        <v>0</v>
      </c>
      <c r="M220" s="37">
        <f>[1]consoCURRENT!P3660</f>
        <v>0</v>
      </c>
      <c r="N220" s="37">
        <f>[1]consoCURRENT!Q3660</f>
        <v>0</v>
      </c>
      <c r="O220" s="37">
        <f>[1]consoCURRENT!R3660</f>
        <v>0</v>
      </c>
      <c r="P220" s="37">
        <f>[1]consoCURRENT!S3660</f>
        <v>0</v>
      </c>
      <c r="Q220" s="37">
        <f>[1]consoCURRENT!T3660</f>
        <v>0</v>
      </c>
      <c r="R220" s="37">
        <f>[1]consoCURRENT!U3660</f>
        <v>0</v>
      </c>
      <c r="S220" s="37">
        <f>[1]consoCURRENT!V3660</f>
        <v>0</v>
      </c>
      <c r="T220" s="37">
        <f>[1]consoCURRENT!W3660</f>
        <v>0</v>
      </c>
      <c r="U220" s="37">
        <f>[1]consoCURRENT!X3660</f>
        <v>0</v>
      </c>
      <c r="V220" s="37">
        <f>[1]consoCURRENT!Y3660</f>
        <v>0</v>
      </c>
      <c r="W220" s="37">
        <f>[1]consoCURRENT!Z3660</f>
        <v>0</v>
      </c>
      <c r="X220" s="37">
        <f>[1]consoCURRENT!AA3660</f>
        <v>0</v>
      </c>
      <c r="Y220" s="37">
        <f>[1]consoCURRENT!AB3660</f>
        <v>0</v>
      </c>
      <c r="Z220" s="37">
        <f t="shared" si="150"/>
        <v>0</v>
      </c>
      <c r="AA220" s="37">
        <f t="shared" si="151"/>
        <v>0</v>
      </c>
      <c r="AB220" s="42"/>
      <c r="AC220" s="38"/>
    </row>
    <row r="221" spans="1:29" s="39" customFormat="1" ht="18" customHeight="1" x14ac:dyDescent="0.25">
      <c r="A221" s="41" t="s">
        <v>39</v>
      </c>
      <c r="B221" s="37">
        <f>[1]consoCURRENT!E3689</f>
        <v>0</v>
      </c>
      <c r="C221" s="37">
        <f>[1]consoCURRENT!F3689</f>
        <v>0</v>
      </c>
      <c r="D221" s="37">
        <f>[1]consoCURRENT!G3689</f>
        <v>0</v>
      </c>
      <c r="E221" s="37">
        <f>[1]consoCURRENT!H3689</f>
        <v>0</v>
      </c>
      <c r="F221" s="37">
        <f>[1]consoCURRENT!I3689</f>
        <v>0</v>
      </c>
      <c r="G221" s="37">
        <f>[1]consoCURRENT!J3689</f>
        <v>0</v>
      </c>
      <c r="H221" s="37">
        <f>[1]consoCURRENT!K3689</f>
        <v>0</v>
      </c>
      <c r="I221" s="37">
        <f>[1]consoCURRENT!L3689</f>
        <v>0</v>
      </c>
      <c r="J221" s="37">
        <f>[1]consoCURRENT!M3689</f>
        <v>0</v>
      </c>
      <c r="K221" s="37">
        <f>[1]consoCURRENT!N3689</f>
        <v>0</v>
      </c>
      <c r="L221" s="37">
        <f>[1]consoCURRENT!O3689</f>
        <v>0</v>
      </c>
      <c r="M221" s="37">
        <f>[1]consoCURRENT!P3689</f>
        <v>0</v>
      </c>
      <c r="N221" s="37">
        <f>[1]consoCURRENT!Q3689</f>
        <v>0</v>
      </c>
      <c r="O221" s="37">
        <f>[1]consoCURRENT!R3689</f>
        <v>0</v>
      </c>
      <c r="P221" s="37">
        <f>[1]consoCURRENT!S3689</f>
        <v>0</v>
      </c>
      <c r="Q221" s="37">
        <f>[1]consoCURRENT!T3689</f>
        <v>0</v>
      </c>
      <c r="R221" s="37">
        <f>[1]consoCURRENT!U3689</f>
        <v>0</v>
      </c>
      <c r="S221" s="37">
        <f>[1]consoCURRENT!V3689</f>
        <v>0</v>
      </c>
      <c r="T221" s="37">
        <f>[1]consoCURRENT!W3689</f>
        <v>0</v>
      </c>
      <c r="U221" s="37">
        <f>[1]consoCURRENT!X3689</f>
        <v>0</v>
      </c>
      <c r="V221" s="37">
        <f>[1]consoCURRENT!Y3689</f>
        <v>0</v>
      </c>
      <c r="W221" s="37">
        <f>[1]consoCURRENT!Z3689</f>
        <v>0</v>
      </c>
      <c r="X221" s="37">
        <f>[1]consoCURRENT!AA3689</f>
        <v>0</v>
      </c>
      <c r="Y221" s="37">
        <f>[1]consoCURRENT!AB3689</f>
        <v>0</v>
      </c>
      <c r="Z221" s="37">
        <f t="shared" si="150"/>
        <v>0</v>
      </c>
      <c r="AA221" s="37">
        <f t="shared" si="151"/>
        <v>0</v>
      </c>
      <c r="AB221" s="42"/>
      <c r="AC221" s="38"/>
    </row>
    <row r="222" spans="1:29" s="39" customFormat="1" ht="18" customHeight="1" x14ac:dyDescent="0.25">
      <c r="A222" s="43" t="s">
        <v>40</v>
      </c>
      <c r="B222" s="44">
        <f>SUM(B218:B221)</f>
        <v>53570000</v>
      </c>
      <c r="C222" s="44">
        <f t="shared" ref="C222:AA222" si="153">SUM(C218:C221)</f>
        <v>0</v>
      </c>
      <c r="D222" s="44">
        <f t="shared" si="153"/>
        <v>0</v>
      </c>
      <c r="E222" s="44">
        <f t="shared" si="153"/>
        <v>7737714.6499999994</v>
      </c>
      <c r="F222" s="44">
        <f t="shared" si="153"/>
        <v>0</v>
      </c>
      <c r="G222" s="44">
        <f t="shared" si="153"/>
        <v>0</v>
      </c>
      <c r="H222" s="44">
        <f t="shared" si="153"/>
        <v>0</v>
      </c>
      <c r="I222" s="44">
        <f t="shared" si="153"/>
        <v>0</v>
      </c>
      <c r="J222" s="44">
        <f t="shared" si="153"/>
        <v>0</v>
      </c>
      <c r="K222" s="44">
        <f t="shared" si="153"/>
        <v>0</v>
      </c>
      <c r="L222" s="44">
        <f t="shared" si="153"/>
        <v>0</v>
      </c>
      <c r="M222" s="44">
        <f t="shared" si="153"/>
        <v>0</v>
      </c>
      <c r="N222" s="44">
        <f t="shared" si="153"/>
        <v>1169373.97</v>
      </c>
      <c r="O222" s="44">
        <f t="shared" si="153"/>
        <v>1948004.3399999999</v>
      </c>
      <c r="P222" s="44">
        <f t="shared" si="153"/>
        <v>4620336.34</v>
      </c>
      <c r="Q222" s="44">
        <f t="shared" si="153"/>
        <v>0</v>
      </c>
      <c r="R222" s="44">
        <f t="shared" si="153"/>
        <v>0</v>
      </c>
      <c r="S222" s="44">
        <f t="shared" si="153"/>
        <v>0</v>
      </c>
      <c r="T222" s="44">
        <f t="shared" si="153"/>
        <v>0</v>
      </c>
      <c r="U222" s="44">
        <f t="shared" si="153"/>
        <v>0</v>
      </c>
      <c r="V222" s="44">
        <f t="shared" si="153"/>
        <v>0</v>
      </c>
      <c r="W222" s="44">
        <f t="shared" si="153"/>
        <v>0</v>
      </c>
      <c r="X222" s="44">
        <f t="shared" si="153"/>
        <v>0</v>
      </c>
      <c r="Y222" s="44">
        <f t="shared" si="153"/>
        <v>0</v>
      </c>
      <c r="Z222" s="44">
        <f t="shared" si="153"/>
        <v>7737714.6499999994</v>
      </c>
      <c r="AA222" s="44">
        <f t="shared" si="153"/>
        <v>45832285.349999994</v>
      </c>
      <c r="AB222" s="45">
        <f t="shared" si="152"/>
        <v>0.14444119189845062</v>
      </c>
      <c r="AC222" s="38"/>
    </row>
    <row r="223" spans="1:29" s="39" customFormat="1" ht="18" customHeight="1" x14ac:dyDescent="0.25">
      <c r="A223" s="46" t="s">
        <v>41</v>
      </c>
      <c r="B223" s="37">
        <f>[1]consoCURRENT!E3693</f>
        <v>1435000</v>
      </c>
      <c r="C223" s="37">
        <f>[1]consoCURRENT!F3693</f>
        <v>0</v>
      </c>
      <c r="D223" s="37">
        <f>[1]consoCURRENT!G3693</f>
        <v>0</v>
      </c>
      <c r="E223" s="37">
        <f>[1]consoCURRENT!H3693</f>
        <v>272444.52</v>
      </c>
      <c r="F223" s="37">
        <f>[1]consoCURRENT!I3693</f>
        <v>0</v>
      </c>
      <c r="G223" s="37">
        <f>[1]consoCURRENT!J3693</f>
        <v>0</v>
      </c>
      <c r="H223" s="37">
        <f>[1]consoCURRENT!K3693</f>
        <v>0</v>
      </c>
      <c r="I223" s="37">
        <f>[1]consoCURRENT!L3693</f>
        <v>0</v>
      </c>
      <c r="J223" s="37">
        <f>[1]consoCURRENT!M3693</f>
        <v>0</v>
      </c>
      <c r="K223" s="37">
        <f>[1]consoCURRENT!N3693</f>
        <v>0</v>
      </c>
      <c r="L223" s="37">
        <f>[1]consoCURRENT!O3693</f>
        <v>0</v>
      </c>
      <c r="M223" s="37">
        <f>[1]consoCURRENT!P3693</f>
        <v>0</v>
      </c>
      <c r="N223" s="37">
        <f>[1]consoCURRENT!Q3693</f>
        <v>0</v>
      </c>
      <c r="O223" s="37">
        <f>[1]consoCURRENT!R3693</f>
        <v>0</v>
      </c>
      <c r="P223" s="37">
        <f>[1]consoCURRENT!S3693</f>
        <v>272444.52</v>
      </c>
      <c r="Q223" s="37">
        <f>[1]consoCURRENT!T3693</f>
        <v>0</v>
      </c>
      <c r="R223" s="37">
        <f>[1]consoCURRENT!U3693</f>
        <v>0</v>
      </c>
      <c r="S223" s="37">
        <f>[1]consoCURRENT!V3693</f>
        <v>0</v>
      </c>
      <c r="T223" s="37">
        <f>[1]consoCURRENT!W3693</f>
        <v>0</v>
      </c>
      <c r="U223" s="37">
        <f>[1]consoCURRENT!X3693</f>
        <v>0</v>
      </c>
      <c r="V223" s="37">
        <f>[1]consoCURRENT!Y3693</f>
        <v>0</v>
      </c>
      <c r="W223" s="37">
        <f>[1]consoCURRENT!Z3693</f>
        <v>0</v>
      </c>
      <c r="X223" s="37">
        <f>[1]consoCURRENT!AA3693</f>
        <v>0</v>
      </c>
      <c r="Y223" s="37">
        <f>[1]consoCURRENT!AB3693</f>
        <v>0</v>
      </c>
      <c r="Z223" s="37">
        <f t="shared" ref="Z223" si="154">SUM(M223:Y223)</f>
        <v>272444.52</v>
      </c>
      <c r="AA223" s="37">
        <f t="shared" ref="AA223" si="155">B223-Z223</f>
        <v>1162555.48</v>
      </c>
      <c r="AB223" s="42">
        <f t="shared" si="152"/>
        <v>0.18985680836236934</v>
      </c>
      <c r="AC223" s="38"/>
    </row>
    <row r="224" spans="1:29" s="39" customFormat="1" ht="18" customHeight="1" x14ac:dyDescent="0.25">
      <c r="A224" s="43" t="s">
        <v>42</v>
      </c>
      <c r="B224" s="44">
        <f>B223+B222</f>
        <v>55005000</v>
      </c>
      <c r="C224" s="44">
        <f t="shared" ref="C224:AA224" si="156">C223+C222</f>
        <v>0</v>
      </c>
      <c r="D224" s="44">
        <f t="shared" si="156"/>
        <v>0</v>
      </c>
      <c r="E224" s="44">
        <f t="shared" si="156"/>
        <v>8010159.1699999999</v>
      </c>
      <c r="F224" s="44">
        <f t="shared" si="156"/>
        <v>0</v>
      </c>
      <c r="G224" s="44">
        <f t="shared" si="156"/>
        <v>0</v>
      </c>
      <c r="H224" s="44">
        <f t="shared" si="156"/>
        <v>0</v>
      </c>
      <c r="I224" s="44">
        <f t="shared" si="156"/>
        <v>0</v>
      </c>
      <c r="J224" s="44">
        <f t="shared" si="156"/>
        <v>0</v>
      </c>
      <c r="K224" s="44">
        <f t="shared" si="156"/>
        <v>0</v>
      </c>
      <c r="L224" s="44">
        <f t="shared" si="156"/>
        <v>0</v>
      </c>
      <c r="M224" s="44">
        <f t="shared" si="156"/>
        <v>0</v>
      </c>
      <c r="N224" s="44">
        <f t="shared" si="156"/>
        <v>1169373.97</v>
      </c>
      <c r="O224" s="44">
        <f t="shared" si="156"/>
        <v>1948004.3399999999</v>
      </c>
      <c r="P224" s="44">
        <f t="shared" si="156"/>
        <v>4892780.8599999994</v>
      </c>
      <c r="Q224" s="44">
        <f t="shared" si="156"/>
        <v>0</v>
      </c>
      <c r="R224" s="44">
        <f t="shared" si="156"/>
        <v>0</v>
      </c>
      <c r="S224" s="44">
        <f t="shared" si="156"/>
        <v>0</v>
      </c>
      <c r="T224" s="44">
        <f t="shared" si="156"/>
        <v>0</v>
      </c>
      <c r="U224" s="44">
        <f t="shared" si="156"/>
        <v>0</v>
      </c>
      <c r="V224" s="44">
        <f t="shared" si="156"/>
        <v>0</v>
      </c>
      <c r="W224" s="44">
        <f t="shared" si="156"/>
        <v>0</v>
      </c>
      <c r="X224" s="44">
        <f t="shared" si="156"/>
        <v>0</v>
      </c>
      <c r="Y224" s="44">
        <f t="shared" si="156"/>
        <v>0</v>
      </c>
      <c r="Z224" s="44">
        <f t="shared" si="156"/>
        <v>8010159.1699999999</v>
      </c>
      <c r="AA224" s="44">
        <f t="shared" si="156"/>
        <v>46994840.829999991</v>
      </c>
      <c r="AB224" s="45">
        <f t="shared" si="152"/>
        <v>0.14562601890737206</v>
      </c>
      <c r="AC224" s="47"/>
    </row>
    <row r="225" spans="1:29" s="39" customFormat="1" ht="15" customHeight="1" x14ac:dyDescent="0.25">
      <c r="A225" s="36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8"/>
    </row>
    <row r="226" spans="1:29" s="39" customFormat="1" ht="15" customHeight="1" x14ac:dyDescent="0.25">
      <c r="A226" s="36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8"/>
    </row>
    <row r="227" spans="1:29" s="39" customFormat="1" ht="15" customHeight="1" x14ac:dyDescent="0.3">
      <c r="A227" s="40" t="s">
        <v>65</v>
      </c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8"/>
    </row>
    <row r="228" spans="1:29" s="39" customFormat="1" ht="18" customHeight="1" x14ac:dyDescent="0.25">
      <c r="A228" s="41" t="s">
        <v>36</v>
      </c>
      <c r="B228" s="37">
        <f>[1]consoCURRENT!E3753</f>
        <v>22334000</v>
      </c>
      <c r="C228" s="37">
        <f>[1]consoCURRENT!F3753</f>
        <v>0</v>
      </c>
      <c r="D228" s="37">
        <f>[1]consoCURRENT!G3753</f>
        <v>0</v>
      </c>
      <c r="E228" s="37">
        <f>[1]consoCURRENT!H3753</f>
        <v>4778183.71</v>
      </c>
      <c r="F228" s="37">
        <f>[1]consoCURRENT!I3753</f>
        <v>0</v>
      </c>
      <c r="G228" s="37">
        <f>[1]consoCURRENT!J3753</f>
        <v>0</v>
      </c>
      <c r="H228" s="37">
        <f>[1]consoCURRENT!K3753</f>
        <v>0</v>
      </c>
      <c r="I228" s="37">
        <f>[1]consoCURRENT!L3753</f>
        <v>0</v>
      </c>
      <c r="J228" s="37">
        <f>[1]consoCURRENT!M3753</f>
        <v>0</v>
      </c>
      <c r="K228" s="37">
        <f>[1]consoCURRENT!N3753</f>
        <v>0</v>
      </c>
      <c r="L228" s="37">
        <f>[1]consoCURRENT!O3753</f>
        <v>0</v>
      </c>
      <c r="M228" s="37">
        <f>[1]consoCURRENT!P3753</f>
        <v>0</v>
      </c>
      <c r="N228" s="37">
        <f>[1]consoCURRENT!Q3753</f>
        <v>1441605</v>
      </c>
      <c r="O228" s="37">
        <f>[1]consoCURRENT!R3753</f>
        <v>1827600.71</v>
      </c>
      <c r="P228" s="37">
        <f>[1]consoCURRENT!S3753</f>
        <v>1508978</v>
      </c>
      <c r="Q228" s="37">
        <f>[1]consoCURRENT!T3753</f>
        <v>0</v>
      </c>
      <c r="R228" s="37">
        <f>[1]consoCURRENT!U3753</f>
        <v>0</v>
      </c>
      <c r="S228" s="37">
        <f>[1]consoCURRENT!V3753</f>
        <v>0</v>
      </c>
      <c r="T228" s="37">
        <f>[1]consoCURRENT!W3753</f>
        <v>0</v>
      </c>
      <c r="U228" s="37">
        <f>[1]consoCURRENT!X3753</f>
        <v>0</v>
      </c>
      <c r="V228" s="37">
        <f>[1]consoCURRENT!Y3753</f>
        <v>0</v>
      </c>
      <c r="W228" s="37">
        <f>[1]consoCURRENT!Z3753</f>
        <v>0</v>
      </c>
      <c r="X228" s="37">
        <f>[1]consoCURRENT!AA3753</f>
        <v>0</v>
      </c>
      <c r="Y228" s="37">
        <f>[1]consoCURRENT!AB3753</f>
        <v>0</v>
      </c>
      <c r="Z228" s="37">
        <f>SUM(M228:Y228)</f>
        <v>4778183.71</v>
      </c>
      <c r="AA228" s="37">
        <f>B228-Z228</f>
        <v>17555816.289999999</v>
      </c>
      <c r="AB228" s="42">
        <f>Z228/B228</f>
        <v>0.21394213799588072</v>
      </c>
      <c r="AC228" s="38"/>
    </row>
    <row r="229" spans="1:29" s="39" customFormat="1" ht="18" customHeight="1" x14ac:dyDescent="0.25">
      <c r="A229" s="41" t="s">
        <v>37</v>
      </c>
      <c r="B229" s="37">
        <f>[1]consoCURRENT!E3829</f>
        <v>43411000</v>
      </c>
      <c r="C229" s="37">
        <f>[1]consoCURRENT!F3829</f>
        <v>0</v>
      </c>
      <c r="D229" s="37">
        <f>[1]consoCURRENT!G3829</f>
        <v>0</v>
      </c>
      <c r="E229" s="37">
        <f>[1]consoCURRENT!H3829</f>
        <v>6597634.1400000015</v>
      </c>
      <c r="F229" s="37">
        <f>[1]consoCURRENT!I3829</f>
        <v>0</v>
      </c>
      <c r="G229" s="37">
        <f>[1]consoCURRENT!J3829</f>
        <v>0</v>
      </c>
      <c r="H229" s="37">
        <f>[1]consoCURRENT!K3829</f>
        <v>0</v>
      </c>
      <c r="I229" s="37">
        <f>[1]consoCURRENT!L3829</f>
        <v>0</v>
      </c>
      <c r="J229" s="37">
        <f>[1]consoCURRENT!M3829</f>
        <v>0</v>
      </c>
      <c r="K229" s="37">
        <f>[1]consoCURRENT!N3829</f>
        <v>0</v>
      </c>
      <c r="L229" s="37">
        <f>[1]consoCURRENT!O3829</f>
        <v>0</v>
      </c>
      <c r="M229" s="37">
        <f>[1]consoCURRENT!P3829</f>
        <v>0</v>
      </c>
      <c r="N229" s="37">
        <f>[1]consoCURRENT!Q3829</f>
        <v>1248231.55</v>
      </c>
      <c r="O229" s="37">
        <f>[1]consoCURRENT!R3829</f>
        <v>2231396.2000000002</v>
      </c>
      <c r="P229" s="37">
        <f>[1]consoCURRENT!S3829</f>
        <v>3118006.39</v>
      </c>
      <c r="Q229" s="37">
        <f>[1]consoCURRENT!T3829</f>
        <v>0</v>
      </c>
      <c r="R229" s="37">
        <f>[1]consoCURRENT!U3829</f>
        <v>0</v>
      </c>
      <c r="S229" s="37">
        <f>[1]consoCURRENT!V3829</f>
        <v>0</v>
      </c>
      <c r="T229" s="37">
        <f>[1]consoCURRENT!W3829</f>
        <v>0</v>
      </c>
      <c r="U229" s="37">
        <f>[1]consoCURRENT!X3829</f>
        <v>0</v>
      </c>
      <c r="V229" s="37">
        <f>[1]consoCURRENT!Y3829</f>
        <v>0</v>
      </c>
      <c r="W229" s="37">
        <f>[1]consoCURRENT!Z3829</f>
        <v>0</v>
      </c>
      <c r="X229" s="37">
        <f>[1]consoCURRENT!AA3829</f>
        <v>0</v>
      </c>
      <c r="Y229" s="37">
        <f>[1]consoCURRENT!AB3829</f>
        <v>0</v>
      </c>
      <c r="Z229" s="37">
        <f t="shared" ref="Z229:Z231" si="157">SUM(M229:Y229)</f>
        <v>6597634.1400000006</v>
      </c>
      <c r="AA229" s="37">
        <f t="shared" ref="AA229:AA231" si="158">B229-Z229</f>
        <v>36813365.859999999</v>
      </c>
      <c r="AB229" s="42">
        <f t="shared" ref="AB229:AB234" si="159">Z229/B229</f>
        <v>0.15198069936191289</v>
      </c>
      <c r="AC229" s="38"/>
    </row>
    <row r="230" spans="1:29" s="39" customFormat="1" ht="18" customHeight="1" x14ac:dyDescent="0.25">
      <c r="A230" s="41" t="s">
        <v>38</v>
      </c>
      <c r="B230" s="37">
        <f>[1]consoCURRENT!E3835</f>
        <v>0</v>
      </c>
      <c r="C230" s="37">
        <f>[1]consoCURRENT!F3835</f>
        <v>0</v>
      </c>
      <c r="D230" s="37">
        <f>[1]consoCURRENT!G3835</f>
        <v>0</v>
      </c>
      <c r="E230" s="37">
        <f>[1]consoCURRENT!H3835</f>
        <v>0</v>
      </c>
      <c r="F230" s="37">
        <f>[1]consoCURRENT!I3835</f>
        <v>0</v>
      </c>
      <c r="G230" s="37">
        <f>[1]consoCURRENT!J3835</f>
        <v>0</v>
      </c>
      <c r="H230" s="37">
        <f>[1]consoCURRENT!K3835</f>
        <v>0</v>
      </c>
      <c r="I230" s="37">
        <f>[1]consoCURRENT!L3835</f>
        <v>0</v>
      </c>
      <c r="J230" s="37">
        <f>[1]consoCURRENT!M3835</f>
        <v>0</v>
      </c>
      <c r="K230" s="37">
        <f>[1]consoCURRENT!N3835</f>
        <v>0</v>
      </c>
      <c r="L230" s="37">
        <f>[1]consoCURRENT!O3835</f>
        <v>0</v>
      </c>
      <c r="M230" s="37">
        <f>[1]consoCURRENT!P3835</f>
        <v>0</v>
      </c>
      <c r="N230" s="37">
        <f>[1]consoCURRENT!Q3835</f>
        <v>0</v>
      </c>
      <c r="O230" s="37">
        <f>[1]consoCURRENT!R3835</f>
        <v>0</v>
      </c>
      <c r="P230" s="37">
        <f>[1]consoCURRENT!S3835</f>
        <v>0</v>
      </c>
      <c r="Q230" s="37">
        <f>[1]consoCURRENT!T3835</f>
        <v>0</v>
      </c>
      <c r="R230" s="37">
        <f>[1]consoCURRENT!U3835</f>
        <v>0</v>
      </c>
      <c r="S230" s="37">
        <f>[1]consoCURRENT!V3835</f>
        <v>0</v>
      </c>
      <c r="T230" s="37">
        <f>[1]consoCURRENT!W3835</f>
        <v>0</v>
      </c>
      <c r="U230" s="37">
        <f>[1]consoCURRENT!X3835</f>
        <v>0</v>
      </c>
      <c r="V230" s="37">
        <f>[1]consoCURRENT!Y3835</f>
        <v>0</v>
      </c>
      <c r="W230" s="37">
        <f>[1]consoCURRENT!Z3835</f>
        <v>0</v>
      </c>
      <c r="X230" s="37">
        <f>[1]consoCURRENT!AA3835</f>
        <v>0</v>
      </c>
      <c r="Y230" s="37">
        <f>[1]consoCURRENT!AB3835</f>
        <v>0</v>
      </c>
      <c r="Z230" s="37">
        <f t="shared" si="157"/>
        <v>0</v>
      </c>
      <c r="AA230" s="37">
        <f t="shared" si="158"/>
        <v>0</v>
      </c>
      <c r="AB230" s="42"/>
      <c r="AC230" s="38"/>
    </row>
    <row r="231" spans="1:29" s="39" customFormat="1" ht="18" customHeight="1" x14ac:dyDescent="0.25">
      <c r="A231" s="41" t="s">
        <v>39</v>
      </c>
      <c r="B231" s="37">
        <f>[1]consoCURRENT!E3864</f>
        <v>0</v>
      </c>
      <c r="C231" s="37">
        <f>[1]consoCURRENT!F3864</f>
        <v>0</v>
      </c>
      <c r="D231" s="37">
        <f>[1]consoCURRENT!G3864</f>
        <v>0</v>
      </c>
      <c r="E231" s="37">
        <f>[1]consoCURRENT!H3864</f>
        <v>0</v>
      </c>
      <c r="F231" s="37">
        <f>[1]consoCURRENT!I3864</f>
        <v>0</v>
      </c>
      <c r="G231" s="37">
        <f>[1]consoCURRENT!J3864</f>
        <v>0</v>
      </c>
      <c r="H231" s="37">
        <f>[1]consoCURRENT!K3864</f>
        <v>0</v>
      </c>
      <c r="I231" s="37">
        <f>[1]consoCURRENT!L3864</f>
        <v>0</v>
      </c>
      <c r="J231" s="37">
        <f>[1]consoCURRENT!M3864</f>
        <v>0</v>
      </c>
      <c r="K231" s="37">
        <f>[1]consoCURRENT!N3864</f>
        <v>0</v>
      </c>
      <c r="L231" s="37">
        <f>[1]consoCURRENT!O3864</f>
        <v>0</v>
      </c>
      <c r="M231" s="37">
        <f>[1]consoCURRENT!P3864</f>
        <v>0</v>
      </c>
      <c r="N231" s="37">
        <f>[1]consoCURRENT!Q3864</f>
        <v>0</v>
      </c>
      <c r="O231" s="37">
        <f>[1]consoCURRENT!R3864</f>
        <v>0</v>
      </c>
      <c r="P231" s="37">
        <f>[1]consoCURRENT!S3864</f>
        <v>0</v>
      </c>
      <c r="Q231" s="37">
        <f>[1]consoCURRENT!T3864</f>
        <v>0</v>
      </c>
      <c r="R231" s="37">
        <f>[1]consoCURRENT!U3864</f>
        <v>0</v>
      </c>
      <c r="S231" s="37">
        <f>[1]consoCURRENT!V3864</f>
        <v>0</v>
      </c>
      <c r="T231" s="37">
        <f>[1]consoCURRENT!W3864</f>
        <v>0</v>
      </c>
      <c r="U231" s="37">
        <f>[1]consoCURRENT!X3864</f>
        <v>0</v>
      </c>
      <c r="V231" s="37">
        <f>[1]consoCURRENT!Y3864</f>
        <v>0</v>
      </c>
      <c r="W231" s="37">
        <f>[1]consoCURRENT!Z3864</f>
        <v>0</v>
      </c>
      <c r="X231" s="37">
        <f>[1]consoCURRENT!AA3864</f>
        <v>0</v>
      </c>
      <c r="Y231" s="37">
        <f>[1]consoCURRENT!AB3864</f>
        <v>0</v>
      </c>
      <c r="Z231" s="37">
        <f t="shared" si="157"/>
        <v>0</v>
      </c>
      <c r="AA231" s="37">
        <f t="shared" si="158"/>
        <v>0</v>
      </c>
      <c r="AB231" s="42"/>
      <c r="AC231" s="38"/>
    </row>
    <row r="232" spans="1:29" s="39" customFormat="1" ht="18" customHeight="1" x14ac:dyDescent="0.25">
      <c r="A232" s="43" t="s">
        <v>40</v>
      </c>
      <c r="B232" s="44">
        <f>SUM(B228:B231)</f>
        <v>65745000</v>
      </c>
      <c r="C232" s="44">
        <f t="shared" ref="C232:AA232" si="160">SUM(C228:C231)</f>
        <v>0</v>
      </c>
      <c r="D232" s="44">
        <f t="shared" si="160"/>
        <v>0</v>
      </c>
      <c r="E232" s="44">
        <f t="shared" si="160"/>
        <v>11375817.850000001</v>
      </c>
      <c r="F232" s="44">
        <f t="shared" si="160"/>
        <v>0</v>
      </c>
      <c r="G232" s="44">
        <f t="shared" si="160"/>
        <v>0</v>
      </c>
      <c r="H232" s="44">
        <f t="shared" si="160"/>
        <v>0</v>
      </c>
      <c r="I232" s="44">
        <f t="shared" si="160"/>
        <v>0</v>
      </c>
      <c r="J232" s="44">
        <f t="shared" si="160"/>
        <v>0</v>
      </c>
      <c r="K232" s="44">
        <f t="shared" si="160"/>
        <v>0</v>
      </c>
      <c r="L232" s="44">
        <f t="shared" si="160"/>
        <v>0</v>
      </c>
      <c r="M232" s="44">
        <f t="shared" si="160"/>
        <v>0</v>
      </c>
      <c r="N232" s="44">
        <f t="shared" si="160"/>
        <v>2689836.55</v>
      </c>
      <c r="O232" s="44">
        <f t="shared" si="160"/>
        <v>4058996.91</v>
      </c>
      <c r="P232" s="44">
        <f t="shared" si="160"/>
        <v>4626984.3900000006</v>
      </c>
      <c r="Q232" s="44">
        <f t="shared" si="160"/>
        <v>0</v>
      </c>
      <c r="R232" s="44">
        <f t="shared" si="160"/>
        <v>0</v>
      </c>
      <c r="S232" s="44">
        <f t="shared" si="160"/>
        <v>0</v>
      </c>
      <c r="T232" s="44">
        <f t="shared" si="160"/>
        <v>0</v>
      </c>
      <c r="U232" s="44">
        <f t="shared" si="160"/>
        <v>0</v>
      </c>
      <c r="V232" s="44">
        <f t="shared" si="160"/>
        <v>0</v>
      </c>
      <c r="W232" s="44">
        <f t="shared" si="160"/>
        <v>0</v>
      </c>
      <c r="X232" s="44">
        <f t="shared" si="160"/>
        <v>0</v>
      </c>
      <c r="Y232" s="44">
        <f t="shared" si="160"/>
        <v>0</v>
      </c>
      <c r="Z232" s="44">
        <f t="shared" si="160"/>
        <v>11375817.850000001</v>
      </c>
      <c r="AA232" s="44">
        <f t="shared" si="160"/>
        <v>54369182.149999999</v>
      </c>
      <c r="AB232" s="45">
        <f t="shared" si="159"/>
        <v>0.17302939919385507</v>
      </c>
      <c r="AC232" s="38"/>
    </row>
    <row r="233" spans="1:29" s="39" customFormat="1" ht="18" customHeight="1" x14ac:dyDescent="0.25">
      <c r="A233" s="46" t="s">
        <v>41</v>
      </c>
      <c r="B233" s="37">
        <f>[1]consoCURRENT!E3868</f>
        <v>1598000</v>
      </c>
      <c r="C233" s="37">
        <f>[1]consoCURRENT!F3868</f>
        <v>0</v>
      </c>
      <c r="D233" s="37">
        <f>[1]consoCURRENT!G3868</f>
        <v>0</v>
      </c>
      <c r="E233" s="37">
        <f>[1]consoCURRENT!H3868</f>
        <v>232520.88</v>
      </c>
      <c r="F233" s="37">
        <f>[1]consoCURRENT!I3868</f>
        <v>0</v>
      </c>
      <c r="G233" s="37">
        <f>[1]consoCURRENT!J3868</f>
        <v>0</v>
      </c>
      <c r="H233" s="37">
        <f>[1]consoCURRENT!K3868</f>
        <v>0</v>
      </c>
      <c r="I233" s="37">
        <f>[1]consoCURRENT!L3868</f>
        <v>0</v>
      </c>
      <c r="J233" s="37">
        <f>[1]consoCURRENT!M3868</f>
        <v>0</v>
      </c>
      <c r="K233" s="37">
        <f>[1]consoCURRENT!N3868</f>
        <v>0</v>
      </c>
      <c r="L233" s="37">
        <f>[1]consoCURRENT!O3868</f>
        <v>0</v>
      </c>
      <c r="M233" s="37">
        <f>[1]consoCURRENT!P3868</f>
        <v>0</v>
      </c>
      <c r="N233" s="37">
        <f>[1]consoCURRENT!Q3868</f>
        <v>73071</v>
      </c>
      <c r="O233" s="37">
        <f>[1]consoCURRENT!R3868</f>
        <v>78949.679999999993</v>
      </c>
      <c r="P233" s="37">
        <f>[1]consoCURRENT!S3868</f>
        <v>80500.2</v>
      </c>
      <c r="Q233" s="37">
        <f>[1]consoCURRENT!T3868</f>
        <v>0</v>
      </c>
      <c r="R233" s="37">
        <f>[1]consoCURRENT!U3868</f>
        <v>0</v>
      </c>
      <c r="S233" s="37">
        <f>[1]consoCURRENT!V3868</f>
        <v>0</v>
      </c>
      <c r="T233" s="37">
        <f>[1]consoCURRENT!W3868</f>
        <v>0</v>
      </c>
      <c r="U233" s="37">
        <f>[1]consoCURRENT!X3868</f>
        <v>0</v>
      </c>
      <c r="V233" s="37">
        <f>[1]consoCURRENT!Y3868</f>
        <v>0</v>
      </c>
      <c r="W233" s="37">
        <f>[1]consoCURRENT!Z3868</f>
        <v>0</v>
      </c>
      <c r="X233" s="37">
        <f>[1]consoCURRENT!AA3868</f>
        <v>0</v>
      </c>
      <c r="Y233" s="37">
        <f>[1]consoCURRENT!AB3868</f>
        <v>0</v>
      </c>
      <c r="Z233" s="37">
        <f t="shared" ref="Z233" si="161">SUM(M233:Y233)</f>
        <v>232520.88</v>
      </c>
      <c r="AA233" s="37">
        <f t="shared" ref="AA233" si="162">B233-Z233</f>
        <v>1365479.12</v>
      </c>
      <c r="AB233" s="42">
        <f t="shared" si="159"/>
        <v>0.14550743429286608</v>
      </c>
      <c r="AC233" s="38"/>
    </row>
    <row r="234" spans="1:29" s="39" customFormat="1" ht="18" customHeight="1" x14ac:dyDescent="0.25">
      <c r="A234" s="43" t="s">
        <v>42</v>
      </c>
      <c r="B234" s="44">
        <f>B233+B232</f>
        <v>67343000</v>
      </c>
      <c r="C234" s="44">
        <f t="shared" ref="C234:AA234" si="163">C233+C232</f>
        <v>0</v>
      </c>
      <c r="D234" s="44">
        <f t="shared" si="163"/>
        <v>0</v>
      </c>
      <c r="E234" s="44">
        <f t="shared" si="163"/>
        <v>11608338.730000002</v>
      </c>
      <c r="F234" s="44">
        <f t="shared" si="163"/>
        <v>0</v>
      </c>
      <c r="G234" s="44">
        <f t="shared" si="163"/>
        <v>0</v>
      </c>
      <c r="H234" s="44">
        <f t="shared" si="163"/>
        <v>0</v>
      </c>
      <c r="I234" s="44">
        <f t="shared" si="163"/>
        <v>0</v>
      </c>
      <c r="J234" s="44">
        <f t="shared" si="163"/>
        <v>0</v>
      </c>
      <c r="K234" s="44">
        <f t="shared" si="163"/>
        <v>0</v>
      </c>
      <c r="L234" s="44">
        <f t="shared" si="163"/>
        <v>0</v>
      </c>
      <c r="M234" s="44">
        <f t="shared" si="163"/>
        <v>0</v>
      </c>
      <c r="N234" s="44">
        <f t="shared" si="163"/>
        <v>2762907.55</v>
      </c>
      <c r="O234" s="44">
        <f t="shared" si="163"/>
        <v>4137946.5900000003</v>
      </c>
      <c r="P234" s="44">
        <f t="shared" si="163"/>
        <v>4707484.5900000008</v>
      </c>
      <c r="Q234" s="44">
        <f t="shared" si="163"/>
        <v>0</v>
      </c>
      <c r="R234" s="44">
        <f t="shared" si="163"/>
        <v>0</v>
      </c>
      <c r="S234" s="44">
        <f t="shared" si="163"/>
        <v>0</v>
      </c>
      <c r="T234" s="44">
        <f t="shared" si="163"/>
        <v>0</v>
      </c>
      <c r="U234" s="44">
        <f t="shared" si="163"/>
        <v>0</v>
      </c>
      <c r="V234" s="44">
        <f t="shared" si="163"/>
        <v>0</v>
      </c>
      <c r="W234" s="44">
        <f t="shared" si="163"/>
        <v>0</v>
      </c>
      <c r="X234" s="44">
        <f t="shared" si="163"/>
        <v>0</v>
      </c>
      <c r="Y234" s="44">
        <f t="shared" si="163"/>
        <v>0</v>
      </c>
      <c r="Z234" s="44">
        <f t="shared" si="163"/>
        <v>11608338.730000002</v>
      </c>
      <c r="AA234" s="44">
        <f t="shared" si="163"/>
        <v>55734661.269999996</v>
      </c>
      <c r="AB234" s="45">
        <f t="shared" si="159"/>
        <v>0.17237632315162679</v>
      </c>
      <c r="AC234" s="47"/>
    </row>
    <row r="235" spans="1:29" s="39" customFormat="1" ht="15" customHeight="1" x14ac:dyDescent="0.25">
      <c r="A235" s="36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8"/>
    </row>
    <row r="236" spans="1:29" s="39" customFormat="1" ht="15" customHeight="1" x14ac:dyDescent="0.25">
      <c r="A236" s="36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8"/>
    </row>
    <row r="237" spans="1:29" s="39" customFormat="1" ht="15" customHeight="1" x14ac:dyDescent="0.3">
      <c r="A237" s="40" t="s">
        <v>66</v>
      </c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8"/>
    </row>
    <row r="238" spans="1:29" s="39" customFormat="1" ht="18" customHeight="1" x14ac:dyDescent="0.25">
      <c r="A238" s="41" t="s">
        <v>36</v>
      </c>
      <c r="B238" s="37">
        <f>[1]consoCURRENT!E3928</f>
        <v>13051000</v>
      </c>
      <c r="C238" s="37">
        <f>[1]consoCURRENT!F3928</f>
        <v>0</v>
      </c>
      <c r="D238" s="37">
        <f>[1]consoCURRENT!G3928</f>
        <v>0</v>
      </c>
      <c r="E238" s="37">
        <f>[1]consoCURRENT!H3928</f>
        <v>2867020.51</v>
      </c>
      <c r="F238" s="37">
        <f>[1]consoCURRENT!I3928</f>
        <v>0</v>
      </c>
      <c r="G238" s="37">
        <f>[1]consoCURRENT!J3928</f>
        <v>0</v>
      </c>
      <c r="H238" s="37">
        <f>[1]consoCURRENT!K3928</f>
        <v>0</v>
      </c>
      <c r="I238" s="37">
        <f>[1]consoCURRENT!L3928</f>
        <v>0</v>
      </c>
      <c r="J238" s="37">
        <f>[1]consoCURRENT!M3928</f>
        <v>0</v>
      </c>
      <c r="K238" s="37">
        <f>[1]consoCURRENT!N3928</f>
        <v>0</v>
      </c>
      <c r="L238" s="37">
        <f>[1]consoCURRENT!O3928</f>
        <v>0</v>
      </c>
      <c r="M238" s="37">
        <f>[1]consoCURRENT!P3928</f>
        <v>0</v>
      </c>
      <c r="N238" s="37">
        <f>[1]consoCURRENT!Q3928</f>
        <v>0</v>
      </c>
      <c r="O238" s="37">
        <f>[1]consoCURRENT!R3928</f>
        <v>1876942.19</v>
      </c>
      <c r="P238" s="37">
        <f>[1]consoCURRENT!S3928</f>
        <v>990078.32000000007</v>
      </c>
      <c r="Q238" s="37">
        <f>[1]consoCURRENT!T3928</f>
        <v>0</v>
      </c>
      <c r="R238" s="37">
        <f>[1]consoCURRENT!U3928</f>
        <v>0</v>
      </c>
      <c r="S238" s="37">
        <f>[1]consoCURRENT!V3928</f>
        <v>0</v>
      </c>
      <c r="T238" s="37">
        <f>[1]consoCURRENT!W3928</f>
        <v>0</v>
      </c>
      <c r="U238" s="37">
        <f>[1]consoCURRENT!X3928</f>
        <v>0</v>
      </c>
      <c r="V238" s="37">
        <f>[1]consoCURRENT!Y3928</f>
        <v>0</v>
      </c>
      <c r="W238" s="37">
        <f>[1]consoCURRENT!Z3928</f>
        <v>0</v>
      </c>
      <c r="X238" s="37">
        <f>[1]consoCURRENT!AA3928</f>
        <v>0</v>
      </c>
      <c r="Y238" s="37">
        <f>[1]consoCURRENT!AB3928</f>
        <v>0</v>
      </c>
      <c r="Z238" s="37">
        <f>SUM(M238:Y238)</f>
        <v>2867020.51</v>
      </c>
      <c r="AA238" s="37">
        <f>B238-Z238</f>
        <v>10183979.49</v>
      </c>
      <c r="AB238" s="42">
        <f>Z238/B238</f>
        <v>0.21967822465711437</v>
      </c>
      <c r="AC238" s="38"/>
    </row>
    <row r="239" spans="1:29" s="39" customFormat="1" ht="18" customHeight="1" x14ac:dyDescent="0.25">
      <c r="A239" s="41" t="s">
        <v>37</v>
      </c>
      <c r="B239" s="37">
        <f>[1]consoCURRENT!E4004</f>
        <v>30106000</v>
      </c>
      <c r="C239" s="37">
        <f>[1]consoCURRENT!F4004</f>
        <v>0</v>
      </c>
      <c r="D239" s="37">
        <f>[1]consoCURRENT!G4004</f>
        <v>0</v>
      </c>
      <c r="E239" s="37">
        <f>[1]consoCURRENT!H4004</f>
        <v>4734511.75</v>
      </c>
      <c r="F239" s="37">
        <f>[1]consoCURRENT!I4004</f>
        <v>0</v>
      </c>
      <c r="G239" s="37">
        <f>[1]consoCURRENT!J4004</f>
        <v>0</v>
      </c>
      <c r="H239" s="37">
        <f>[1]consoCURRENT!K4004</f>
        <v>0</v>
      </c>
      <c r="I239" s="37">
        <f>[1]consoCURRENT!L4004</f>
        <v>0</v>
      </c>
      <c r="J239" s="37">
        <f>[1]consoCURRENT!M4004</f>
        <v>0</v>
      </c>
      <c r="K239" s="37">
        <f>[1]consoCURRENT!N4004</f>
        <v>0</v>
      </c>
      <c r="L239" s="37">
        <f>[1]consoCURRENT!O4004</f>
        <v>0</v>
      </c>
      <c r="M239" s="37">
        <f>[1]consoCURRENT!P4004</f>
        <v>0</v>
      </c>
      <c r="N239" s="37">
        <f>[1]consoCURRENT!Q4004</f>
        <v>0</v>
      </c>
      <c r="O239" s="37">
        <f>[1]consoCURRENT!R4004</f>
        <v>3643268.2</v>
      </c>
      <c r="P239" s="37">
        <f>[1]consoCURRENT!S4004</f>
        <v>1091243.55</v>
      </c>
      <c r="Q239" s="37">
        <f>[1]consoCURRENT!T4004</f>
        <v>0</v>
      </c>
      <c r="R239" s="37">
        <f>[1]consoCURRENT!U4004</f>
        <v>0</v>
      </c>
      <c r="S239" s="37">
        <f>[1]consoCURRENT!V4004</f>
        <v>0</v>
      </c>
      <c r="T239" s="37">
        <f>[1]consoCURRENT!W4004</f>
        <v>0</v>
      </c>
      <c r="U239" s="37">
        <f>[1]consoCURRENT!X4004</f>
        <v>0</v>
      </c>
      <c r="V239" s="37">
        <f>[1]consoCURRENT!Y4004</f>
        <v>0</v>
      </c>
      <c r="W239" s="37">
        <f>[1]consoCURRENT!Z4004</f>
        <v>0</v>
      </c>
      <c r="X239" s="37">
        <f>[1]consoCURRENT!AA4004</f>
        <v>0</v>
      </c>
      <c r="Y239" s="37">
        <f>[1]consoCURRENT!AB4004</f>
        <v>0</v>
      </c>
      <c r="Z239" s="37">
        <f t="shared" ref="Z239:Z241" si="164">SUM(M239:Y239)</f>
        <v>4734511.75</v>
      </c>
      <c r="AA239" s="37">
        <f t="shared" ref="AA239:AA241" si="165">B239-Z239</f>
        <v>25371488.25</v>
      </c>
      <c r="AB239" s="42">
        <f t="shared" ref="AB239:AB244" si="166">Z239/B239</f>
        <v>0.15726140138178435</v>
      </c>
      <c r="AC239" s="38"/>
    </row>
    <row r="240" spans="1:29" s="39" customFormat="1" ht="18" customHeight="1" x14ac:dyDescent="0.25">
      <c r="A240" s="41" t="s">
        <v>38</v>
      </c>
      <c r="B240" s="37">
        <f>[1]consoCURRENT!E4010</f>
        <v>0</v>
      </c>
      <c r="C240" s="37">
        <f>[1]consoCURRENT!F4010</f>
        <v>0</v>
      </c>
      <c r="D240" s="37">
        <f>[1]consoCURRENT!G4010</f>
        <v>0</v>
      </c>
      <c r="E240" s="37">
        <f>[1]consoCURRENT!H4010</f>
        <v>0</v>
      </c>
      <c r="F240" s="37">
        <f>[1]consoCURRENT!I4010</f>
        <v>0</v>
      </c>
      <c r="G240" s="37">
        <f>[1]consoCURRENT!J4010</f>
        <v>0</v>
      </c>
      <c r="H240" s="37">
        <f>[1]consoCURRENT!K4010</f>
        <v>0</v>
      </c>
      <c r="I240" s="37">
        <f>[1]consoCURRENT!L4010</f>
        <v>0</v>
      </c>
      <c r="J240" s="37">
        <f>[1]consoCURRENT!M4010</f>
        <v>0</v>
      </c>
      <c r="K240" s="37">
        <f>[1]consoCURRENT!N4010</f>
        <v>0</v>
      </c>
      <c r="L240" s="37">
        <f>[1]consoCURRENT!O4010</f>
        <v>0</v>
      </c>
      <c r="M240" s="37">
        <f>[1]consoCURRENT!P4010</f>
        <v>0</v>
      </c>
      <c r="N240" s="37">
        <f>[1]consoCURRENT!Q4010</f>
        <v>0</v>
      </c>
      <c r="O240" s="37">
        <f>[1]consoCURRENT!R4010</f>
        <v>0</v>
      </c>
      <c r="P240" s="37">
        <f>[1]consoCURRENT!S4010</f>
        <v>0</v>
      </c>
      <c r="Q240" s="37">
        <f>[1]consoCURRENT!T4010</f>
        <v>0</v>
      </c>
      <c r="R240" s="37">
        <f>[1]consoCURRENT!U4010</f>
        <v>0</v>
      </c>
      <c r="S240" s="37">
        <f>[1]consoCURRENT!V4010</f>
        <v>0</v>
      </c>
      <c r="T240" s="37">
        <f>[1]consoCURRENT!W4010</f>
        <v>0</v>
      </c>
      <c r="U240" s="37">
        <f>[1]consoCURRENT!X4010</f>
        <v>0</v>
      </c>
      <c r="V240" s="37">
        <f>[1]consoCURRENT!Y4010</f>
        <v>0</v>
      </c>
      <c r="W240" s="37">
        <f>[1]consoCURRENT!Z4010</f>
        <v>0</v>
      </c>
      <c r="X240" s="37">
        <f>[1]consoCURRENT!AA4010</f>
        <v>0</v>
      </c>
      <c r="Y240" s="37">
        <f>[1]consoCURRENT!AB4010</f>
        <v>0</v>
      </c>
      <c r="Z240" s="37">
        <f t="shared" si="164"/>
        <v>0</v>
      </c>
      <c r="AA240" s="37">
        <f t="shared" si="165"/>
        <v>0</v>
      </c>
      <c r="AB240" s="42"/>
      <c r="AC240" s="38"/>
    </row>
    <row r="241" spans="1:29" s="39" customFormat="1" ht="18" customHeight="1" x14ac:dyDescent="0.25">
      <c r="A241" s="41" t="s">
        <v>39</v>
      </c>
      <c r="B241" s="37">
        <f>[1]consoCURRENT!E4039</f>
        <v>0</v>
      </c>
      <c r="C241" s="37">
        <f>[1]consoCURRENT!F4039</f>
        <v>0</v>
      </c>
      <c r="D241" s="37">
        <f>[1]consoCURRENT!G4039</f>
        <v>0</v>
      </c>
      <c r="E241" s="37">
        <f>[1]consoCURRENT!H4039</f>
        <v>0</v>
      </c>
      <c r="F241" s="37">
        <f>[1]consoCURRENT!I4039</f>
        <v>0</v>
      </c>
      <c r="G241" s="37">
        <f>[1]consoCURRENT!J4039</f>
        <v>0</v>
      </c>
      <c r="H241" s="37">
        <f>[1]consoCURRENT!K4039</f>
        <v>0</v>
      </c>
      <c r="I241" s="37">
        <f>[1]consoCURRENT!L4039</f>
        <v>0</v>
      </c>
      <c r="J241" s="37">
        <f>[1]consoCURRENT!M4039</f>
        <v>0</v>
      </c>
      <c r="K241" s="37">
        <f>[1]consoCURRENT!N4039</f>
        <v>0</v>
      </c>
      <c r="L241" s="37">
        <f>[1]consoCURRENT!O4039</f>
        <v>0</v>
      </c>
      <c r="M241" s="37">
        <f>[1]consoCURRENT!P4039</f>
        <v>0</v>
      </c>
      <c r="N241" s="37">
        <f>[1]consoCURRENT!Q4039</f>
        <v>0</v>
      </c>
      <c r="O241" s="37">
        <f>[1]consoCURRENT!R4039</f>
        <v>0</v>
      </c>
      <c r="P241" s="37">
        <f>[1]consoCURRENT!S4039</f>
        <v>0</v>
      </c>
      <c r="Q241" s="37">
        <f>[1]consoCURRENT!T4039</f>
        <v>0</v>
      </c>
      <c r="R241" s="37">
        <f>[1]consoCURRENT!U4039</f>
        <v>0</v>
      </c>
      <c r="S241" s="37">
        <f>[1]consoCURRENT!V4039</f>
        <v>0</v>
      </c>
      <c r="T241" s="37">
        <f>[1]consoCURRENT!W4039</f>
        <v>0</v>
      </c>
      <c r="U241" s="37">
        <f>[1]consoCURRENT!X4039</f>
        <v>0</v>
      </c>
      <c r="V241" s="37">
        <f>[1]consoCURRENT!Y4039</f>
        <v>0</v>
      </c>
      <c r="W241" s="37">
        <f>[1]consoCURRENT!Z4039</f>
        <v>0</v>
      </c>
      <c r="X241" s="37">
        <f>[1]consoCURRENT!AA4039</f>
        <v>0</v>
      </c>
      <c r="Y241" s="37">
        <f>[1]consoCURRENT!AB4039</f>
        <v>0</v>
      </c>
      <c r="Z241" s="37">
        <f t="shared" si="164"/>
        <v>0</v>
      </c>
      <c r="AA241" s="37">
        <f t="shared" si="165"/>
        <v>0</v>
      </c>
      <c r="AB241" s="42"/>
      <c r="AC241" s="38"/>
    </row>
    <row r="242" spans="1:29" s="39" customFormat="1" ht="18" customHeight="1" x14ac:dyDescent="0.25">
      <c r="A242" s="43" t="s">
        <v>40</v>
      </c>
      <c r="B242" s="44">
        <f>SUM(B238:B241)</f>
        <v>43157000</v>
      </c>
      <c r="C242" s="44">
        <f t="shared" ref="C242:AA242" si="167">SUM(C238:C241)</f>
        <v>0</v>
      </c>
      <c r="D242" s="44">
        <f t="shared" si="167"/>
        <v>0</v>
      </c>
      <c r="E242" s="44">
        <f t="shared" si="167"/>
        <v>7601532.2599999998</v>
      </c>
      <c r="F242" s="44">
        <f t="shared" si="167"/>
        <v>0</v>
      </c>
      <c r="G242" s="44">
        <f t="shared" si="167"/>
        <v>0</v>
      </c>
      <c r="H242" s="44">
        <f t="shared" si="167"/>
        <v>0</v>
      </c>
      <c r="I242" s="44">
        <f t="shared" si="167"/>
        <v>0</v>
      </c>
      <c r="J242" s="44">
        <f t="shared" si="167"/>
        <v>0</v>
      </c>
      <c r="K242" s="44">
        <f t="shared" si="167"/>
        <v>0</v>
      </c>
      <c r="L242" s="44">
        <f t="shared" si="167"/>
        <v>0</v>
      </c>
      <c r="M242" s="44">
        <f t="shared" si="167"/>
        <v>0</v>
      </c>
      <c r="N242" s="44">
        <f t="shared" si="167"/>
        <v>0</v>
      </c>
      <c r="O242" s="44">
        <f t="shared" si="167"/>
        <v>5520210.3900000006</v>
      </c>
      <c r="P242" s="44">
        <f t="shared" si="167"/>
        <v>2081321.87</v>
      </c>
      <c r="Q242" s="44">
        <f t="shared" si="167"/>
        <v>0</v>
      </c>
      <c r="R242" s="44">
        <f t="shared" si="167"/>
        <v>0</v>
      </c>
      <c r="S242" s="44">
        <f t="shared" si="167"/>
        <v>0</v>
      </c>
      <c r="T242" s="44">
        <f t="shared" si="167"/>
        <v>0</v>
      </c>
      <c r="U242" s="44">
        <f t="shared" si="167"/>
        <v>0</v>
      </c>
      <c r="V242" s="44">
        <f t="shared" si="167"/>
        <v>0</v>
      </c>
      <c r="W242" s="44">
        <f t="shared" si="167"/>
        <v>0</v>
      </c>
      <c r="X242" s="44">
        <f t="shared" si="167"/>
        <v>0</v>
      </c>
      <c r="Y242" s="44">
        <f t="shared" si="167"/>
        <v>0</v>
      </c>
      <c r="Z242" s="44">
        <f t="shared" si="167"/>
        <v>7601532.2599999998</v>
      </c>
      <c r="AA242" s="44">
        <f t="shared" si="167"/>
        <v>35555467.740000002</v>
      </c>
      <c r="AB242" s="45">
        <f t="shared" si="166"/>
        <v>0.17613671617582316</v>
      </c>
      <c r="AC242" s="38"/>
    </row>
    <row r="243" spans="1:29" s="39" customFormat="1" ht="18" customHeight="1" x14ac:dyDescent="0.25">
      <c r="A243" s="46" t="s">
        <v>41</v>
      </c>
      <c r="B243" s="37">
        <f>[1]consoCURRENT!E4043</f>
        <v>737000</v>
      </c>
      <c r="C243" s="37">
        <f>[1]consoCURRENT!F4043</f>
        <v>0</v>
      </c>
      <c r="D243" s="37">
        <f>[1]consoCURRENT!G4043</f>
        <v>0</v>
      </c>
      <c r="E243" s="37">
        <f>[1]consoCURRENT!H4043</f>
        <v>180508.32</v>
      </c>
      <c r="F243" s="37">
        <f>[1]consoCURRENT!I4043</f>
        <v>0</v>
      </c>
      <c r="G243" s="37">
        <f>[1]consoCURRENT!J4043</f>
        <v>0</v>
      </c>
      <c r="H243" s="37">
        <f>[1]consoCURRENT!K4043</f>
        <v>0</v>
      </c>
      <c r="I243" s="37">
        <f>[1]consoCURRENT!L4043</f>
        <v>0</v>
      </c>
      <c r="J243" s="37">
        <f>[1]consoCURRENT!M4043</f>
        <v>0</v>
      </c>
      <c r="K243" s="37">
        <f>[1]consoCURRENT!N4043</f>
        <v>0</v>
      </c>
      <c r="L243" s="37">
        <f>[1]consoCURRENT!O4043</f>
        <v>0</v>
      </c>
      <c r="M243" s="37">
        <f>[1]consoCURRENT!P4043</f>
        <v>0</v>
      </c>
      <c r="N243" s="37">
        <f>[1]consoCURRENT!Q4043</f>
        <v>0</v>
      </c>
      <c r="O243" s="37">
        <f>[1]consoCURRENT!R4043</f>
        <v>119886.96</v>
      </c>
      <c r="P243" s="37">
        <f>[1]consoCURRENT!S4043</f>
        <v>60621.36</v>
      </c>
      <c r="Q243" s="37">
        <f>[1]consoCURRENT!T4043</f>
        <v>0</v>
      </c>
      <c r="R243" s="37">
        <f>[1]consoCURRENT!U4043</f>
        <v>0</v>
      </c>
      <c r="S243" s="37">
        <f>[1]consoCURRENT!V4043</f>
        <v>0</v>
      </c>
      <c r="T243" s="37">
        <f>[1]consoCURRENT!W4043</f>
        <v>0</v>
      </c>
      <c r="U243" s="37">
        <f>[1]consoCURRENT!X4043</f>
        <v>0</v>
      </c>
      <c r="V243" s="37">
        <f>[1]consoCURRENT!Y4043</f>
        <v>0</v>
      </c>
      <c r="W243" s="37">
        <f>[1]consoCURRENT!Z4043</f>
        <v>0</v>
      </c>
      <c r="X243" s="37">
        <f>[1]consoCURRENT!AA4043</f>
        <v>0</v>
      </c>
      <c r="Y243" s="37">
        <f>[1]consoCURRENT!AB4043</f>
        <v>0</v>
      </c>
      <c r="Z243" s="37">
        <f t="shared" ref="Z243" si="168">SUM(M243:Y243)</f>
        <v>180508.32</v>
      </c>
      <c r="AA243" s="37">
        <f t="shared" ref="AA243" si="169">B243-Z243</f>
        <v>556491.67999999993</v>
      </c>
      <c r="AB243" s="42">
        <f t="shared" si="166"/>
        <v>0.24492309362279513</v>
      </c>
      <c r="AC243" s="38"/>
    </row>
    <row r="244" spans="1:29" s="39" customFormat="1" ht="18" customHeight="1" x14ac:dyDescent="0.25">
      <c r="A244" s="43" t="s">
        <v>42</v>
      </c>
      <c r="B244" s="44">
        <f>B243+B242</f>
        <v>43894000</v>
      </c>
      <c r="C244" s="44">
        <f t="shared" ref="C244:AA244" si="170">C243+C242</f>
        <v>0</v>
      </c>
      <c r="D244" s="44">
        <f t="shared" si="170"/>
        <v>0</v>
      </c>
      <c r="E244" s="44">
        <f t="shared" si="170"/>
        <v>7782040.5800000001</v>
      </c>
      <c r="F244" s="44">
        <f t="shared" si="170"/>
        <v>0</v>
      </c>
      <c r="G244" s="44">
        <f t="shared" si="170"/>
        <v>0</v>
      </c>
      <c r="H244" s="44">
        <f t="shared" si="170"/>
        <v>0</v>
      </c>
      <c r="I244" s="44">
        <f t="shared" si="170"/>
        <v>0</v>
      </c>
      <c r="J244" s="44">
        <f t="shared" si="170"/>
        <v>0</v>
      </c>
      <c r="K244" s="44">
        <f t="shared" si="170"/>
        <v>0</v>
      </c>
      <c r="L244" s="44">
        <f t="shared" si="170"/>
        <v>0</v>
      </c>
      <c r="M244" s="44">
        <f t="shared" si="170"/>
        <v>0</v>
      </c>
      <c r="N244" s="44">
        <f t="shared" si="170"/>
        <v>0</v>
      </c>
      <c r="O244" s="44">
        <f t="shared" si="170"/>
        <v>5640097.3500000006</v>
      </c>
      <c r="P244" s="44">
        <f t="shared" si="170"/>
        <v>2141943.23</v>
      </c>
      <c r="Q244" s="44">
        <f t="shared" si="170"/>
        <v>0</v>
      </c>
      <c r="R244" s="44">
        <f t="shared" si="170"/>
        <v>0</v>
      </c>
      <c r="S244" s="44">
        <f t="shared" si="170"/>
        <v>0</v>
      </c>
      <c r="T244" s="44">
        <f t="shared" si="170"/>
        <v>0</v>
      </c>
      <c r="U244" s="44">
        <f t="shared" si="170"/>
        <v>0</v>
      </c>
      <c r="V244" s="44">
        <f t="shared" si="170"/>
        <v>0</v>
      </c>
      <c r="W244" s="44">
        <f t="shared" si="170"/>
        <v>0</v>
      </c>
      <c r="X244" s="44">
        <f t="shared" si="170"/>
        <v>0</v>
      </c>
      <c r="Y244" s="44">
        <f t="shared" si="170"/>
        <v>0</v>
      </c>
      <c r="Z244" s="44">
        <f t="shared" si="170"/>
        <v>7782040.5800000001</v>
      </c>
      <c r="AA244" s="44">
        <f t="shared" si="170"/>
        <v>36111959.420000002</v>
      </c>
      <c r="AB244" s="45">
        <f t="shared" si="166"/>
        <v>0.17729167038775231</v>
      </c>
      <c r="AC244" s="47"/>
    </row>
    <row r="245" spans="1:29" s="39" customFormat="1" ht="15" customHeight="1" x14ac:dyDescent="0.25">
      <c r="A245" s="36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8"/>
    </row>
    <row r="246" spans="1:29" s="39" customFormat="1" ht="15" customHeight="1" x14ac:dyDescent="0.25">
      <c r="A246" s="36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8"/>
    </row>
    <row r="247" spans="1:29" s="39" customFormat="1" ht="15" customHeight="1" x14ac:dyDescent="0.3">
      <c r="A247" s="40" t="s">
        <v>67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8"/>
    </row>
    <row r="248" spans="1:29" s="39" customFormat="1" ht="18" customHeight="1" x14ac:dyDescent="0.25">
      <c r="A248" s="41" t="s">
        <v>36</v>
      </c>
      <c r="B248" s="37">
        <f>[1]consoCURRENT!E4103</f>
        <v>22707000</v>
      </c>
      <c r="C248" s="37">
        <f>[1]consoCURRENT!F4103</f>
        <v>0</v>
      </c>
      <c r="D248" s="37">
        <f>[1]consoCURRENT!G4103</f>
        <v>0</v>
      </c>
      <c r="E248" s="37">
        <f>[1]consoCURRENT!H4103</f>
        <v>5865473.8399999989</v>
      </c>
      <c r="F248" s="37">
        <f>[1]consoCURRENT!I4103</f>
        <v>0</v>
      </c>
      <c r="G248" s="37">
        <f>[1]consoCURRENT!J4103</f>
        <v>0</v>
      </c>
      <c r="H248" s="37">
        <f>[1]consoCURRENT!K4103</f>
        <v>0</v>
      </c>
      <c r="I248" s="37">
        <f>[1]consoCURRENT!L4103</f>
        <v>0</v>
      </c>
      <c r="J248" s="37">
        <f>[1]consoCURRENT!M4103</f>
        <v>0</v>
      </c>
      <c r="K248" s="37">
        <f>[1]consoCURRENT!N4103</f>
        <v>0</v>
      </c>
      <c r="L248" s="37">
        <f>[1]consoCURRENT!O4103</f>
        <v>0</v>
      </c>
      <c r="M248" s="37">
        <f>[1]consoCURRENT!P4103</f>
        <v>0</v>
      </c>
      <c r="N248" s="37">
        <f>[1]consoCURRENT!Q4103</f>
        <v>0</v>
      </c>
      <c r="O248" s="37">
        <f>[1]consoCURRENT!R4103</f>
        <v>3244265.0300000003</v>
      </c>
      <c r="P248" s="37">
        <f>[1]consoCURRENT!S4103</f>
        <v>2621208.8099999996</v>
      </c>
      <c r="Q248" s="37">
        <f>[1]consoCURRENT!T4103</f>
        <v>0</v>
      </c>
      <c r="R248" s="37">
        <f>[1]consoCURRENT!U4103</f>
        <v>0</v>
      </c>
      <c r="S248" s="37">
        <f>[1]consoCURRENT!V4103</f>
        <v>0</v>
      </c>
      <c r="T248" s="37">
        <f>[1]consoCURRENT!W4103</f>
        <v>0</v>
      </c>
      <c r="U248" s="37">
        <f>[1]consoCURRENT!X4103</f>
        <v>0</v>
      </c>
      <c r="V248" s="37">
        <f>[1]consoCURRENT!Y4103</f>
        <v>0</v>
      </c>
      <c r="W248" s="37">
        <f>[1]consoCURRENT!Z4103</f>
        <v>0</v>
      </c>
      <c r="X248" s="37">
        <f>[1]consoCURRENT!AA4103</f>
        <v>0</v>
      </c>
      <c r="Y248" s="37">
        <f>[1]consoCURRENT!AB4103</f>
        <v>0</v>
      </c>
      <c r="Z248" s="37">
        <f>SUM(M248:Y248)</f>
        <v>5865473.8399999999</v>
      </c>
      <c r="AA248" s="37">
        <f>B248-Z248</f>
        <v>16841526.16</v>
      </c>
      <c r="AB248" s="42">
        <f>Z248/B248</f>
        <v>0.25831126260624476</v>
      </c>
      <c r="AC248" s="38"/>
    </row>
    <row r="249" spans="1:29" s="39" customFormat="1" ht="18" customHeight="1" x14ac:dyDescent="0.25">
      <c r="A249" s="41" t="s">
        <v>37</v>
      </c>
      <c r="B249" s="37">
        <f>[1]consoCURRENT!E4179</f>
        <v>61167000</v>
      </c>
      <c r="C249" s="37">
        <f>[1]consoCURRENT!F4179</f>
        <v>0</v>
      </c>
      <c r="D249" s="37">
        <f>[1]consoCURRENT!G4179</f>
        <v>0</v>
      </c>
      <c r="E249" s="37">
        <f>[1]consoCURRENT!H4179</f>
        <v>38095994.299999997</v>
      </c>
      <c r="F249" s="37">
        <f>[1]consoCURRENT!I4179</f>
        <v>0</v>
      </c>
      <c r="G249" s="37">
        <f>[1]consoCURRENT!J4179</f>
        <v>0</v>
      </c>
      <c r="H249" s="37">
        <f>[1]consoCURRENT!K4179</f>
        <v>0</v>
      </c>
      <c r="I249" s="37">
        <f>[1]consoCURRENT!L4179</f>
        <v>0</v>
      </c>
      <c r="J249" s="37">
        <f>[1]consoCURRENT!M4179</f>
        <v>0</v>
      </c>
      <c r="K249" s="37">
        <f>[1]consoCURRENT!N4179</f>
        <v>0</v>
      </c>
      <c r="L249" s="37">
        <f>[1]consoCURRENT!O4179</f>
        <v>0</v>
      </c>
      <c r="M249" s="37">
        <f>[1]consoCURRENT!P4179</f>
        <v>0</v>
      </c>
      <c r="N249" s="37">
        <f>[1]consoCURRENT!Q4179</f>
        <v>0</v>
      </c>
      <c r="O249" s="37">
        <f>[1]consoCURRENT!R4179</f>
        <v>10665648.369999999</v>
      </c>
      <c r="P249" s="37">
        <f>[1]consoCURRENT!S4179</f>
        <v>27430345.930000003</v>
      </c>
      <c r="Q249" s="37">
        <f>[1]consoCURRENT!T4179</f>
        <v>0</v>
      </c>
      <c r="R249" s="37">
        <f>[1]consoCURRENT!U4179</f>
        <v>0</v>
      </c>
      <c r="S249" s="37">
        <f>[1]consoCURRENT!V4179</f>
        <v>0</v>
      </c>
      <c r="T249" s="37">
        <f>[1]consoCURRENT!W4179</f>
        <v>0</v>
      </c>
      <c r="U249" s="37">
        <f>[1]consoCURRENT!X4179</f>
        <v>0</v>
      </c>
      <c r="V249" s="37">
        <f>[1]consoCURRENT!Y4179</f>
        <v>0</v>
      </c>
      <c r="W249" s="37">
        <f>[1]consoCURRENT!Z4179</f>
        <v>0</v>
      </c>
      <c r="X249" s="37">
        <f>[1]consoCURRENT!AA4179</f>
        <v>0</v>
      </c>
      <c r="Y249" s="37">
        <f>[1]consoCURRENT!AB4179</f>
        <v>0</v>
      </c>
      <c r="Z249" s="37">
        <f t="shared" ref="Z249:Z251" si="171">SUM(M249:Y249)</f>
        <v>38095994.300000004</v>
      </c>
      <c r="AA249" s="37">
        <f t="shared" ref="AA249:AA251" si="172">B249-Z249</f>
        <v>23071005.699999996</v>
      </c>
      <c r="AB249" s="42">
        <f t="shared" ref="AB249:AB254" si="173">Z249/B249</f>
        <v>0.62281940098419086</v>
      </c>
      <c r="AC249" s="38"/>
    </row>
    <row r="250" spans="1:29" s="39" customFormat="1" ht="18" customHeight="1" x14ac:dyDescent="0.25">
      <c r="A250" s="41" t="s">
        <v>38</v>
      </c>
      <c r="B250" s="37">
        <f>[1]consoCURRENT!E4185</f>
        <v>0</v>
      </c>
      <c r="C250" s="37">
        <f>[1]consoCURRENT!F4185</f>
        <v>0</v>
      </c>
      <c r="D250" s="37">
        <f>[1]consoCURRENT!G4185</f>
        <v>0</v>
      </c>
      <c r="E250" s="37">
        <f>[1]consoCURRENT!H4185</f>
        <v>0</v>
      </c>
      <c r="F250" s="37">
        <f>[1]consoCURRENT!I4185</f>
        <v>0</v>
      </c>
      <c r="G250" s="37">
        <f>[1]consoCURRENT!J4185</f>
        <v>0</v>
      </c>
      <c r="H250" s="37">
        <f>[1]consoCURRENT!K4185</f>
        <v>0</v>
      </c>
      <c r="I250" s="37">
        <f>[1]consoCURRENT!L4185</f>
        <v>0</v>
      </c>
      <c r="J250" s="37">
        <f>[1]consoCURRENT!M4185</f>
        <v>0</v>
      </c>
      <c r="K250" s="37">
        <f>[1]consoCURRENT!N4185</f>
        <v>0</v>
      </c>
      <c r="L250" s="37">
        <f>[1]consoCURRENT!O4185</f>
        <v>0</v>
      </c>
      <c r="M250" s="37">
        <f>[1]consoCURRENT!P4185</f>
        <v>0</v>
      </c>
      <c r="N250" s="37">
        <f>[1]consoCURRENT!Q4185</f>
        <v>0</v>
      </c>
      <c r="O250" s="37">
        <f>[1]consoCURRENT!R4185</f>
        <v>0</v>
      </c>
      <c r="P250" s="37">
        <f>[1]consoCURRENT!S4185</f>
        <v>0</v>
      </c>
      <c r="Q250" s="37">
        <f>[1]consoCURRENT!T4185</f>
        <v>0</v>
      </c>
      <c r="R250" s="37">
        <f>[1]consoCURRENT!U4185</f>
        <v>0</v>
      </c>
      <c r="S250" s="37">
        <f>[1]consoCURRENT!V4185</f>
        <v>0</v>
      </c>
      <c r="T250" s="37">
        <f>[1]consoCURRENT!W4185</f>
        <v>0</v>
      </c>
      <c r="U250" s="37">
        <f>[1]consoCURRENT!X4185</f>
        <v>0</v>
      </c>
      <c r="V250" s="37">
        <f>[1]consoCURRENT!Y4185</f>
        <v>0</v>
      </c>
      <c r="W250" s="37">
        <f>[1]consoCURRENT!Z4185</f>
        <v>0</v>
      </c>
      <c r="X250" s="37">
        <f>[1]consoCURRENT!AA4185</f>
        <v>0</v>
      </c>
      <c r="Y250" s="37">
        <f>[1]consoCURRENT!AB4185</f>
        <v>0</v>
      </c>
      <c r="Z250" s="37">
        <f t="shared" si="171"/>
        <v>0</v>
      </c>
      <c r="AA250" s="37">
        <f t="shared" si="172"/>
        <v>0</v>
      </c>
      <c r="AB250" s="42"/>
      <c r="AC250" s="38"/>
    </row>
    <row r="251" spans="1:29" s="39" customFormat="1" ht="18" customHeight="1" x14ac:dyDescent="0.25">
      <c r="A251" s="41" t="s">
        <v>39</v>
      </c>
      <c r="B251" s="37">
        <f>[1]consoCURRENT!E4214</f>
        <v>0</v>
      </c>
      <c r="C251" s="37">
        <f>[1]consoCURRENT!F4214</f>
        <v>0</v>
      </c>
      <c r="D251" s="37">
        <f>[1]consoCURRENT!G4214</f>
        <v>0</v>
      </c>
      <c r="E251" s="37">
        <f>[1]consoCURRENT!H4214</f>
        <v>0</v>
      </c>
      <c r="F251" s="37">
        <f>[1]consoCURRENT!I4214</f>
        <v>0</v>
      </c>
      <c r="G251" s="37">
        <f>[1]consoCURRENT!J4214</f>
        <v>0</v>
      </c>
      <c r="H251" s="37">
        <f>[1]consoCURRENT!K4214</f>
        <v>0</v>
      </c>
      <c r="I251" s="37">
        <f>[1]consoCURRENT!L4214</f>
        <v>0</v>
      </c>
      <c r="J251" s="37">
        <f>[1]consoCURRENT!M4214</f>
        <v>0</v>
      </c>
      <c r="K251" s="37">
        <f>[1]consoCURRENT!N4214</f>
        <v>0</v>
      </c>
      <c r="L251" s="37">
        <f>[1]consoCURRENT!O4214</f>
        <v>0</v>
      </c>
      <c r="M251" s="37">
        <f>[1]consoCURRENT!P4214</f>
        <v>0</v>
      </c>
      <c r="N251" s="37">
        <f>[1]consoCURRENT!Q4214</f>
        <v>0</v>
      </c>
      <c r="O251" s="37">
        <f>[1]consoCURRENT!R4214</f>
        <v>0</v>
      </c>
      <c r="P251" s="37">
        <f>[1]consoCURRENT!S4214</f>
        <v>0</v>
      </c>
      <c r="Q251" s="37">
        <f>[1]consoCURRENT!T4214</f>
        <v>0</v>
      </c>
      <c r="R251" s="37">
        <f>[1]consoCURRENT!U4214</f>
        <v>0</v>
      </c>
      <c r="S251" s="37">
        <f>[1]consoCURRENT!V4214</f>
        <v>0</v>
      </c>
      <c r="T251" s="37">
        <f>[1]consoCURRENT!W4214</f>
        <v>0</v>
      </c>
      <c r="U251" s="37">
        <f>[1]consoCURRENT!X4214</f>
        <v>0</v>
      </c>
      <c r="V251" s="37">
        <f>[1]consoCURRENT!Y4214</f>
        <v>0</v>
      </c>
      <c r="W251" s="37">
        <f>[1]consoCURRENT!Z4214</f>
        <v>0</v>
      </c>
      <c r="X251" s="37">
        <f>[1]consoCURRENT!AA4214</f>
        <v>0</v>
      </c>
      <c r="Y251" s="37">
        <f>[1]consoCURRENT!AB4214</f>
        <v>0</v>
      </c>
      <c r="Z251" s="37">
        <f t="shared" si="171"/>
        <v>0</v>
      </c>
      <c r="AA251" s="37">
        <f t="shared" si="172"/>
        <v>0</v>
      </c>
      <c r="AB251" s="42"/>
      <c r="AC251" s="38"/>
    </row>
    <row r="252" spans="1:29" s="39" customFormat="1" ht="18" customHeight="1" x14ac:dyDescent="0.25">
      <c r="A252" s="43" t="s">
        <v>40</v>
      </c>
      <c r="B252" s="44">
        <f>SUM(B248:B251)</f>
        <v>83874000</v>
      </c>
      <c r="C252" s="44">
        <f t="shared" ref="C252:AA252" si="174">SUM(C248:C251)</f>
        <v>0</v>
      </c>
      <c r="D252" s="44">
        <f t="shared" si="174"/>
        <v>0</v>
      </c>
      <c r="E252" s="44">
        <f t="shared" si="174"/>
        <v>43961468.139999993</v>
      </c>
      <c r="F252" s="44">
        <f t="shared" si="174"/>
        <v>0</v>
      </c>
      <c r="G252" s="44">
        <f t="shared" si="174"/>
        <v>0</v>
      </c>
      <c r="H252" s="44">
        <f t="shared" si="174"/>
        <v>0</v>
      </c>
      <c r="I252" s="44">
        <f t="shared" si="174"/>
        <v>0</v>
      </c>
      <c r="J252" s="44">
        <f t="shared" si="174"/>
        <v>0</v>
      </c>
      <c r="K252" s="44">
        <f t="shared" si="174"/>
        <v>0</v>
      </c>
      <c r="L252" s="44">
        <f t="shared" si="174"/>
        <v>0</v>
      </c>
      <c r="M252" s="44">
        <f t="shared" si="174"/>
        <v>0</v>
      </c>
      <c r="N252" s="44">
        <f t="shared" si="174"/>
        <v>0</v>
      </c>
      <c r="O252" s="44">
        <f t="shared" si="174"/>
        <v>13909913.399999999</v>
      </c>
      <c r="P252" s="44">
        <f t="shared" si="174"/>
        <v>30051554.740000002</v>
      </c>
      <c r="Q252" s="44">
        <f t="shared" si="174"/>
        <v>0</v>
      </c>
      <c r="R252" s="44">
        <f t="shared" si="174"/>
        <v>0</v>
      </c>
      <c r="S252" s="44">
        <f t="shared" si="174"/>
        <v>0</v>
      </c>
      <c r="T252" s="44">
        <f t="shared" si="174"/>
        <v>0</v>
      </c>
      <c r="U252" s="44">
        <f t="shared" si="174"/>
        <v>0</v>
      </c>
      <c r="V252" s="44">
        <f t="shared" si="174"/>
        <v>0</v>
      </c>
      <c r="W252" s="44">
        <f t="shared" si="174"/>
        <v>0</v>
      </c>
      <c r="X252" s="44">
        <f t="shared" si="174"/>
        <v>0</v>
      </c>
      <c r="Y252" s="44">
        <f t="shared" si="174"/>
        <v>0</v>
      </c>
      <c r="Z252" s="44">
        <f t="shared" si="174"/>
        <v>43961468.140000001</v>
      </c>
      <c r="AA252" s="44">
        <f t="shared" si="174"/>
        <v>39912531.859999999</v>
      </c>
      <c r="AB252" s="45">
        <f t="shared" si="173"/>
        <v>0.52413701671554958</v>
      </c>
      <c r="AC252" s="38"/>
    </row>
    <row r="253" spans="1:29" s="39" customFormat="1" ht="18" customHeight="1" x14ac:dyDescent="0.25">
      <c r="A253" s="46" t="s">
        <v>41</v>
      </c>
      <c r="B253" s="37">
        <f>[1]consoCURRENT!E4218</f>
        <v>1352000</v>
      </c>
      <c r="C253" s="37">
        <f>[1]consoCURRENT!F4218</f>
        <v>0</v>
      </c>
      <c r="D253" s="37">
        <f>[1]consoCURRENT!G4218</f>
        <v>0</v>
      </c>
      <c r="E253" s="37">
        <f>[1]consoCURRENT!H4218</f>
        <v>338610.36</v>
      </c>
      <c r="F253" s="37">
        <f>[1]consoCURRENT!I4218</f>
        <v>0</v>
      </c>
      <c r="G253" s="37">
        <f>[1]consoCURRENT!J4218</f>
        <v>0</v>
      </c>
      <c r="H253" s="37">
        <f>[1]consoCURRENT!K4218</f>
        <v>0</v>
      </c>
      <c r="I253" s="37">
        <f>[1]consoCURRENT!L4218</f>
        <v>0</v>
      </c>
      <c r="J253" s="37">
        <f>[1]consoCURRENT!M4218</f>
        <v>0</v>
      </c>
      <c r="K253" s="37">
        <f>[1]consoCURRENT!N4218</f>
        <v>0</v>
      </c>
      <c r="L253" s="37">
        <f>[1]consoCURRENT!O4218</f>
        <v>0</v>
      </c>
      <c r="M253" s="37">
        <f>[1]consoCURRENT!P4218</f>
        <v>0</v>
      </c>
      <c r="N253" s="37">
        <f>[1]consoCURRENT!Q4218</f>
        <v>0</v>
      </c>
      <c r="O253" s="37">
        <f>[1]consoCURRENT!R4218</f>
        <v>226092.36</v>
      </c>
      <c r="P253" s="37">
        <f>[1]consoCURRENT!S4218</f>
        <v>112518</v>
      </c>
      <c r="Q253" s="37">
        <f>[1]consoCURRENT!T4218</f>
        <v>0</v>
      </c>
      <c r="R253" s="37">
        <f>[1]consoCURRENT!U4218</f>
        <v>0</v>
      </c>
      <c r="S253" s="37">
        <f>[1]consoCURRENT!V4218</f>
        <v>0</v>
      </c>
      <c r="T253" s="37">
        <f>[1]consoCURRENT!W4218</f>
        <v>0</v>
      </c>
      <c r="U253" s="37">
        <f>[1]consoCURRENT!X4218</f>
        <v>0</v>
      </c>
      <c r="V253" s="37">
        <f>[1]consoCURRENT!Y4218</f>
        <v>0</v>
      </c>
      <c r="W253" s="37">
        <f>[1]consoCURRENT!Z4218</f>
        <v>0</v>
      </c>
      <c r="X253" s="37">
        <f>[1]consoCURRENT!AA4218</f>
        <v>0</v>
      </c>
      <c r="Y253" s="37">
        <f>[1]consoCURRENT!AB4218</f>
        <v>0</v>
      </c>
      <c r="Z253" s="37">
        <f t="shared" ref="Z253" si="175">SUM(M253:Y253)</f>
        <v>338610.36</v>
      </c>
      <c r="AA253" s="37">
        <f t="shared" ref="AA253" si="176">B253-Z253</f>
        <v>1013389.64</v>
      </c>
      <c r="AB253" s="42">
        <f t="shared" si="173"/>
        <v>0.25045144970414202</v>
      </c>
      <c r="AC253" s="38"/>
    </row>
    <row r="254" spans="1:29" s="39" customFormat="1" ht="18" customHeight="1" x14ac:dyDescent="0.25">
      <c r="A254" s="43" t="s">
        <v>42</v>
      </c>
      <c r="B254" s="44">
        <f>B253+B252</f>
        <v>85226000</v>
      </c>
      <c r="C254" s="44">
        <f t="shared" ref="C254:AA254" si="177">C253+C252</f>
        <v>0</v>
      </c>
      <c r="D254" s="44">
        <f t="shared" si="177"/>
        <v>0</v>
      </c>
      <c r="E254" s="44">
        <f t="shared" si="177"/>
        <v>44300078.499999993</v>
      </c>
      <c r="F254" s="44">
        <f t="shared" si="177"/>
        <v>0</v>
      </c>
      <c r="G254" s="44">
        <f t="shared" si="177"/>
        <v>0</v>
      </c>
      <c r="H254" s="44">
        <f t="shared" si="177"/>
        <v>0</v>
      </c>
      <c r="I254" s="44">
        <f t="shared" si="177"/>
        <v>0</v>
      </c>
      <c r="J254" s="44">
        <f t="shared" si="177"/>
        <v>0</v>
      </c>
      <c r="K254" s="44">
        <f t="shared" si="177"/>
        <v>0</v>
      </c>
      <c r="L254" s="44">
        <f t="shared" si="177"/>
        <v>0</v>
      </c>
      <c r="M254" s="44">
        <f t="shared" si="177"/>
        <v>0</v>
      </c>
      <c r="N254" s="44">
        <f t="shared" si="177"/>
        <v>0</v>
      </c>
      <c r="O254" s="44">
        <f t="shared" si="177"/>
        <v>14136005.759999998</v>
      </c>
      <c r="P254" s="44">
        <f t="shared" si="177"/>
        <v>30164072.740000002</v>
      </c>
      <c r="Q254" s="44">
        <f t="shared" si="177"/>
        <v>0</v>
      </c>
      <c r="R254" s="44">
        <f t="shared" si="177"/>
        <v>0</v>
      </c>
      <c r="S254" s="44">
        <f t="shared" si="177"/>
        <v>0</v>
      </c>
      <c r="T254" s="44">
        <f t="shared" si="177"/>
        <v>0</v>
      </c>
      <c r="U254" s="44">
        <f t="shared" si="177"/>
        <v>0</v>
      </c>
      <c r="V254" s="44">
        <f t="shared" si="177"/>
        <v>0</v>
      </c>
      <c r="W254" s="44">
        <f t="shared" si="177"/>
        <v>0</v>
      </c>
      <c r="X254" s="44">
        <f t="shared" si="177"/>
        <v>0</v>
      </c>
      <c r="Y254" s="44">
        <f t="shared" si="177"/>
        <v>0</v>
      </c>
      <c r="Z254" s="44">
        <f t="shared" si="177"/>
        <v>44300078.5</v>
      </c>
      <c r="AA254" s="44">
        <f t="shared" si="177"/>
        <v>40925921.5</v>
      </c>
      <c r="AB254" s="45">
        <f t="shared" si="173"/>
        <v>0.51979535001056021</v>
      </c>
      <c r="AC254" s="47"/>
    </row>
    <row r="255" spans="1:29" s="39" customFormat="1" ht="15" customHeight="1" x14ac:dyDescent="0.25">
      <c r="A255" s="36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8"/>
    </row>
    <row r="256" spans="1:29" s="39" customFormat="1" ht="15" customHeight="1" x14ac:dyDescent="0.25">
      <c r="A256" s="36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8"/>
    </row>
    <row r="257" spans="1:29" s="39" customFormat="1" ht="15" customHeight="1" x14ac:dyDescent="0.3">
      <c r="A257" s="40" t="s">
        <v>68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8"/>
    </row>
    <row r="258" spans="1:29" s="39" customFormat="1" ht="18" customHeight="1" x14ac:dyDescent="0.25">
      <c r="A258" s="41" t="s">
        <v>36</v>
      </c>
      <c r="B258" s="37">
        <f>[1]consoCURRENT!E4278</f>
        <v>8675000</v>
      </c>
      <c r="C258" s="37">
        <f>[1]consoCURRENT!F4278</f>
        <v>0</v>
      </c>
      <c r="D258" s="37">
        <f>[1]consoCURRENT!G4278</f>
        <v>0</v>
      </c>
      <c r="E258" s="37">
        <f>[1]consoCURRENT!H4278</f>
        <v>1458509.5</v>
      </c>
      <c r="F258" s="37">
        <f>[1]consoCURRENT!I4278</f>
        <v>0</v>
      </c>
      <c r="G258" s="37">
        <f>[1]consoCURRENT!J4278</f>
        <v>0</v>
      </c>
      <c r="H258" s="37">
        <f>[1]consoCURRENT!K4278</f>
        <v>0</v>
      </c>
      <c r="I258" s="37">
        <f>[1]consoCURRENT!L4278</f>
        <v>0</v>
      </c>
      <c r="J258" s="37">
        <f>[1]consoCURRENT!M4278</f>
        <v>0</v>
      </c>
      <c r="K258" s="37">
        <f>[1]consoCURRENT!N4278</f>
        <v>0</v>
      </c>
      <c r="L258" s="37">
        <f>[1]consoCURRENT!O4278</f>
        <v>0</v>
      </c>
      <c r="M258" s="37">
        <f>[1]consoCURRENT!P4278</f>
        <v>0</v>
      </c>
      <c r="N258" s="37">
        <f>[1]consoCURRENT!Q4278</f>
        <v>459410.5</v>
      </c>
      <c r="O258" s="37">
        <f>[1]consoCURRENT!R4278</f>
        <v>557549.5</v>
      </c>
      <c r="P258" s="37">
        <f>[1]consoCURRENT!S4278</f>
        <v>441549.5</v>
      </c>
      <c r="Q258" s="37">
        <f>[1]consoCURRENT!T4278</f>
        <v>0</v>
      </c>
      <c r="R258" s="37">
        <f>[1]consoCURRENT!U4278</f>
        <v>0</v>
      </c>
      <c r="S258" s="37">
        <f>[1]consoCURRENT!V4278</f>
        <v>0</v>
      </c>
      <c r="T258" s="37">
        <f>[1]consoCURRENT!W4278</f>
        <v>0</v>
      </c>
      <c r="U258" s="37">
        <f>[1]consoCURRENT!X4278</f>
        <v>0</v>
      </c>
      <c r="V258" s="37">
        <f>[1]consoCURRENT!Y4278</f>
        <v>0</v>
      </c>
      <c r="W258" s="37">
        <f>[1]consoCURRENT!Z4278</f>
        <v>0</v>
      </c>
      <c r="X258" s="37">
        <f>[1]consoCURRENT!AA4278</f>
        <v>0</v>
      </c>
      <c r="Y258" s="37">
        <f>[1]consoCURRENT!AB4278</f>
        <v>0</v>
      </c>
      <c r="Z258" s="37">
        <f>SUM(M258:Y258)</f>
        <v>1458509.5</v>
      </c>
      <c r="AA258" s="37">
        <f>B258-Z258</f>
        <v>7216490.5</v>
      </c>
      <c r="AB258" s="42">
        <f>Z258/B258</f>
        <v>0.1681278962536023</v>
      </c>
      <c r="AC258" s="38"/>
    </row>
    <row r="259" spans="1:29" s="39" customFormat="1" ht="18" customHeight="1" x14ac:dyDescent="0.25">
      <c r="A259" s="41" t="s">
        <v>37</v>
      </c>
      <c r="B259" s="37">
        <f>[1]consoCURRENT!E4354</f>
        <v>23561000</v>
      </c>
      <c r="C259" s="37">
        <f>[1]consoCURRENT!F4354</f>
        <v>0</v>
      </c>
      <c r="D259" s="37">
        <f>[1]consoCURRENT!G4354</f>
        <v>0</v>
      </c>
      <c r="E259" s="37">
        <f>[1]consoCURRENT!H4354</f>
        <v>3560986.9699999997</v>
      </c>
      <c r="F259" s="37">
        <f>[1]consoCURRENT!I4354</f>
        <v>0</v>
      </c>
      <c r="G259" s="37">
        <f>[1]consoCURRENT!J4354</f>
        <v>0</v>
      </c>
      <c r="H259" s="37">
        <f>[1]consoCURRENT!K4354</f>
        <v>0</v>
      </c>
      <c r="I259" s="37">
        <f>[1]consoCURRENT!L4354</f>
        <v>0</v>
      </c>
      <c r="J259" s="37">
        <f>[1]consoCURRENT!M4354</f>
        <v>0</v>
      </c>
      <c r="K259" s="37">
        <f>[1]consoCURRENT!N4354</f>
        <v>0</v>
      </c>
      <c r="L259" s="37">
        <f>[1]consoCURRENT!O4354</f>
        <v>0</v>
      </c>
      <c r="M259" s="37">
        <f>[1]consoCURRENT!P4354</f>
        <v>0</v>
      </c>
      <c r="N259" s="37">
        <f>[1]consoCURRENT!Q4354</f>
        <v>702483.74</v>
      </c>
      <c r="O259" s="37">
        <f>[1]consoCURRENT!R4354</f>
        <v>1225912.55</v>
      </c>
      <c r="P259" s="37">
        <f>[1]consoCURRENT!S4354</f>
        <v>1632590.68</v>
      </c>
      <c r="Q259" s="37">
        <f>[1]consoCURRENT!T4354</f>
        <v>0</v>
      </c>
      <c r="R259" s="37">
        <f>[1]consoCURRENT!U4354</f>
        <v>0</v>
      </c>
      <c r="S259" s="37">
        <f>[1]consoCURRENT!V4354</f>
        <v>0</v>
      </c>
      <c r="T259" s="37">
        <f>[1]consoCURRENT!W4354</f>
        <v>0</v>
      </c>
      <c r="U259" s="37">
        <f>[1]consoCURRENT!X4354</f>
        <v>0</v>
      </c>
      <c r="V259" s="37">
        <f>[1]consoCURRENT!Y4354</f>
        <v>0</v>
      </c>
      <c r="W259" s="37">
        <f>[1]consoCURRENT!Z4354</f>
        <v>0</v>
      </c>
      <c r="X259" s="37">
        <f>[1]consoCURRENT!AA4354</f>
        <v>0</v>
      </c>
      <c r="Y259" s="37">
        <f>[1]consoCURRENT!AB4354</f>
        <v>0</v>
      </c>
      <c r="Z259" s="37">
        <f t="shared" ref="Z259:Z261" si="178">SUM(M259:Y259)</f>
        <v>3560986.9699999997</v>
      </c>
      <c r="AA259" s="37">
        <f t="shared" ref="AA259:AA261" si="179">B259-Z259</f>
        <v>20000013.030000001</v>
      </c>
      <c r="AB259" s="42">
        <f t="shared" ref="AB259:AB264" si="180">Z259/B259</f>
        <v>0.15113904206103304</v>
      </c>
      <c r="AC259" s="38"/>
    </row>
    <row r="260" spans="1:29" s="39" customFormat="1" ht="18" customHeight="1" x14ac:dyDescent="0.25">
      <c r="A260" s="41" t="s">
        <v>38</v>
      </c>
      <c r="B260" s="37">
        <f>[1]consoCURRENT!E4360</f>
        <v>0</v>
      </c>
      <c r="C260" s="37">
        <f>[1]consoCURRENT!F4360</f>
        <v>0</v>
      </c>
      <c r="D260" s="37">
        <f>[1]consoCURRENT!G4360</f>
        <v>0</v>
      </c>
      <c r="E260" s="37">
        <f>[1]consoCURRENT!H4360</f>
        <v>0</v>
      </c>
      <c r="F260" s="37">
        <f>[1]consoCURRENT!I4360</f>
        <v>0</v>
      </c>
      <c r="G260" s="37">
        <f>[1]consoCURRENT!J4360</f>
        <v>0</v>
      </c>
      <c r="H260" s="37">
        <f>[1]consoCURRENT!K4360</f>
        <v>0</v>
      </c>
      <c r="I260" s="37">
        <f>[1]consoCURRENT!L4360</f>
        <v>0</v>
      </c>
      <c r="J260" s="37">
        <f>[1]consoCURRENT!M4360</f>
        <v>0</v>
      </c>
      <c r="K260" s="37">
        <f>[1]consoCURRENT!N4360</f>
        <v>0</v>
      </c>
      <c r="L260" s="37">
        <f>[1]consoCURRENT!O4360</f>
        <v>0</v>
      </c>
      <c r="M260" s="37">
        <f>[1]consoCURRENT!P4360</f>
        <v>0</v>
      </c>
      <c r="N260" s="37">
        <f>[1]consoCURRENT!Q4360</f>
        <v>0</v>
      </c>
      <c r="O260" s="37">
        <f>[1]consoCURRENT!R4360</f>
        <v>0</v>
      </c>
      <c r="P260" s="37">
        <f>[1]consoCURRENT!S4360</f>
        <v>0</v>
      </c>
      <c r="Q260" s="37">
        <f>[1]consoCURRENT!T4360</f>
        <v>0</v>
      </c>
      <c r="R260" s="37">
        <f>[1]consoCURRENT!U4360</f>
        <v>0</v>
      </c>
      <c r="S260" s="37">
        <f>[1]consoCURRENT!V4360</f>
        <v>0</v>
      </c>
      <c r="T260" s="37">
        <f>[1]consoCURRENT!W4360</f>
        <v>0</v>
      </c>
      <c r="U260" s="37">
        <f>[1]consoCURRENT!X4360</f>
        <v>0</v>
      </c>
      <c r="V260" s="37">
        <f>[1]consoCURRENT!Y4360</f>
        <v>0</v>
      </c>
      <c r="W260" s="37">
        <f>[1]consoCURRENT!Z4360</f>
        <v>0</v>
      </c>
      <c r="X260" s="37">
        <f>[1]consoCURRENT!AA4360</f>
        <v>0</v>
      </c>
      <c r="Y260" s="37">
        <f>[1]consoCURRENT!AB4360</f>
        <v>0</v>
      </c>
      <c r="Z260" s="37">
        <f t="shared" si="178"/>
        <v>0</v>
      </c>
      <c r="AA260" s="37">
        <f t="shared" si="179"/>
        <v>0</v>
      </c>
      <c r="AB260" s="42"/>
      <c r="AC260" s="38"/>
    </row>
    <row r="261" spans="1:29" s="39" customFormat="1" ht="18" customHeight="1" x14ac:dyDescent="0.25">
      <c r="A261" s="41" t="s">
        <v>39</v>
      </c>
      <c r="B261" s="37">
        <f>[1]consoCURRENT!E4389</f>
        <v>0</v>
      </c>
      <c r="C261" s="37">
        <f>[1]consoCURRENT!F4389</f>
        <v>0</v>
      </c>
      <c r="D261" s="37">
        <f>[1]consoCURRENT!G4389</f>
        <v>0</v>
      </c>
      <c r="E261" s="37">
        <f>[1]consoCURRENT!H4389</f>
        <v>0</v>
      </c>
      <c r="F261" s="37">
        <f>[1]consoCURRENT!I4389</f>
        <v>0</v>
      </c>
      <c r="G261" s="37">
        <f>[1]consoCURRENT!J4389</f>
        <v>0</v>
      </c>
      <c r="H261" s="37">
        <f>[1]consoCURRENT!K4389</f>
        <v>0</v>
      </c>
      <c r="I261" s="37">
        <f>[1]consoCURRENT!L4389</f>
        <v>0</v>
      </c>
      <c r="J261" s="37">
        <f>[1]consoCURRENT!M4389</f>
        <v>0</v>
      </c>
      <c r="K261" s="37">
        <f>[1]consoCURRENT!N4389</f>
        <v>0</v>
      </c>
      <c r="L261" s="37">
        <f>[1]consoCURRENT!O4389</f>
        <v>0</v>
      </c>
      <c r="M261" s="37">
        <f>[1]consoCURRENT!P4389</f>
        <v>0</v>
      </c>
      <c r="N261" s="37">
        <f>[1]consoCURRENT!Q4389</f>
        <v>0</v>
      </c>
      <c r="O261" s="37">
        <f>[1]consoCURRENT!R4389</f>
        <v>0</v>
      </c>
      <c r="P261" s="37">
        <f>[1]consoCURRENT!S4389</f>
        <v>0</v>
      </c>
      <c r="Q261" s="37">
        <f>[1]consoCURRENT!T4389</f>
        <v>0</v>
      </c>
      <c r="R261" s="37">
        <f>[1]consoCURRENT!U4389</f>
        <v>0</v>
      </c>
      <c r="S261" s="37">
        <f>[1]consoCURRENT!V4389</f>
        <v>0</v>
      </c>
      <c r="T261" s="37">
        <f>[1]consoCURRENT!W4389</f>
        <v>0</v>
      </c>
      <c r="U261" s="37">
        <f>[1]consoCURRENT!X4389</f>
        <v>0</v>
      </c>
      <c r="V261" s="37">
        <f>[1]consoCURRENT!Y4389</f>
        <v>0</v>
      </c>
      <c r="W261" s="37">
        <f>[1]consoCURRENT!Z4389</f>
        <v>0</v>
      </c>
      <c r="X261" s="37">
        <f>[1]consoCURRENT!AA4389</f>
        <v>0</v>
      </c>
      <c r="Y261" s="37">
        <f>[1]consoCURRENT!AB4389</f>
        <v>0</v>
      </c>
      <c r="Z261" s="37">
        <f t="shared" si="178"/>
        <v>0</v>
      </c>
      <c r="AA261" s="37">
        <f t="shared" si="179"/>
        <v>0</v>
      </c>
      <c r="AB261" s="42"/>
      <c r="AC261" s="38"/>
    </row>
    <row r="262" spans="1:29" s="39" customFormat="1" ht="18" customHeight="1" x14ac:dyDescent="0.25">
      <c r="A262" s="43" t="s">
        <v>40</v>
      </c>
      <c r="B262" s="44">
        <f>SUM(B258:B261)</f>
        <v>32236000</v>
      </c>
      <c r="C262" s="44">
        <f t="shared" ref="C262:AA262" si="181">SUM(C258:C261)</f>
        <v>0</v>
      </c>
      <c r="D262" s="44">
        <f t="shared" si="181"/>
        <v>0</v>
      </c>
      <c r="E262" s="44">
        <f t="shared" si="181"/>
        <v>5019496.47</v>
      </c>
      <c r="F262" s="44">
        <f t="shared" si="181"/>
        <v>0</v>
      </c>
      <c r="G262" s="44">
        <f t="shared" si="181"/>
        <v>0</v>
      </c>
      <c r="H262" s="44">
        <f t="shared" si="181"/>
        <v>0</v>
      </c>
      <c r="I262" s="44">
        <f t="shared" si="181"/>
        <v>0</v>
      </c>
      <c r="J262" s="44">
        <f t="shared" si="181"/>
        <v>0</v>
      </c>
      <c r="K262" s="44">
        <f t="shared" si="181"/>
        <v>0</v>
      </c>
      <c r="L262" s="44">
        <f t="shared" si="181"/>
        <v>0</v>
      </c>
      <c r="M262" s="44">
        <f t="shared" si="181"/>
        <v>0</v>
      </c>
      <c r="N262" s="44">
        <f t="shared" si="181"/>
        <v>1161894.24</v>
      </c>
      <c r="O262" s="44">
        <f t="shared" si="181"/>
        <v>1783462.05</v>
      </c>
      <c r="P262" s="44">
        <f t="shared" si="181"/>
        <v>2074140.18</v>
      </c>
      <c r="Q262" s="44">
        <f t="shared" si="181"/>
        <v>0</v>
      </c>
      <c r="R262" s="44">
        <f t="shared" si="181"/>
        <v>0</v>
      </c>
      <c r="S262" s="44">
        <f t="shared" si="181"/>
        <v>0</v>
      </c>
      <c r="T262" s="44">
        <f t="shared" si="181"/>
        <v>0</v>
      </c>
      <c r="U262" s="44">
        <f t="shared" si="181"/>
        <v>0</v>
      </c>
      <c r="V262" s="44">
        <f t="shared" si="181"/>
        <v>0</v>
      </c>
      <c r="W262" s="44">
        <f t="shared" si="181"/>
        <v>0</v>
      </c>
      <c r="X262" s="44">
        <f t="shared" si="181"/>
        <v>0</v>
      </c>
      <c r="Y262" s="44">
        <f t="shared" si="181"/>
        <v>0</v>
      </c>
      <c r="Z262" s="44">
        <f t="shared" si="181"/>
        <v>5019496.47</v>
      </c>
      <c r="AA262" s="44">
        <f t="shared" si="181"/>
        <v>27216503.530000001</v>
      </c>
      <c r="AB262" s="45">
        <f t="shared" si="180"/>
        <v>0.1557108968234272</v>
      </c>
      <c r="AC262" s="38"/>
    </row>
    <row r="263" spans="1:29" s="39" customFormat="1" ht="18" customHeight="1" x14ac:dyDescent="0.25">
      <c r="A263" s="46" t="s">
        <v>41</v>
      </c>
      <c r="B263" s="37">
        <f>[1]consoCURRENT!E4393</f>
        <v>474000</v>
      </c>
      <c r="C263" s="37">
        <f>[1]consoCURRENT!F4393</f>
        <v>0</v>
      </c>
      <c r="D263" s="37">
        <f>[1]consoCURRENT!G4393</f>
        <v>0</v>
      </c>
      <c r="E263" s="37">
        <f>[1]consoCURRENT!H4393</f>
        <v>133837.20000000001</v>
      </c>
      <c r="F263" s="37">
        <f>[1]consoCURRENT!I4393</f>
        <v>0</v>
      </c>
      <c r="G263" s="37">
        <f>[1]consoCURRENT!J4393</f>
        <v>0</v>
      </c>
      <c r="H263" s="37">
        <f>[1]consoCURRENT!K4393</f>
        <v>0</v>
      </c>
      <c r="I263" s="37">
        <f>[1]consoCURRENT!L4393</f>
        <v>0</v>
      </c>
      <c r="J263" s="37">
        <f>[1]consoCURRENT!M4393</f>
        <v>0</v>
      </c>
      <c r="K263" s="37">
        <f>[1]consoCURRENT!N4393</f>
        <v>0</v>
      </c>
      <c r="L263" s="37">
        <f>[1]consoCURRENT!O4393</f>
        <v>0</v>
      </c>
      <c r="M263" s="37">
        <f>[1]consoCURRENT!P4393</f>
        <v>0</v>
      </c>
      <c r="N263" s="37">
        <f>[1]consoCURRENT!Q4393</f>
        <v>44612.4</v>
      </c>
      <c r="O263" s="37">
        <f>[1]consoCURRENT!R4393</f>
        <v>44612.4</v>
      </c>
      <c r="P263" s="37">
        <f>[1]consoCURRENT!S4393</f>
        <v>44612.4</v>
      </c>
      <c r="Q263" s="37">
        <f>[1]consoCURRENT!T4393</f>
        <v>0</v>
      </c>
      <c r="R263" s="37">
        <f>[1]consoCURRENT!U4393</f>
        <v>0</v>
      </c>
      <c r="S263" s="37">
        <f>[1]consoCURRENT!V4393</f>
        <v>0</v>
      </c>
      <c r="T263" s="37">
        <f>[1]consoCURRENT!W4393</f>
        <v>0</v>
      </c>
      <c r="U263" s="37">
        <f>[1]consoCURRENT!X4393</f>
        <v>0</v>
      </c>
      <c r="V263" s="37">
        <f>[1]consoCURRENT!Y4393</f>
        <v>0</v>
      </c>
      <c r="W263" s="37">
        <f>[1]consoCURRENT!Z4393</f>
        <v>0</v>
      </c>
      <c r="X263" s="37">
        <f>[1]consoCURRENT!AA4393</f>
        <v>0</v>
      </c>
      <c r="Y263" s="37">
        <f>[1]consoCURRENT!AB4393</f>
        <v>0</v>
      </c>
      <c r="Z263" s="37">
        <f t="shared" ref="Z263" si="182">SUM(M263:Y263)</f>
        <v>133837.20000000001</v>
      </c>
      <c r="AA263" s="37">
        <f t="shared" ref="AA263" si="183">B263-Z263</f>
        <v>340162.8</v>
      </c>
      <c r="AB263" s="42">
        <f t="shared" si="180"/>
        <v>0.28235696202531646</v>
      </c>
      <c r="AC263" s="38"/>
    </row>
    <row r="264" spans="1:29" s="39" customFormat="1" ht="18" customHeight="1" x14ac:dyDescent="0.25">
      <c r="A264" s="43" t="s">
        <v>42</v>
      </c>
      <c r="B264" s="44">
        <f>B263+B262</f>
        <v>32710000</v>
      </c>
      <c r="C264" s="44">
        <f t="shared" ref="C264:AA264" si="184">C263+C262</f>
        <v>0</v>
      </c>
      <c r="D264" s="44">
        <f t="shared" si="184"/>
        <v>0</v>
      </c>
      <c r="E264" s="44">
        <f t="shared" si="184"/>
        <v>5153333.67</v>
      </c>
      <c r="F264" s="44">
        <f t="shared" si="184"/>
        <v>0</v>
      </c>
      <c r="G264" s="44">
        <f t="shared" si="184"/>
        <v>0</v>
      </c>
      <c r="H264" s="44">
        <f t="shared" si="184"/>
        <v>0</v>
      </c>
      <c r="I264" s="44">
        <f t="shared" si="184"/>
        <v>0</v>
      </c>
      <c r="J264" s="44">
        <f t="shared" si="184"/>
        <v>0</v>
      </c>
      <c r="K264" s="44">
        <f t="shared" si="184"/>
        <v>0</v>
      </c>
      <c r="L264" s="44">
        <f t="shared" si="184"/>
        <v>0</v>
      </c>
      <c r="M264" s="44">
        <f t="shared" si="184"/>
        <v>0</v>
      </c>
      <c r="N264" s="44">
        <f t="shared" si="184"/>
        <v>1206506.6399999999</v>
      </c>
      <c r="O264" s="44">
        <f t="shared" si="184"/>
        <v>1828074.45</v>
      </c>
      <c r="P264" s="44">
        <f t="shared" si="184"/>
        <v>2118752.58</v>
      </c>
      <c r="Q264" s="44">
        <f t="shared" si="184"/>
        <v>0</v>
      </c>
      <c r="R264" s="44">
        <f t="shared" si="184"/>
        <v>0</v>
      </c>
      <c r="S264" s="44">
        <f t="shared" si="184"/>
        <v>0</v>
      </c>
      <c r="T264" s="44">
        <f t="shared" si="184"/>
        <v>0</v>
      </c>
      <c r="U264" s="44">
        <f t="shared" si="184"/>
        <v>0</v>
      </c>
      <c r="V264" s="44">
        <f t="shared" si="184"/>
        <v>0</v>
      </c>
      <c r="W264" s="44">
        <f t="shared" si="184"/>
        <v>0</v>
      </c>
      <c r="X264" s="44">
        <f t="shared" si="184"/>
        <v>0</v>
      </c>
      <c r="Y264" s="44">
        <f t="shared" si="184"/>
        <v>0</v>
      </c>
      <c r="Z264" s="44">
        <f t="shared" si="184"/>
        <v>5153333.67</v>
      </c>
      <c r="AA264" s="44">
        <f t="shared" si="184"/>
        <v>27556666.330000002</v>
      </c>
      <c r="AB264" s="45">
        <f t="shared" si="180"/>
        <v>0.15754612259247935</v>
      </c>
      <c r="AC264" s="47"/>
    </row>
    <row r="265" spans="1:29" s="39" customFormat="1" ht="15" customHeight="1" x14ac:dyDescent="0.25">
      <c r="A265" s="36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8"/>
    </row>
    <row r="266" spans="1:29" s="39" customFormat="1" ht="15" customHeight="1" x14ac:dyDescent="0.25">
      <c r="A266" s="36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8"/>
    </row>
    <row r="267" spans="1:29" s="39" customFormat="1" ht="15" customHeight="1" x14ac:dyDescent="0.3">
      <c r="A267" s="40" t="s">
        <v>69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8"/>
    </row>
    <row r="268" spans="1:29" s="39" customFormat="1" ht="18" customHeight="1" x14ac:dyDescent="0.25">
      <c r="A268" s="41" t="s">
        <v>36</v>
      </c>
      <c r="B268" s="37">
        <f>[1]consoCURRENT!E4453</f>
        <v>4018000</v>
      </c>
      <c r="C268" s="37">
        <f>[1]consoCURRENT!F4453</f>
        <v>0</v>
      </c>
      <c r="D268" s="37">
        <f>[1]consoCURRENT!G4453</f>
        <v>0</v>
      </c>
      <c r="E268" s="37">
        <f>[1]consoCURRENT!H4453</f>
        <v>1040345.02</v>
      </c>
      <c r="F268" s="37">
        <f>[1]consoCURRENT!I4453</f>
        <v>0</v>
      </c>
      <c r="G268" s="37">
        <f>[1]consoCURRENT!J4453</f>
        <v>0</v>
      </c>
      <c r="H268" s="37">
        <f>[1]consoCURRENT!K4453</f>
        <v>0</v>
      </c>
      <c r="I268" s="37">
        <f>[1]consoCURRENT!L4453</f>
        <v>0</v>
      </c>
      <c r="J268" s="37">
        <f>[1]consoCURRENT!M4453</f>
        <v>0</v>
      </c>
      <c r="K268" s="37">
        <f>[1]consoCURRENT!N4453</f>
        <v>0</v>
      </c>
      <c r="L268" s="37">
        <f>[1]consoCURRENT!O4453</f>
        <v>0</v>
      </c>
      <c r="M268" s="37">
        <f>[1]consoCURRENT!P4453</f>
        <v>0</v>
      </c>
      <c r="N268" s="37">
        <f>[1]consoCURRENT!Q4453</f>
        <v>0</v>
      </c>
      <c r="O268" s="37">
        <f>[1]consoCURRENT!R4453</f>
        <v>844611.20000000007</v>
      </c>
      <c r="P268" s="37">
        <f>[1]consoCURRENT!S4453</f>
        <v>195733.82</v>
      </c>
      <c r="Q268" s="37">
        <f>[1]consoCURRENT!T4453</f>
        <v>0</v>
      </c>
      <c r="R268" s="37">
        <f>[1]consoCURRENT!U4453</f>
        <v>0</v>
      </c>
      <c r="S268" s="37">
        <f>[1]consoCURRENT!V4453</f>
        <v>0</v>
      </c>
      <c r="T268" s="37">
        <f>[1]consoCURRENT!W4453</f>
        <v>0</v>
      </c>
      <c r="U268" s="37">
        <f>[1]consoCURRENT!X4453</f>
        <v>0</v>
      </c>
      <c r="V268" s="37">
        <f>[1]consoCURRENT!Y4453</f>
        <v>0</v>
      </c>
      <c r="W268" s="37">
        <f>[1]consoCURRENT!Z4453</f>
        <v>0</v>
      </c>
      <c r="X268" s="37">
        <f>[1]consoCURRENT!AA4453</f>
        <v>0</v>
      </c>
      <c r="Y268" s="37">
        <f>[1]consoCURRENT!AB4453</f>
        <v>0</v>
      </c>
      <c r="Z268" s="37">
        <f>SUM(M268:Y268)</f>
        <v>1040345.02</v>
      </c>
      <c r="AA268" s="37">
        <f>B268-Z268</f>
        <v>2977654.98</v>
      </c>
      <c r="AB268" s="42">
        <f>Z268/B268</f>
        <v>0.25892111000497758</v>
      </c>
      <c r="AC268" s="38"/>
    </row>
    <row r="269" spans="1:29" s="39" customFormat="1" ht="18" customHeight="1" x14ac:dyDescent="0.25">
      <c r="A269" s="41" t="s">
        <v>37</v>
      </c>
      <c r="B269" s="37">
        <f>[1]consoCURRENT!E4529</f>
        <v>16890000</v>
      </c>
      <c r="C269" s="37">
        <f>[1]consoCURRENT!F4529</f>
        <v>0</v>
      </c>
      <c r="D269" s="37">
        <f>[1]consoCURRENT!G4529</f>
        <v>0</v>
      </c>
      <c r="E269" s="37">
        <f>[1]consoCURRENT!H4529</f>
        <v>3487146.66</v>
      </c>
      <c r="F269" s="37">
        <f>[1]consoCURRENT!I4529</f>
        <v>0</v>
      </c>
      <c r="G269" s="37">
        <f>[1]consoCURRENT!J4529</f>
        <v>0</v>
      </c>
      <c r="H269" s="37">
        <f>[1]consoCURRENT!K4529</f>
        <v>0</v>
      </c>
      <c r="I269" s="37">
        <f>[1]consoCURRENT!L4529</f>
        <v>0</v>
      </c>
      <c r="J269" s="37">
        <f>[1]consoCURRENT!M4529</f>
        <v>0</v>
      </c>
      <c r="K269" s="37">
        <f>[1]consoCURRENT!N4529</f>
        <v>0</v>
      </c>
      <c r="L269" s="37">
        <f>[1]consoCURRENT!O4529</f>
        <v>0</v>
      </c>
      <c r="M269" s="37">
        <f>[1]consoCURRENT!P4529</f>
        <v>0</v>
      </c>
      <c r="N269" s="37">
        <f>[1]consoCURRENT!Q4529</f>
        <v>0</v>
      </c>
      <c r="O269" s="37">
        <f>[1]consoCURRENT!R4529</f>
        <v>1943414.1500000001</v>
      </c>
      <c r="P269" s="37">
        <f>[1]consoCURRENT!S4529</f>
        <v>1543732.51</v>
      </c>
      <c r="Q269" s="37">
        <f>[1]consoCURRENT!T4529</f>
        <v>0</v>
      </c>
      <c r="R269" s="37">
        <f>[1]consoCURRENT!U4529</f>
        <v>0</v>
      </c>
      <c r="S269" s="37">
        <f>[1]consoCURRENT!V4529</f>
        <v>0</v>
      </c>
      <c r="T269" s="37">
        <f>[1]consoCURRENT!W4529</f>
        <v>0</v>
      </c>
      <c r="U269" s="37">
        <f>[1]consoCURRENT!X4529</f>
        <v>0</v>
      </c>
      <c r="V269" s="37">
        <f>[1]consoCURRENT!Y4529</f>
        <v>0</v>
      </c>
      <c r="W269" s="37">
        <f>[1]consoCURRENT!Z4529</f>
        <v>0</v>
      </c>
      <c r="X269" s="37">
        <f>[1]consoCURRENT!AA4529</f>
        <v>0</v>
      </c>
      <c r="Y269" s="37">
        <f>[1]consoCURRENT!AB4529</f>
        <v>0</v>
      </c>
      <c r="Z269" s="37">
        <f t="shared" ref="Z269:Z271" si="185">SUM(M269:Y269)</f>
        <v>3487146.66</v>
      </c>
      <c r="AA269" s="37">
        <f t="shared" ref="AA269:AA271" si="186">B269-Z269</f>
        <v>13402853.34</v>
      </c>
      <c r="AB269" s="42">
        <f t="shared" ref="AB269:AB274" si="187">Z269/B269</f>
        <v>0.20646220603907639</v>
      </c>
      <c r="AC269" s="38"/>
    </row>
    <row r="270" spans="1:29" s="39" customFormat="1" ht="18" customHeight="1" x14ac:dyDescent="0.25">
      <c r="A270" s="41" t="s">
        <v>38</v>
      </c>
      <c r="B270" s="37">
        <f>[1]consoCURRENT!E4535</f>
        <v>0</v>
      </c>
      <c r="C270" s="37">
        <f>[1]consoCURRENT!F4535</f>
        <v>0</v>
      </c>
      <c r="D270" s="37">
        <f>[1]consoCURRENT!G4535</f>
        <v>0</v>
      </c>
      <c r="E270" s="37">
        <f>[1]consoCURRENT!H4535</f>
        <v>0</v>
      </c>
      <c r="F270" s="37">
        <f>[1]consoCURRENT!I4535</f>
        <v>0</v>
      </c>
      <c r="G270" s="37">
        <f>[1]consoCURRENT!J4535</f>
        <v>0</v>
      </c>
      <c r="H270" s="37">
        <f>[1]consoCURRENT!K4535</f>
        <v>0</v>
      </c>
      <c r="I270" s="37">
        <f>[1]consoCURRENT!L4535</f>
        <v>0</v>
      </c>
      <c r="J270" s="37">
        <f>[1]consoCURRENT!M4535</f>
        <v>0</v>
      </c>
      <c r="K270" s="37">
        <f>[1]consoCURRENT!N4535</f>
        <v>0</v>
      </c>
      <c r="L270" s="37">
        <f>[1]consoCURRENT!O4535</f>
        <v>0</v>
      </c>
      <c r="M270" s="37">
        <f>[1]consoCURRENT!P4535</f>
        <v>0</v>
      </c>
      <c r="N270" s="37">
        <f>[1]consoCURRENT!Q4535</f>
        <v>0</v>
      </c>
      <c r="O270" s="37">
        <f>[1]consoCURRENT!R4535</f>
        <v>0</v>
      </c>
      <c r="P270" s="37">
        <f>[1]consoCURRENT!S4535</f>
        <v>0</v>
      </c>
      <c r="Q270" s="37">
        <f>[1]consoCURRENT!T4535</f>
        <v>0</v>
      </c>
      <c r="R270" s="37">
        <f>[1]consoCURRENT!U4535</f>
        <v>0</v>
      </c>
      <c r="S270" s="37">
        <f>[1]consoCURRENT!V4535</f>
        <v>0</v>
      </c>
      <c r="T270" s="37">
        <f>[1]consoCURRENT!W4535</f>
        <v>0</v>
      </c>
      <c r="U270" s="37">
        <f>[1]consoCURRENT!X4535</f>
        <v>0</v>
      </c>
      <c r="V270" s="37">
        <f>[1]consoCURRENT!Y4535</f>
        <v>0</v>
      </c>
      <c r="W270" s="37">
        <f>[1]consoCURRENT!Z4535</f>
        <v>0</v>
      </c>
      <c r="X270" s="37">
        <f>[1]consoCURRENT!AA4535</f>
        <v>0</v>
      </c>
      <c r="Y270" s="37">
        <f>[1]consoCURRENT!AB4535</f>
        <v>0</v>
      </c>
      <c r="Z270" s="37">
        <f t="shared" si="185"/>
        <v>0</v>
      </c>
      <c r="AA270" s="37">
        <f t="shared" si="186"/>
        <v>0</v>
      </c>
      <c r="AB270" s="42"/>
      <c r="AC270" s="38"/>
    </row>
    <row r="271" spans="1:29" s="39" customFormat="1" ht="18" customHeight="1" x14ac:dyDescent="0.25">
      <c r="A271" s="41" t="s">
        <v>39</v>
      </c>
      <c r="B271" s="37">
        <f>[1]consoCURRENT!E4564</f>
        <v>0</v>
      </c>
      <c r="C271" s="37">
        <f>[1]consoCURRENT!F4564</f>
        <v>0</v>
      </c>
      <c r="D271" s="37">
        <f>[1]consoCURRENT!G4564</f>
        <v>0</v>
      </c>
      <c r="E271" s="37">
        <f>[1]consoCURRENT!H4564</f>
        <v>0</v>
      </c>
      <c r="F271" s="37">
        <f>[1]consoCURRENT!I4564</f>
        <v>0</v>
      </c>
      <c r="G271" s="37">
        <f>[1]consoCURRENT!J4564</f>
        <v>0</v>
      </c>
      <c r="H271" s="37">
        <f>[1]consoCURRENT!K4564</f>
        <v>0</v>
      </c>
      <c r="I271" s="37">
        <f>[1]consoCURRENT!L4564</f>
        <v>0</v>
      </c>
      <c r="J271" s="37">
        <f>[1]consoCURRENT!M4564</f>
        <v>0</v>
      </c>
      <c r="K271" s="37">
        <f>[1]consoCURRENT!N4564</f>
        <v>0</v>
      </c>
      <c r="L271" s="37">
        <f>[1]consoCURRENT!O4564</f>
        <v>0</v>
      </c>
      <c r="M271" s="37">
        <f>[1]consoCURRENT!P4564</f>
        <v>0</v>
      </c>
      <c r="N271" s="37">
        <f>[1]consoCURRENT!Q4564</f>
        <v>0</v>
      </c>
      <c r="O271" s="37">
        <f>[1]consoCURRENT!R4564</f>
        <v>0</v>
      </c>
      <c r="P271" s="37">
        <f>[1]consoCURRENT!S4564</f>
        <v>0</v>
      </c>
      <c r="Q271" s="37">
        <f>[1]consoCURRENT!T4564</f>
        <v>0</v>
      </c>
      <c r="R271" s="37">
        <f>[1]consoCURRENT!U4564</f>
        <v>0</v>
      </c>
      <c r="S271" s="37">
        <f>[1]consoCURRENT!V4564</f>
        <v>0</v>
      </c>
      <c r="T271" s="37">
        <f>[1]consoCURRENT!W4564</f>
        <v>0</v>
      </c>
      <c r="U271" s="37">
        <f>[1]consoCURRENT!X4564</f>
        <v>0</v>
      </c>
      <c r="V271" s="37">
        <f>[1]consoCURRENT!Y4564</f>
        <v>0</v>
      </c>
      <c r="W271" s="37">
        <f>[1]consoCURRENT!Z4564</f>
        <v>0</v>
      </c>
      <c r="X271" s="37">
        <f>[1]consoCURRENT!AA4564</f>
        <v>0</v>
      </c>
      <c r="Y271" s="37">
        <f>[1]consoCURRENT!AB4564</f>
        <v>0</v>
      </c>
      <c r="Z271" s="37">
        <f t="shared" si="185"/>
        <v>0</v>
      </c>
      <c r="AA271" s="37">
        <f t="shared" si="186"/>
        <v>0</v>
      </c>
      <c r="AB271" s="42"/>
      <c r="AC271" s="38"/>
    </row>
    <row r="272" spans="1:29" s="39" customFormat="1" ht="18" customHeight="1" x14ac:dyDescent="0.25">
      <c r="A272" s="43" t="s">
        <v>40</v>
      </c>
      <c r="B272" s="44">
        <f>SUM(B268:B271)</f>
        <v>20908000</v>
      </c>
      <c r="C272" s="44">
        <f t="shared" ref="C272:AA272" si="188">SUM(C268:C271)</f>
        <v>0</v>
      </c>
      <c r="D272" s="44">
        <f t="shared" si="188"/>
        <v>0</v>
      </c>
      <c r="E272" s="44">
        <f t="shared" si="188"/>
        <v>4527491.68</v>
      </c>
      <c r="F272" s="44">
        <f t="shared" si="188"/>
        <v>0</v>
      </c>
      <c r="G272" s="44">
        <f t="shared" si="188"/>
        <v>0</v>
      </c>
      <c r="H272" s="44">
        <f t="shared" si="188"/>
        <v>0</v>
      </c>
      <c r="I272" s="44">
        <f t="shared" si="188"/>
        <v>0</v>
      </c>
      <c r="J272" s="44">
        <f t="shared" si="188"/>
        <v>0</v>
      </c>
      <c r="K272" s="44">
        <f t="shared" si="188"/>
        <v>0</v>
      </c>
      <c r="L272" s="44">
        <f t="shared" si="188"/>
        <v>0</v>
      </c>
      <c r="M272" s="44">
        <f t="shared" si="188"/>
        <v>0</v>
      </c>
      <c r="N272" s="44">
        <f t="shared" si="188"/>
        <v>0</v>
      </c>
      <c r="O272" s="44">
        <f t="shared" si="188"/>
        <v>2788025.35</v>
      </c>
      <c r="P272" s="44">
        <f t="shared" si="188"/>
        <v>1739466.33</v>
      </c>
      <c r="Q272" s="44">
        <f t="shared" si="188"/>
        <v>0</v>
      </c>
      <c r="R272" s="44">
        <f t="shared" si="188"/>
        <v>0</v>
      </c>
      <c r="S272" s="44">
        <f t="shared" si="188"/>
        <v>0</v>
      </c>
      <c r="T272" s="44">
        <f t="shared" si="188"/>
        <v>0</v>
      </c>
      <c r="U272" s="44">
        <f t="shared" si="188"/>
        <v>0</v>
      </c>
      <c r="V272" s="44">
        <f t="shared" si="188"/>
        <v>0</v>
      </c>
      <c r="W272" s="44">
        <f t="shared" si="188"/>
        <v>0</v>
      </c>
      <c r="X272" s="44">
        <f t="shared" si="188"/>
        <v>0</v>
      </c>
      <c r="Y272" s="44">
        <f t="shared" si="188"/>
        <v>0</v>
      </c>
      <c r="Z272" s="44">
        <f t="shared" si="188"/>
        <v>4527491.68</v>
      </c>
      <c r="AA272" s="44">
        <f t="shared" si="188"/>
        <v>16380508.32</v>
      </c>
      <c r="AB272" s="45">
        <f t="shared" si="187"/>
        <v>0.21654350870480196</v>
      </c>
      <c r="AC272" s="38"/>
    </row>
    <row r="273" spans="1:29" s="39" customFormat="1" ht="18" customHeight="1" x14ac:dyDescent="0.25">
      <c r="A273" s="46" t="s">
        <v>41</v>
      </c>
      <c r="B273" s="37">
        <f>[1]consoCURRENT!E4568</f>
        <v>65000</v>
      </c>
      <c r="C273" s="37">
        <f>[1]consoCURRENT!F4568</f>
        <v>0</v>
      </c>
      <c r="D273" s="37">
        <f>[1]consoCURRENT!G4568</f>
        <v>0</v>
      </c>
      <c r="E273" s="37">
        <f>[1]consoCURRENT!H4568</f>
        <v>15013.8</v>
      </c>
      <c r="F273" s="37">
        <f>[1]consoCURRENT!I4568</f>
        <v>0</v>
      </c>
      <c r="G273" s="37">
        <f>[1]consoCURRENT!J4568</f>
        <v>0</v>
      </c>
      <c r="H273" s="37">
        <f>[1]consoCURRENT!K4568</f>
        <v>0</v>
      </c>
      <c r="I273" s="37">
        <f>[1]consoCURRENT!L4568</f>
        <v>0</v>
      </c>
      <c r="J273" s="37">
        <f>[1]consoCURRENT!M4568</f>
        <v>0</v>
      </c>
      <c r="K273" s="37">
        <f>[1]consoCURRENT!N4568</f>
        <v>0</v>
      </c>
      <c r="L273" s="37">
        <f>[1]consoCURRENT!O4568</f>
        <v>0</v>
      </c>
      <c r="M273" s="37">
        <f>[1]consoCURRENT!P4568</f>
        <v>0</v>
      </c>
      <c r="N273" s="37">
        <f>[1]consoCURRENT!Q4568</f>
        <v>0</v>
      </c>
      <c r="O273" s="37">
        <f>[1]consoCURRENT!R4568</f>
        <v>9677.56</v>
      </c>
      <c r="P273" s="37">
        <f>[1]consoCURRENT!S4568</f>
        <v>5336.24</v>
      </c>
      <c r="Q273" s="37">
        <f>[1]consoCURRENT!T4568</f>
        <v>0</v>
      </c>
      <c r="R273" s="37">
        <f>[1]consoCURRENT!U4568</f>
        <v>0</v>
      </c>
      <c r="S273" s="37">
        <f>[1]consoCURRENT!V4568</f>
        <v>0</v>
      </c>
      <c r="T273" s="37">
        <f>[1]consoCURRENT!W4568</f>
        <v>0</v>
      </c>
      <c r="U273" s="37">
        <f>[1]consoCURRENT!X4568</f>
        <v>0</v>
      </c>
      <c r="V273" s="37">
        <f>[1]consoCURRENT!Y4568</f>
        <v>0</v>
      </c>
      <c r="W273" s="37">
        <f>[1]consoCURRENT!Z4568</f>
        <v>0</v>
      </c>
      <c r="X273" s="37">
        <f>[1]consoCURRENT!AA4568</f>
        <v>0</v>
      </c>
      <c r="Y273" s="37">
        <f>[1]consoCURRENT!AB4568</f>
        <v>0</v>
      </c>
      <c r="Z273" s="37">
        <f t="shared" ref="Z273" si="189">SUM(M273:Y273)</f>
        <v>15013.8</v>
      </c>
      <c r="AA273" s="37">
        <f t="shared" ref="AA273" si="190">B273-Z273</f>
        <v>49986.2</v>
      </c>
      <c r="AB273" s="42">
        <f t="shared" si="187"/>
        <v>0.23098153846153846</v>
      </c>
      <c r="AC273" s="38"/>
    </row>
    <row r="274" spans="1:29" s="39" customFormat="1" ht="18" customHeight="1" x14ac:dyDescent="0.25">
      <c r="A274" s="43" t="s">
        <v>42</v>
      </c>
      <c r="B274" s="44">
        <f>B273+B272</f>
        <v>20973000</v>
      </c>
      <c r="C274" s="44">
        <f t="shared" ref="C274:AA274" si="191">C273+C272</f>
        <v>0</v>
      </c>
      <c r="D274" s="44">
        <f t="shared" si="191"/>
        <v>0</v>
      </c>
      <c r="E274" s="44">
        <f t="shared" si="191"/>
        <v>4542505.4799999995</v>
      </c>
      <c r="F274" s="44">
        <f t="shared" si="191"/>
        <v>0</v>
      </c>
      <c r="G274" s="44">
        <f t="shared" si="191"/>
        <v>0</v>
      </c>
      <c r="H274" s="44">
        <f t="shared" si="191"/>
        <v>0</v>
      </c>
      <c r="I274" s="44">
        <f t="shared" si="191"/>
        <v>0</v>
      </c>
      <c r="J274" s="44">
        <f t="shared" si="191"/>
        <v>0</v>
      </c>
      <c r="K274" s="44">
        <f t="shared" si="191"/>
        <v>0</v>
      </c>
      <c r="L274" s="44">
        <f t="shared" si="191"/>
        <v>0</v>
      </c>
      <c r="M274" s="44">
        <f t="shared" si="191"/>
        <v>0</v>
      </c>
      <c r="N274" s="44">
        <f t="shared" si="191"/>
        <v>0</v>
      </c>
      <c r="O274" s="44">
        <f t="shared" si="191"/>
        <v>2797702.91</v>
      </c>
      <c r="P274" s="44">
        <f t="shared" si="191"/>
        <v>1744802.57</v>
      </c>
      <c r="Q274" s="44">
        <f t="shared" si="191"/>
        <v>0</v>
      </c>
      <c r="R274" s="44">
        <f t="shared" si="191"/>
        <v>0</v>
      </c>
      <c r="S274" s="44">
        <f t="shared" si="191"/>
        <v>0</v>
      </c>
      <c r="T274" s="44">
        <f t="shared" si="191"/>
        <v>0</v>
      </c>
      <c r="U274" s="44">
        <f t="shared" si="191"/>
        <v>0</v>
      </c>
      <c r="V274" s="44">
        <f t="shared" si="191"/>
        <v>0</v>
      </c>
      <c r="W274" s="44">
        <f t="shared" si="191"/>
        <v>0</v>
      </c>
      <c r="X274" s="44">
        <f t="shared" si="191"/>
        <v>0</v>
      </c>
      <c r="Y274" s="44">
        <f t="shared" si="191"/>
        <v>0</v>
      </c>
      <c r="Z274" s="44">
        <f t="shared" si="191"/>
        <v>4542505.4799999995</v>
      </c>
      <c r="AA274" s="44">
        <f t="shared" si="191"/>
        <v>16430494.52</v>
      </c>
      <c r="AB274" s="45">
        <f t="shared" si="187"/>
        <v>0.21658825537595955</v>
      </c>
      <c r="AC274" s="47"/>
    </row>
    <row r="275" spans="1:29" s="39" customFormat="1" ht="15" customHeight="1" x14ac:dyDescent="0.25">
      <c r="A275" s="36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8"/>
    </row>
    <row r="276" spans="1:29" s="39" customFormat="1" ht="1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8"/>
    </row>
    <row r="277" spans="1:29" s="39" customFormat="1" ht="15" customHeight="1" x14ac:dyDescent="0.3">
      <c r="A277" s="40" t="s">
        <v>70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8"/>
    </row>
    <row r="278" spans="1:29" s="39" customFormat="1" ht="18" customHeight="1" x14ac:dyDescent="0.25">
      <c r="A278" s="41" t="s">
        <v>36</v>
      </c>
      <c r="B278" s="37">
        <f>[1]consoCURRENT!E4628</f>
        <v>0</v>
      </c>
      <c r="C278" s="37">
        <f>[1]consoCURRENT!F4628</f>
        <v>0</v>
      </c>
      <c r="D278" s="37">
        <f>[1]consoCURRENT!G4628</f>
        <v>0</v>
      </c>
      <c r="E278" s="37">
        <f>[1]consoCURRENT!H4628</f>
        <v>0</v>
      </c>
      <c r="F278" s="37">
        <f>[1]consoCURRENT!I4628</f>
        <v>0</v>
      </c>
      <c r="G278" s="37">
        <f>[1]consoCURRENT!J4628</f>
        <v>0</v>
      </c>
      <c r="H278" s="37">
        <f>[1]consoCURRENT!K4628</f>
        <v>0</v>
      </c>
      <c r="I278" s="37">
        <f>[1]consoCURRENT!L4628</f>
        <v>0</v>
      </c>
      <c r="J278" s="37">
        <f>[1]consoCURRENT!M4628</f>
        <v>0</v>
      </c>
      <c r="K278" s="37">
        <f>[1]consoCURRENT!N4628</f>
        <v>0</v>
      </c>
      <c r="L278" s="37">
        <f>[1]consoCURRENT!O4628</f>
        <v>0</v>
      </c>
      <c r="M278" s="37">
        <f>[1]consoCURRENT!P4628</f>
        <v>0</v>
      </c>
      <c r="N278" s="37">
        <f>[1]consoCURRENT!Q4628</f>
        <v>0</v>
      </c>
      <c r="O278" s="37">
        <f>[1]consoCURRENT!R4628</f>
        <v>0</v>
      </c>
      <c r="P278" s="37">
        <f>[1]consoCURRENT!S4628</f>
        <v>0</v>
      </c>
      <c r="Q278" s="37">
        <f>[1]consoCURRENT!T4628</f>
        <v>0</v>
      </c>
      <c r="R278" s="37">
        <f>[1]consoCURRENT!U4628</f>
        <v>0</v>
      </c>
      <c r="S278" s="37">
        <f>[1]consoCURRENT!V4628</f>
        <v>0</v>
      </c>
      <c r="T278" s="37">
        <f>[1]consoCURRENT!W4628</f>
        <v>0</v>
      </c>
      <c r="U278" s="37">
        <f>[1]consoCURRENT!X4628</f>
        <v>0</v>
      </c>
      <c r="V278" s="37">
        <f>[1]consoCURRENT!Y4628</f>
        <v>0</v>
      </c>
      <c r="W278" s="37">
        <f>[1]consoCURRENT!Z4628</f>
        <v>0</v>
      </c>
      <c r="X278" s="37">
        <f>[1]consoCURRENT!AA4628</f>
        <v>0</v>
      </c>
      <c r="Y278" s="37">
        <f>[1]consoCURRENT!AB4628</f>
        <v>0</v>
      </c>
      <c r="Z278" s="37">
        <f>[1]consoCURRENT!AC4628</f>
        <v>0</v>
      </c>
      <c r="AA278" s="37">
        <f>B278-Z278</f>
        <v>0</v>
      </c>
      <c r="AB278" s="42"/>
      <c r="AC278" s="38"/>
    </row>
    <row r="279" spans="1:29" s="39" customFormat="1" ht="18" customHeight="1" x14ac:dyDescent="0.25">
      <c r="A279" s="41" t="s">
        <v>37</v>
      </c>
      <c r="B279" s="37">
        <f>[1]consoCURRENT!E4704</f>
        <v>11453000</v>
      </c>
      <c r="C279" s="37">
        <f>[1]consoCURRENT!F4704</f>
        <v>8908720</v>
      </c>
      <c r="D279" s="37">
        <f>[1]consoCURRENT!G4704</f>
        <v>-2544280</v>
      </c>
      <c r="E279" s="37">
        <f>[1]consoCURRENT!H4704</f>
        <v>458081.48</v>
      </c>
      <c r="F279" s="37">
        <f>[1]consoCURRENT!I4704</f>
        <v>0</v>
      </c>
      <c r="G279" s="37">
        <f>[1]consoCURRENT!J4704</f>
        <v>0</v>
      </c>
      <c r="H279" s="37">
        <f>[1]consoCURRENT!K4704</f>
        <v>0</v>
      </c>
      <c r="I279" s="37">
        <f>[1]consoCURRENT!L4704</f>
        <v>423650.98</v>
      </c>
      <c r="J279" s="37">
        <f>[1]consoCURRENT!M4704</f>
        <v>0</v>
      </c>
      <c r="K279" s="37">
        <f>[1]consoCURRENT!N4704</f>
        <v>0</v>
      </c>
      <c r="L279" s="37">
        <f>[1]consoCURRENT!O4704</f>
        <v>0</v>
      </c>
      <c r="M279" s="37">
        <f>[1]consoCURRENT!P4704</f>
        <v>423650.98</v>
      </c>
      <c r="N279" s="37">
        <f>[1]consoCURRENT!Q4704</f>
        <v>0</v>
      </c>
      <c r="O279" s="37">
        <f>[1]consoCURRENT!R4704</f>
        <v>34091</v>
      </c>
      <c r="P279" s="37">
        <f>[1]consoCURRENT!S4704</f>
        <v>339.5</v>
      </c>
      <c r="Q279" s="37">
        <f>[1]consoCURRENT!T4704</f>
        <v>0</v>
      </c>
      <c r="R279" s="37">
        <f>[1]consoCURRENT!U4704</f>
        <v>0</v>
      </c>
      <c r="S279" s="37">
        <f>[1]consoCURRENT!V4704</f>
        <v>0</v>
      </c>
      <c r="T279" s="37">
        <f>[1]consoCURRENT!W4704</f>
        <v>0</v>
      </c>
      <c r="U279" s="37">
        <f>[1]consoCURRENT!X4704</f>
        <v>0</v>
      </c>
      <c r="V279" s="37">
        <f>[1]consoCURRENT!Y4704</f>
        <v>0</v>
      </c>
      <c r="W279" s="37">
        <f>[1]consoCURRENT!Z4704</f>
        <v>0</v>
      </c>
      <c r="X279" s="37">
        <f>[1]consoCURRENT!AA4704</f>
        <v>0</v>
      </c>
      <c r="Y279" s="37">
        <f>[1]consoCURRENT!AB4704</f>
        <v>0</v>
      </c>
      <c r="Z279" s="37">
        <f t="shared" ref="Z279:Z281" si="192">SUM(M279:Y279)</f>
        <v>458081.48</v>
      </c>
      <c r="AA279" s="37">
        <f t="shared" ref="AA279:AA281" si="193">B279-Z279</f>
        <v>10994918.52</v>
      </c>
      <c r="AB279" s="42">
        <f t="shared" ref="AB279:AB284" si="194">Z279/B279</f>
        <v>3.9996636689077096E-2</v>
      </c>
      <c r="AC279" s="38"/>
    </row>
    <row r="280" spans="1:29" s="39" customFormat="1" ht="18" customHeight="1" x14ac:dyDescent="0.25">
      <c r="A280" s="41" t="s">
        <v>38</v>
      </c>
      <c r="B280" s="37">
        <f>[1]consoCURRENT!E4710</f>
        <v>0</v>
      </c>
      <c r="C280" s="37">
        <f>[1]consoCURRENT!F4710</f>
        <v>0</v>
      </c>
      <c r="D280" s="37">
        <f>[1]consoCURRENT!G4710</f>
        <v>0</v>
      </c>
      <c r="E280" s="37">
        <f>[1]consoCURRENT!H4710</f>
        <v>0</v>
      </c>
      <c r="F280" s="37">
        <f>[1]consoCURRENT!I4710</f>
        <v>0</v>
      </c>
      <c r="G280" s="37">
        <f>[1]consoCURRENT!J4710</f>
        <v>0</v>
      </c>
      <c r="H280" s="37">
        <f>[1]consoCURRENT!K4710</f>
        <v>0</v>
      </c>
      <c r="I280" s="37">
        <f>[1]consoCURRENT!L4710</f>
        <v>0</v>
      </c>
      <c r="J280" s="37">
        <f>[1]consoCURRENT!M4710</f>
        <v>0</v>
      </c>
      <c r="K280" s="37">
        <f>[1]consoCURRENT!N4710</f>
        <v>0</v>
      </c>
      <c r="L280" s="37">
        <f>[1]consoCURRENT!O4710</f>
        <v>0</v>
      </c>
      <c r="M280" s="37">
        <f>[1]consoCURRENT!P4710</f>
        <v>0</v>
      </c>
      <c r="N280" s="37">
        <f>[1]consoCURRENT!Q4710</f>
        <v>0</v>
      </c>
      <c r="O280" s="37">
        <f>[1]consoCURRENT!R4710</f>
        <v>0</v>
      </c>
      <c r="P280" s="37">
        <f>[1]consoCURRENT!S4710</f>
        <v>0</v>
      </c>
      <c r="Q280" s="37">
        <f>[1]consoCURRENT!T4710</f>
        <v>0</v>
      </c>
      <c r="R280" s="37">
        <f>[1]consoCURRENT!U4710</f>
        <v>0</v>
      </c>
      <c r="S280" s="37">
        <f>[1]consoCURRENT!V4710</f>
        <v>0</v>
      </c>
      <c r="T280" s="37">
        <f>[1]consoCURRENT!W4710</f>
        <v>0</v>
      </c>
      <c r="U280" s="37">
        <f>[1]consoCURRENT!X4710</f>
        <v>0</v>
      </c>
      <c r="V280" s="37">
        <f>[1]consoCURRENT!Y4710</f>
        <v>0</v>
      </c>
      <c r="W280" s="37">
        <f>[1]consoCURRENT!Z4710</f>
        <v>0</v>
      </c>
      <c r="X280" s="37">
        <f>[1]consoCURRENT!AA4710</f>
        <v>0</v>
      </c>
      <c r="Y280" s="37">
        <f>[1]consoCURRENT!AB4710</f>
        <v>0</v>
      </c>
      <c r="Z280" s="37">
        <f t="shared" si="192"/>
        <v>0</v>
      </c>
      <c r="AA280" s="37">
        <f t="shared" si="193"/>
        <v>0</v>
      </c>
      <c r="AB280" s="42"/>
      <c r="AC280" s="38"/>
    </row>
    <row r="281" spans="1:29" s="39" customFormat="1" ht="18" customHeight="1" x14ac:dyDescent="0.25">
      <c r="A281" s="41" t="s">
        <v>39</v>
      </c>
      <c r="B281" s="37">
        <f>[1]consoCURRENT!E4739</f>
        <v>0</v>
      </c>
      <c r="C281" s="37">
        <f>[1]consoCURRENT!F4739</f>
        <v>0</v>
      </c>
      <c r="D281" s="37">
        <f>[1]consoCURRENT!G4739</f>
        <v>0</v>
      </c>
      <c r="E281" s="37">
        <f>[1]consoCURRENT!H4739</f>
        <v>0</v>
      </c>
      <c r="F281" s="37">
        <f>[1]consoCURRENT!I4739</f>
        <v>0</v>
      </c>
      <c r="G281" s="37">
        <f>[1]consoCURRENT!J4739</f>
        <v>0</v>
      </c>
      <c r="H281" s="37">
        <f>[1]consoCURRENT!K4739</f>
        <v>0</v>
      </c>
      <c r="I281" s="37">
        <f>[1]consoCURRENT!L4739</f>
        <v>0</v>
      </c>
      <c r="J281" s="37">
        <f>[1]consoCURRENT!M4739</f>
        <v>0</v>
      </c>
      <c r="K281" s="37">
        <f>[1]consoCURRENT!N4739</f>
        <v>0</v>
      </c>
      <c r="L281" s="37">
        <f>[1]consoCURRENT!O4739</f>
        <v>0</v>
      </c>
      <c r="M281" s="37">
        <f>[1]consoCURRENT!P4739</f>
        <v>0</v>
      </c>
      <c r="N281" s="37">
        <f>[1]consoCURRENT!Q4739</f>
        <v>0</v>
      </c>
      <c r="O281" s="37">
        <f>[1]consoCURRENT!R4739</f>
        <v>0</v>
      </c>
      <c r="P281" s="37">
        <f>[1]consoCURRENT!S4739</f>
        <v>0</v>
      </c>
      <c r="Q281" s="37">
        <f>[1]consoCURRENT!T4739</f>
        <v>0</v>
      </c>
      <c r="R281" s="37">
        <f>[1]consoCURRENT!U4739</f>
        <v>0</v>
      </c>
      <c r="S281" s="37">
        <f>[1]consoCURRENT!V4739</f>
        <v>0</v>
      </c>
      <c r="T281" s="37">
        <f>[1]consoCURRENT!W4739</f>
        <v>0</v>
      </c>
      <c r="U281" s="37">
        <f>[1]consoCURRENT!X4739</f>
        <v>0</v>
      </c>
      <c r="V281" s="37">
        <f>[1]consoCURRENT!Y4739</f>
        <v>0</v>
      </c>
      <c r="W281" s="37">
        <f>[1]consoCURRENT!Z4739</f>
        <v>0</v>
      </c>
      <c r="X281" s="37">
        <f>[1]consoCURRENT!AA4739</f>
        <v>0</v>
      </c>
      <c r="Y281" s="37">
        <f>[1]consoCURRENT!AB4739</f>
        <v>0</v>
      </c>
      <c r="Z281" s="37">
        <f t="shared" si="192"/>
        <v>0</v>
      </c>
      <c r="AA281" s="37">
        <f t="shared" si="193"/>
        <v>0</v>
      </c>
      <c r="AB281" s="42"/>
      <c r="AC281" s="38"/>
    </row>
    <row r="282" spans="1:29" s="39" customFormat="1" ht="18" customHeight="1" x14ac:dyDescent="0.25">
      <c r="A282" s="43" t="s">
        <v>40</v>
      </c>
      <c r="B282" s="44">
        <f>SUM(B278:B281)</f>
        <v>11453000</v>
      </c>
      <c r="C282" s="44">
        <f t="shared" ref="C282:AA282" si="195">SUM(C278:C281)</f>
        <v>8908720</v>
      </c>
      <c r="D282" s="44">
        <f t="shared" si="195"/>
        <v>-2544280</v>
      </c>
      <c r="E282" s="44">
        <f t="shared" si="195"/>
        <v>458081.48</v>
      </c>
      <c r="F282" s="44">
        <f t="shared" si="195"/>
        <v>0</v>
      </c>
      <c r="G282" s="44">
        <f t="shared" si="195"/>
        <v>0</v>
      </c>
      <c r="H282" s="44">
        <f t="shared" si="195"/>
        <v>0</v>
      </c>
      <c r="I282" s="44">
        <f t="shared" si="195"/>
        <v>423650.98</v>
      </c>
      <c r="J282" s="44">
        <f t="shared" si="195"/>
        <v>0</v>
      </c>
      <c r="K282" s="44">
        <f t="shared" si="195"/>
        <v>0</v>
      </c>
      <c r="L282" s="44">
        <f t="shared" si="195"/>
        <v>0</v>
      </c>
      <c r="M282" s="44">
        <f t="shared" si="195"/>
        <v>423650.98</v>
      </c>
      <c r="N282" s="44">
        <f t="shared" si="195"/>
        <v>0</v>
      </c>
      <c r="O282" s="44">
        <f t="shared" si="195"/>
        <v>34091</v>
      </c>
      <c r="P282" s="44">
        <f t="shared" si="195"/>
        <v>339.5</v>
      </c>
      <c r="Q282" s="44">
        <f t="shared" si="195"/>
        <v>0</v>
      </c>
      <c r="R282" s="44">
        <f t="shared" si="195"/>
        <v>0</v>
      </c>
      <c r="S282" s="44">
        <f t="shared" si="195"/>
        <v>0</v>
      </c>
      <c r="T282" s="44">
        <f t="shared" si="195"/>
        <v>0</v>
      </c>
      <c r="U282" s="44">
        <f t="shared" si="195"/>
        <v>0</v>
      </c>
      <c r="V282" s="44">
        <f t="shared" si="195"/>
        <v>0</v>
      </c>
      <c r="W282" s="44">
        <f t="shared" si="195"/>
        <v>0</v>
      </c>
      <c r="X282" s="44">
        <f t="shared" si="195"/>
        <v>0</v>
      </c>
      <c r="Y282" s="44">
        <f t="shared" si="195"/>
        <v>0</v>
      </c>
      <c r="Z282" s="44">
        <f t="shared" si="195"/>
        <v>458081.48</v>
      </c>
      <c r="AA282" s="44">
        <f t="shared" si="195"/>
        <v>10994918.52</v>
      </c>
      <c r="AB282" s="45">
        <f t="shared" si="194"/>
        <v>3.9996636689077096E-2</v>
      </c>
      <c r="AC282" s="38"/>
    </row>
    <row r="283" spans="1:29" s="39" customFormat="1" ht="18" customHeight="1" x14ac:dyDescent="0.25">
      <c r="A283" s="46" t="s">
        <v>41</v>
      </c>
      <c r="B283" s="37">
        <f>[1]consoCURRENT!E452</f>
        <v>0</v>
      </c>
      <c r="C283" s="37">
        <f>[1]consoCURRENT!F452</f>
        <v>0</v>
      </c>
      <c r="D283" s="37">
        <f>[1]consoCURRENT!G452</f>
        <v>0</v>
      </c>
      <c r="E283" s="37">
        <f>[1]consoCURRENT!H452</f>
        <v>0</v>
      </c>
      <c r="F283" s="37">
        <f>[1]consoCURRENT!I452</f>
        <v>0</v>
      </c>
      <c r="G283" s="37">
        <f>[1]consoCURRENT!J452</f>
        <v>0</v>
      </c>
      <c r="H283" s="37">
        <f>[1]consoCURRENT!K452</f>
        <v>0</v>
      </c>
      <c r="I283" s="37">
        <f>[1]consoCURRENT!L452</f>
        <v>0</v>
      </c>
      <c r="J283" s="37">
        <f>[1]consoCURRENT!M452</f>
        <v>0</v>
      </c>
      <c r="K283" s="37">
        <f>[1]consoCURRENT!N452</f>
        <v>0</v>
      </c>
      <c r="L283" s="37">
        <f>[1]consoCURRENT!O452</f>
        <v>0</v>
      </c>
      <c r="M283" s="37">
        <f>[1]consoCURRENT!P452</f>
        <v>0</v>
      </c>
      <c r="N283" s="37">
        <f>[1]consoCURRENT!Q452</f>
        <v>0</v>
      </c>
      <c r="O283" s="37">
        <f>[1]consoCURRENT!R452</f>
        <v>0</v>
      </c>
      <c r="P283" s="37">
        <f>[1]consoCURRENT!S452</f>
        <v>0</v>
      </c>
      <c r="Q283" s="37">
        <f>[1]consoCURRENT!T452</f>
        <v>0</v>
      </c>
      <c r="R283" s="37">
        <f>[1]consoCURRENT!U452</f>
        <v>0</v>
      </c>
      <c r="S283" s="37">
        <f>[1]consoCURRENT!V452</f>
        <v>0</v>
      </c>
      <c r="T283" s="37">
        <f>[1]consoCURRENT!W452</f>
        <v>0</v>
      </c>
      <c r="U283" s="37">
        <f>[1]consoCURRENT!X452</f>
        <v>0</v>
      </c>
      <c r="V283" s="37">
        <f>[1]consoCURRENT!Y452</f>
        <v>0</v>
      </c>
      <c r="W283" s="37">
        <f>[1]consoCURRENT!Z452</f>
        <v>0</v>
      </c>
      <c r="X283" s="37">
        <f>[1]consoCURRENT!AA452</f>
        <v>0</v>
      </c>
      <c r="Y283" s="37">
        <f>[1]consoCURRENT!AB452</f>
        <v>0</v>
      </c>
      <c r="Z283" s="37">
        <f t="shared" ref="Z283" si="196">SUM(M283:Y283)</f>
        <v>0</v>
      </c>
      <c r="AA283" s="37">
        <f t="shared" ref="AA283" si="197">B283-Z283</f>
        <v>0</v>
      </c>
      <c r="AB283" s="42"/>
      <c r="AC283" s="38"/>
    </row>
    <row r="284" spans="1:29" s="39" customFormat="1" ht="18" customHeight="1" x14ac:dyDescent="0.25">
      <c r="A284" s="43" t="s">
        <v>42</v>
      </c>
      <c r="B284" s="44">
        <f>B283+B282</f>
        <v>11453000</v>
      </c>
      <c r="C284" s="44">
        <f t="shared" ref="C284:AA284" si="198">C283+C282</f>
        <v>8908720</v>
      </c>
      <c r="D284" s="44">
        <f t="shared" si="198"/>
        <v>-2544280</v>
      </c>
      <c r="E284" s="44">
        <f t="shared" si="198"/>
        <v>458081.48</v>
      </c>
      <c r="F284" s="44">
        <f t="shared" si="198"/>
        <v>0</v>
      </c>
      <c r="G284" s="44">
        <f t="shared" si="198"/>
        <v>0</v>
      </c>
      <c r="H284" s="44">
        <f t="shared" si="198"/>
        <v>0</v>
      </c>
      <c r="I284" s="44">
        <f t="shared" si="198"/>
        <v>423650.98</v>
      </c>
      <c r="J284" s="44">
        <f t="shared" si="198"/>
        <v>0</v>
      </c>
      <c r="K284" s="44">
        <f t="shared" si="198"/>
        <v>0</v>
      </c>
      <c r="L284" s="44">
        <f t="shared" si="198"/>
        <v>0</v>
      </c>
      <c r="M284" s="44">
        <f t="shared" si="198"/>
        <v>423650.98</v>
      </c>
      <c r="N284" s="44">
        <f t="shared" si="198"/>
        <v>0</v>
      </c>
      <c r="O284" s="44">
        <f t="shared" si="198"/>
        <v>34091</v>
      </c>
      <c r="P284" s="44">
        <f t="shared" si="198"/>
        <v>339.5</v>
      </c>
      <c r="Q284" s="44">
        <f t="shared" si="198"/>
        <v>0</v>
      </c>
      <c r="R284" s="44">
        <f t="shared" si="198"/>
        <v>0</v>
      </c>
      <c r="S284" s="44">
        <f t="shared" si="198"/>
        <v>0</v>
      </c>
      <c r="T284" s="44">
        <f t="shared" si="198"/>
        <v>0</v>
      </c>
      <c r="U284" s="44">
        <f t="shared" si="198"/>
        <v>0</v>
      </c>
      <c r="V284" s="44">
        <f t="shared" si="198"/>
        <v>0</v>
      </c>
      <c r="W284" s="44">
        <f t="shared" si="198"/>
        <v>0</v>
      </c>
      <c r="X284" s="44">
        <f t="shared" si="198"/>
        <v>0</v>
      </c>
      <c r="Y284" s="44">
        <f t="shared" si="198"/>
        <v>0</v>
      </c>
      <c r="Z284" s="44">
        <f t="shared" si="198"/>
        <v>458081.48</v>
      </c>
      <c r="AA284" s="44">
        <f t="shared" si="198"/>
        <v>10994918.52</v>
      </c>
      <c r="AB284" s="45">
        <f t="shared" si="194"/>
        <v>3.9996636689077096E-2</v>
      </c>
      <c r="AC284" s="47"/>
    </row>
    <row r="285" spans="1:29" s="39" customFormat="1" ht="15" customHeight="1" x14ac:dyDescent="0.25">
      <c r="A285" s="36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8"/>
    </row>
    <row r="286" spans="1:29" s="39" customFormat="1" ht="15" customHeight="1" x14ac:dyDescent="0.25">
      <c r="A286" s="36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8"/>
    </row>
    <row r="287" spans="1:29" s="39" customFormat="1" ht="15" customHeight="1" x14ac:dyDescent="0.3">
      <c r="A287" s="40" t="s">
        <v>71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8"/>
    </row>
    <row r="288" spans="1:29" s="39" customFormat="1" ht="18" customHeight="1" x14ac:dyDescent="0.25">
      <c r="A288" s="41" t="s">
        <v>36</v>
      </c>
      <c r="B288" s="37">
        <f>[1]consoCURRENT!E4803</f>
        <v>0</v>
      </c>
      <c r="C288" s="37">
        <f>[1]consoCURRENT!F4803</f>
        <v>0</v>
      </c>
      <c r="D288" s="37">
        <f>[1]consoCURRENT!G4803</f>
        <v>0</v>
      </c>
      <c r="E288" s="37">
        <f>[1]consoCURRENT!H4803</f>
        <v>0</v>
      </c>
      <c r="F288" s="37">
        <f>[1]consoCURRENT!I4803</f>
        <v>0</v>
      </c>
      <c r="G288" s="37">
        <f>[1]consoCURRENT!J4803</f>
        <v>0</v>
      </c>
      <c r="H288" s="37">
        <f>[1]consoCURRENT!K4803</f>
        <v>0</v>
      </c>
      <c r="I288" s="37">
        <f>[1]consoCURRENT!L4803</f>
        <v>0</v>
      </c>
      <c r="J288" s="37">
        <f>[1]consoCURRENT!M4803</f>
        <v>0</v>
      </c>
      <c r="K288" s="37">
        <f>[1]consoCURRENT!N4803</f>
        <v>0</v>
      </c>
      <c r="L288" s="37">
        <f>[1]consoCURRENT!O4803</f>
        <v>0</v>
      </c>
      <c r="M288" s="37">
        <f>[1]consoCURRENT!P4803</f>
        <v>0</v>
      </c>
      <c r="N288" s="37">
        <f>[1]consoCURRENT!Q4803</f>
        <v>0</v>
      </c>
      <c r="O288" s="37">
        <f>[1]consoCURRENT!R4803</f>
        <v>0</v>
      </c>
      <c r="P288" s="37">
        <f>[1]consoCURRENT!S4803</f>
        <v>0</v>
      </c>
      <c r="Q288" s="37">
        <f>[1]consoCURRENT!T4803</f>
        <v>0</v>
      </c>
      <c r="R288" s="37">
        <f>[1]consoCURRENT!U4803</f>
        <v>0</v>
      </c>
      <c r="S288" s="37">
        <f>[1]consoCURRENT!V4803</f>
        <v>0</v>
      </c>
      <c r="T288" s="37">
        <f>[1]consoCURRENT!W4803</f>
        <v>0</v>
      </c>
      <c r="U288" s="37">
        <f>[1]consoCURRENT!X4803</f>
        <v>0</v>
      </c>
      <c r="V288" s="37">
        <f>[1]consoCURRENT!Y4803</f>
        <v>0</v>
      </c>
      <c r="W288" s="37">
        <f>[1]consoCURRENT!Z4803</f>
        <v>0</v>
      </c>
      <c r="X288" s="37">
        <f>[1]consoCURRENT!AA4803</f>
        <v>0</v>
      </c>
      <c r="Y288" s="37">
        <f>[1]consoCURRENT!AB4803</f>
        <v>0</v>
      </c>
      <c r="Z288" s="37">
        <f>SUM(M288:Y288)</f>
        <v>0</v>
      </c>
      <c r="AA288" s="37">
        <f>B288-Z288</f>
        <v>0</v>
      </c>
      <c r="AB288" s="42"/>
      <c r="AC288" s="38"/>
    </row>
    <row r="289" spans="1:29" s="39" customFormat="1" ht="18" customHeight="1" x14ac:dyDescent="0.25">
      <c r="A289" s="41" t="s">
        <v>37</v>
      </c>
      <c r="B289" s="37">
        <f>[1]consoCURRENT!E4879</f>
        <v>705096000</v>
      </c>
      <c r="C289" s="37">
        <f>[1]consoCURRENT!F4879</f>
        <v>163956763.68000007</v>
      </c>
      <c r="D289" s="37">
        <f>[1]consoCURRENT!G4879</f>
        <v>-541139236.31999993</v>
      </c>
      <c r="E289" s="37">
        <f>[1]consoCURRENT!H4879</f>
        <v>391699180.06</v>
      </c>
      <c r="F289" s="37">
        <f>[1]consoCURRENT!I4879</f>
        <v>0</v>
      </c>
      <c r="G289" s="37">
        <f>[1]consoCURRENT!J4879</f>
        <v>0</v>
      </c>
      <c r="H289" s="37">
        <f>[1]consoCURRENT!K4879</f>
        <v>0</v>
      </c>
      <c r="I289" s="37">
        <f>[1]consoCURRENT!L4879</f>
        <v>380611387.36000001</v>
      </c>
      <c r="J289" s="37">
        <f>[1]consoCURRENT!M4879</f>
        <v>0</v>
      </c>
      <c r="K289" s="37">
        <f>[1]consoCURRENT!N4879</f>
        <v>0</v>
      </c>
      <c r="L289" s="37">
        <f>[1]consoCURRENT!O4879</f>
        <v>0</v>
      </c>
      <c r="M289" s="37">
        <f>[1]consoCURRENT!P4879</f>
        <v>380611387.36000001</v>
      </c>
      <c r="N289" s="37">
        <f>[1]consoCURRENT!Q4879</f>
        <v>0</v>
      </c>
      <c r="O289" s="37">
        <f>[1]consoCURRENT!R4879</f>
        <v>9349226.379999999</v>
      </c>
      <c r="P289" s="37">
        <f>[1]consoCURRENT!S4879</f>
        <v>1738566.32</v>
      </c>
      <c r="Q289" s="37">
        <f>[1]consoCURRENT!T4879</f>
        <v>0</v>
      </c>
      <c r="R289" s="37">
        <f>[1]consoCURRENT!U4879</f>
        <v>0</v>
      </c>
      <c r="S289" s="37">
        <f>[1]consoCURRENT!V4879</f>
        <v>0</v>
      </c>
      <c r="T289" s="37">
        <f>[1]consoCURRENT!W4879</f>
        <v>0</v>
      </c>
      <c r="U289" s="37">
        <f>[1]consoCURRENT!X4879</f>
        <v>0</v>
      </c>
      <c r="V289" s="37">
        <f>[1]consoCURRENT!Y4879</f>
        <v>0</v>
      </c>
      <c r="W289" s="37">
        <f>[1]consoCURRENT!Z4879</f>
        <v>0</v>
      </c>
      <c r="X289" s="37">
        <f>[1]consoCURRENT!AA4879</f>
        <v>0</v>
      </c>
      <c r="Y289" s="37">
        <f>[1]consoCURRENT!AB4879</f>
        <v>0</v>
      </c>
      <c r="Z289" s="37">
        <f t="shared" ref="Z289:Z291" si="199">SUM(M289:Y289)</f>
        <v>391699180.06</v>
      </c>
      <c r="AA289" s="37">
        <f t="shared" ref="AA289:AA291" si="200">B289-Z289</f>
        <v>313396819.94</v>
      </c>
      <c r="AB289" s="42">
        <f t="shared" ref="AB289:AB294" si="201">Z289/B289</f>
        <v>0.55552602774657633</v>
      </c>
      <c r="AC289" s="38"/>
    </row>
    <row r="290" spans="1:29" s="39" customFormat="1" ht="18" customHeight="1" x14ac:dyDescent="0.25">
      <c r="A290" s="41" t="s">
        <v>38</v>
      </c>
      <c r="B290" s="37">
        <f>[1]consoCURRENT!E4885</f>
        <v>0</v>
      </c>
      <c r="C290" s="37">
        <f>[1]consoCURRENT!F4885</f>
        <v>0</v>
      </c>
      <c r="D290" s="37">
        <f>[1]consoCURRENT!G4885</f>
        <v>0</v>
      </c>
      <c r="E290" s="37">
        <f>[1]consoCURRENT!H4885</f>
        <v>0</v>
      </c>
      <c r="F290" s="37">
        <f>[1]consoCURRENT!I4885</f>
        <v>0</v>
      </c>
      <c r="G290" s="37">
        <f>[1]consoCURRENT!J4885</f>
        <v>0</v>
      </c>
      <c r="H290" s="37">
        <f>[1]consoCURRENT!K4885</f>
        <v>0</v>
      </c>
      <c r="I290" s="37">
        <f>[1]consoCURRENT!L4885</f>
        <v>0</v>
      </c>
      <c r="J290" s="37">
        <f>[1]consoCURRENT!M4885</f>
        <v>0</v>
      </c>
      <c r="K290" s="37">
        <f>[1]consoCURRENT!N4885</f>
        <v>0</v>
      </c>
      <c r="L290" s="37">
        <f>[1]consoCURRENT!O4885</f>
        <v>0</v>
      </c>
      <c r="M290" s="37">
        <f>[1]consoCURRENT!P4885</f>
        <v>0</v>
      </c>
      <c r="N290" s="37">
        <f>[1]consoCURRENT!Q4885</f>
        <v>0</v>
      </c>
      <c r="O290" s="37">
        <f>[1]consoCURRENT!R4885</f>
        <v>0</v>
      </c>
      <c r="P290" s="37">
        <f>[1]consoCURRENT!S4885</f>
        <v>0</v>
      </c>
      <c r="Q290" s="37">
        <f>[1]consoCURRENT!T4885</f>
        <v>0</v>
      </c>
      <c r="R290" s="37">
        <f>[1]consoCURRENT!U4885</f>
        <v>0</v>
      </c>
      <c r="S290" s="37">
        <f>[1]consoCURRENT!V4885</f>
        <v>0</v>
      </c>
      <c r="T290" s="37">
        <f>[1]consoCURRENT!W4885</f>
        <v>0</v>
      </c>
      <c r="U290" s="37">
        <f>[1]consoCURRENT!X4885</f>
        <v>0</v>
      </c>
      <c r="V290" s="37">
        <f>[1]consoCURRENT!Y4885</f>
        <v>0</v>
      </c>
      <c r="W290" s="37">
        <f>[1]consoCURRENT!Z4885</f>
        <v>0</v>
      </c>
      <c r="X290" s="37">
        <f>[1]consoCURRENT!AA4885</f>
        <v>0</v>
      </c>
      <c r="Y290" s="37">
        <f>[1]consoCURRENT!AB4885</f>
        <v>0</v>
      </c>
      <c r="Z290" s="37">
        <f t="shared" si="199"/>
        <v>0</v>
      </c>
      <c r="AA290" s="37">
        <f t="shared" si="200"/>
        <v>0</v>
      </c>
      <c r="AB290" s="42"/>
      <c r="AC290" s="38"/>
    </row>
    <row r="291" spans="1:29" s="39" customFormat="1" ht="18" customHeight="1" x14ac:dyDescent="0.25">
      <c r="A291" s="41" t="s">
        <v>39</v>
      </c>
      <c r="B291" s="37">
        <f>[1]consoCURRENT!E4914</f>
        <v>9500000</v>
      </c>
      <c r="C291" s="37">
        <f>[1]consoCURRENT!F4914</f>
        <v>9500000</v>
      </c>
      <c r="D291" s="37">
        <f>[1]consoCURRENT!G4914</f>
        <v>0</v>
      </c>
      <c r="E291" s="37">
        <f>[1]consoCURRENT!H4914</f>
        <v>0</v>
      </c>
      <c r="F291" s="37">
        <f>[1]consoCURRENT!I4914</f>
        <v>0</v>
      </c>
      <c r="G291" s="37">
        <f>[1]consoCURRENT!J4914</f>
        <v>0</v>
      </c>
      <c r="H291" s="37">
        <f>[1]consoCURRENT!K4914</f>
        <v>0</v>
      </c>
      <c r="I291" s="37">
        <f>[1]consoCURRENT!L4914</f>
        <v>0</v>
      </c>
      <c r="J291" s="37">
        <f>[1]consoCURRENT!M4914</f>
        <v>0</v>
      </c>
      <c r="K291" s="37">
        <f>[1]consoCURRENT!N4914</f>
        <v>0</v>
      </c>
      <c r="L291" s="37">
        <f>[1]consoCURRENT!O4914</f>
        <v>0</v>
      </c>
      <c r="M291" s="37">
        <f>[1]consoCURRENT!P4914</f>
        <v>0</v>
      </c>
      <c r="N291" s="37">
        <f>[1]consoCURRENT!Q4914</f>
        <v>0</v>
      </c>
      <c r="O291" s="37">
        <f>[1]consoCURRENT!R4914</f>
        <v>0</v>
      </c>
      <c r="P291" s="37">
        <f>[1]consoCURRENT!S4914</f>
        <v>0</v>
      </c>
      <c r="Q291" s="37">
        <f>[1]consoCURRENT!T4914</f>
        <v>0</v>
      </c>
      <c r="R291" s="37">
        <f>[1]consoCURRENT!U4914</f>
        <v>0</v>
      </c>
      <c r="S291" s="37">
        <f>[1]consoCURRENT!V4914</f>
        <v>0</v>
      </c>
      <c r="T291" s="37">
        <f>[1]consoCURRENT!W4914</f>
        <v>0</v>
      </c>
      <c r="U291" s="37">
        <f>[1]consoCURRENT!X4914</f>
        <v>0</v>
      </c>
      <c r="V291" s="37">
        <f>[1]consoCURRENT!Y4914</f>
        <v>0</v>
      </c>
      <c r="W291" s="37">
        <f>[1]consoCURRENT!Z4914</f>
        <v>0</v>
      </c>
      <c r="X291" s="37">
        <f>[1]consoCURRENT!AA4914</f>
        <v>0</v>
      </c>
      <c r="Y291" s="37">
        <f>[1]consoCURRENT!AB4914</f>
        <v>0</v>
      </c>
      <c r="Z291" s="37">
        <f t="shared" si="199"/>
        <v>0</v>
      </c>
      <c r="AA291" s="37">
        <f t="shared" si="200"/>
        <v>9500000</v>
      </c>
      <c r="AB291" s="42">
        <f t="shared" si="201"/>
        <v>0</v>
      </c>
      <c r="AC291" s="38"/>
    </row>
    <row r="292" spans="1:29" s="39" customFormat="1" ht="18" customHeight="1" x14ac:dyDescent="0.25">
      <c r="A292" s="43" t="s">
        <v>40</v>
      </c>
      <c r="B292" s="44">
        <f>SUM(B288:B291)</f>
        <v>714596000</v>
      </c>
      <c r="C292" s="44">
        <f t="shared" ref="C292:H292" si="202">SUM(C288:C291)</f>
        <v>173456763.68000007</v>
      </c>
      <c r="D292" s="44">
        <f t="shared" si="202"/>
        <v>-541139236.31999993</v>
      </c>
      <c r="E292" s="44">
        <f t="shared" si="202"/>
        <v>391699180.06</v>
      </c>
      <c r="F292" s="44">
        <f t="shared" si="202"/>
        <v>0</v>
      </c>
      <c r="G292" s="44">
        <f t="shared" si="202"/>
        <v>0</v>
      </c>
      <c r="H292" s="44">
        <f t="shared" si="202"/>
        <v>0</v>
      </c>
      <c r="I292" s="44">
        <f t="shared" ref="I292" si="203">SUM(I288:I291)</f>
        <v>380611387.36000001</v>
      </c>
      <c r="J292" s="44">
        <f t="shared" ref="J292:AA292" si="204">SUM(J288:J291)</f>
        <v>0</v>
      </c>
      <c r="K292" s="44">
        <f t="shared" si="204"/>
        <v>0</v>
      </c>
      <c r="L292" s="44">
        <f t="shared" si="204"/>
        <v>0</v>
      </c>
      <c r="M292" s="44">
        <f t="shared" si="204"/>
        <v>380611387.36000001</v>
      </c>
      <c r="N292" s="44">
        <f t="shared" si="204"/>
        <v>0</v>
      </c>
      <c r="O292" s="44">
        <f t="shared" si="204"/>
        <v>9349226.379999999</v>
      </c>
      <c r="P292" s="44">
        <f t="shared" si="204"/>
        <v>1738566.32</v>
      </c>
      <c r="Q292" s="44">
        <f t="shared" si="204"/>
        <v>0</v>
      </c>
      <c r="R292" s="44">
        <f t="shared" si="204"/>
        <v>0</v>
      </c>
      <c r="S292" s="44">
        <f t="shared" si="204"/>
        <v>0</v>
      </c>
      <c r="T292" s="44">
        <f t="shared" si="204"/>
        <v>0</v>
      </c>
      <c r="U292" s="44">
        <f t="shared" si="204"/>
        <v>0</v>
      </c>
      <c r="V292" s="44">
        <f t="shared" si="204"/>
        <v>0</v>
      </c>
      <c r="W292" s="44">
        <f t="shared" si="204"/>
        <v>0</v>
      </c>
      <c r="X292" s="44">
        <f t="shared" si="204"/>
        <v>0</v>
      </c>
      <c r="Y292" s="44">
        <f t="shared" si="204"/>
        <v>0</v>
      </c>
      <c r="Z292" s="44">
        <f t="shared" si="204"/>
        <v>391699180.06</v>
      </c>
      <c r="AA292" s="44">
        <f t="shared" si="204"/>
        <v>322896819.94</v>
      </c>
      <c r="AB292" s="45">
        <f t="shared" si="201"/>
        <v>0.548140739746654</v>
      </c>
      <c r="AC292" s="38"/>
    </row>
    <row r="293" spans="1:29" s="39" customFormat="1" ht="18" customHeight="1" x14ac:dyDescent="0.25">
      <c r="A293" s="46" t="s">
        <v>41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>
        <f t="shared" ref="AA293" si="205">B293-Z293</f>
        <v>0</v>
      </c>
      <c r="AB293" s="42"/>
      <c r="AC293" s="38"/>
    </row>
    <row r="294" spans="1:29" s="39" customFormat="1" ht="18" customHeight="1" x14ac:dyDescent="0.25">
      <c r="A294" s="43" t="s">
        <v>42</v>
      </c>
      <c r="B294" s="44">
        <f>B293+B292</f>
        <v>714596000</v>
      </c>
      <c r="C294" s="44">
        <f t="shared" ref="C294:AA294" si="206">C293+C292</f>
        <v>173456763.68000007</v>
      </c>
      <c r="D294" s="44">
        <f t="shared" si="206"/>
        <v>-541139236.31999993</v>
      </c>
      <c r="E294" s="44">
        <f t="shared" si="206"/>
        <v>391699180.06</v>
      </c>
      <c r="F294" s="44">
        <f t="shared" si="206"/>
        <v>0</v>
      </c>
      <c r="G294" s="44">
        <f t="shared" si="206"/>
        <v>0</v>
      </c>
      <c r="H294" s="44">
        <f t="shared" si="206"/>
        <v>0</v>
      </c>
      <c r="I294" s="44">
        <f t="shared" si="206"/>
        <v>380611387.36000001</v>
      </c>
      <c r="J294" s="44">
        <f t="shared" si="206"/>
        <v>0</v>
      </c>
      <c r="K294" s="44">
        <f t="shared" si="206"/>
        <v>0</v>
      </c>
      <c r="L294" s="44">
        <f t="shared" si="206"/>
        <v>0</v>
      </c>
      <c r="M294" s="44">
        <f t="shared" si="206"/>
        <v>380611387.36000001</v>
      </c>
      <c r="N294" s="44">
        <f t="shared" si="206"/>
        <v>0</v>
      </c>
      <c r="O294" s="44">
        <f t="shared" si="206"/>
        <v>9349226.379999999</v>
      </c>
      <c r="P294" s="44">
        <f t="shared" si="206"/>
        <v>1738566.32</v>
      </c>
      <c r="Q294" s="44">
        <f t="shared" si="206"/>
        <v>0</v>
      </c>
      <c r="R294" s="44">
        <f t="shared" si="206"/>
        <v>0</v>
      </c>
      <c r="S294" s="44">
        <f t="shared" si="206"/>
        <v>0</v>
      </c>
      <c r="T294" s="44">
        <f t="shared" si="206"/>
        <v>0</v>
      </c>
      <c r="U294" s="44">
        <f t="shared" si="206"/>
        <v>0</v>
      </c>
      <c r="V294" s="44">
        <f t="shared" si="206"/>
        <v>0</v>
      </c>
      <c r="W294" s="44">
        <f t="shared" si="206"/>
        <v>0</v>
      </c>
      <c r="X294" s="44">
        <f t="shared" si="206"/>
        <v>0</v>
      </c>
      <c r="Y294" s="44">
        <f t="shared" si="206"/>
        <v>0</v>
      </c>
      <c r="Z294" s="44">
        <f t="shared" si="206"/>
        <v>391699180.06</v>
      </c>
      <c r="AA294" s="44">
        <f t="shared" si="206"/>
        <v>322896819.94</v>
      </c>
      <c r="AB294" s="45">
        <f t="shared" si="201"/>
        <v>0.548140739746654</v>
      </c>
      <c r="AC294" s="47"/>
    </row>
    <row r="295" spans="1:29" s="39" customFormat="1" ht="15" customHeight="1" x14ac:dyDescent="0.25">
      <c r="A295" s="36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8"/>
    </row>
    <row r="296" spans="1:29" s="39" customFormat="1" ht="15" customHeight="1" x14ac:dyDescent="0.25">
      <c r="A296" s="36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8"/>
    </row>
    <row r="297" spans="1:29" s="39" customFormat="1" ht="15" customHeight="1" x14ac:dyDescent="0.3">
      <c r="A297" s="40" t="s">
        <v>72</v>
      </c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8"/>
    </row>
    <row r="298" spans="1:29" s="39" customFormat="1" ht="18" customHeight="1" x14ac:dyDescent="0.25">
      <c r="A298" s="41" t="s">
        <v>36</v>
      </c>
      <c r="B298" s="37">
        <f>[1]consoCURRENT!E4978</f>
        <v>0</v>
      </c>
      <c r="C298" s="37">
        <f>[1]consoCURRENT!F4978</f>
        <v>0</v>
      </c>
      <c r="D298" s="37">
        <f>[1]consoCURRENT!G4978</f>
        <v>0</v>
      </c>
      <c r="E298" s="37">
        <f>[1]consoCURRENT!H4978</f>
        <v>0</v>
      </c>
      <c r="F298" s="37">
        <f>[1]consoCURRENT!I4978</f>
        <v>0</v>
      </c>
      <c r="G298" s="37">
        <f>[1]consoCURRENT!J4978</f>
        <v>0</v>
      </c>
      <c r="H298" s="37">
        <f>[1]consoCURRENT!K4978</f>
        <v>0</v>
      </c>
      <c r="I298" s="37">
        <f>[1]consoCURRENT!L4978</f>
        <v>0</v>
      </c>
      <c r="J298" s="37">
        <f>[1]consoCURRENT!M4978</f>
        <v>0</v>
      </c>
      <c r="K298" s="37">
        <f>[1]consoCURRENT!N4978</f>
        <v>0</v>
      </c>
      <c r="L298" s="37">
        <f>[1]consoCURRENT!O4978</f>
        <v>0</v>
      </c>
      <c r="M298" s="37">
        <f>[1]consoCURRENT!P4978</f>
        <v>0</v>
      </c>
      <c r="N298" s="37">
        <f>[1]consoCURRENT!Q4978</f>
        <v>0</v>
      </c>
      <c r="O298" s="37">
        <f>[1]consoCURRENT!R4978</f>
        <v>0</v>
      </c>
      <c r="P298" s="37">
        <f>[1]consoCURRENT!S4978</f>
        <v>0</v>
      </c>
      <c r="Q298" s="37">
        <f>[1]consoCURRENT!T4978</f>
        <v>0</v>
      </c>
      <c r="R298" s="37">
        <f>[1]consoCURRENT!U4978</f>
        <v>0</v>
      </c>
      <c r="S298" s="37">
        <f>[1]consoCURRENT!V4978</f>
        <v>0</v>
      </c>
      <c r="T298" s="37">
        <f>[1]consoCURRENT!W4978</f>
        <v>0</v>
      </c>
      <c r="U298" s="37">
        <f>[1]consoCURRENT!X4978</f>
        <v>0</v>
      </c>
      <c r="V298" s="37">
        <f>[1]consoCURRENT!Y4978</f>
        <v>0</v>
      </c>
      <c r="W298" s="37">
        <f>[1]consoCURRENT!Z4978</f>
        <v>0</v>
      </c>
      <c r="X298" s="37">
        <f>[1]consoCURRENT!AA4978</f>
        <v>0</v>
      </c>
      <c r="Y298" s="37">
        <f>[1]consoCURRENT!AB4978</f>
        <v>0</v>
      </c>
      <c r="Z298" s="37">
        <f>SUM(M298:Y298)</f>
        <v>0</v>
      </c>
      <c r="AA298" s="37">
        <f>B298-Z298</f>
        <v>0</v>
      </c>
      <c r="AB298" s="42"/>
      <c r="AC298" s="38"/>
    </row>
    <row r="299" spans="1:29" s="39" customFormat="1" ht="18" customHeight="1" x14ac:dyDescent="0.25">
      <c r="A299" s="41" t="s">
        <v>37</v>
      </c>
      <c r="B299" s="37">
        <f>[1]consoCURRENT!E5054</f>
        <v>5539110000</v>
      </c>
      <c r="C299" s="37">
        <f>[1]consoCURRENT!F5054</f>
        <v>2581573884</v>
      </c>
      <c r="D299" s="37">
        <f>[1]consoCURRENT!G5054</f>
        <v>-2957536116</v>
      </c>
      <c r="E299" s="37">
        <f>[1]consoCURRENT!H5054</f>
        <v>87328722.640000001</v>
      </c>
      <c r="F299" s="37">
        <f>[1]consoCURRENT!I5054</f>
        <v>0</v>
      </c>
      <c r="G299" s="37">
        <f>[1]consoCURRENT!J5054</f>
        <v>0</v>
      </c>
      <c r="H299" s="37">
        <f>[1]consoCURRENT!K5054</f>
        <v>0</v>
      </c>
      <c r="I299" s="37">
        <f>[1]consoCURRENT!L5054</f>
        <v>57591308.679999992</v>
      </c>
      <c r="J299" s="37">
        <f>[1]consoCURRENT!M5054</f>
        <v>0</v>
      </c>
      <c r="K299" s="37">
        <f>[1]consoCURRENT!N5054</f>
        <v>0</v>
      </c>
      <c r="L299" s="37">
        <f>[1]consoCURRENT!O5054</f>
        <v>0</v>
      </c>
      <c r="M299" s="37">
        <f>[1]consoCURRENT!P5054</f>
        <v>57591308.679999992</v>
      </c>
      <c r="N299" s="37">
        <f>[1]consoCURRENT!Q5054</f>
        <v>11068291.5</v>
      </c>
      <c r="O299" s="37">
        <f>[1]consoCURRENT!R5054</f>
        <v>7354202.6699999999</v>
      </c>
      <c r="P299" s="37">
        <f>[1]consoCURRENT!S5054</f>
        <v>11314919.790000001</v>
      </c>
      <c r="Q299" s="37">
        <f>[1]consoCURRENT!T5054</f>
        <v>0</v>
      </c>
      <c r="R299" s="37">
        <f>[1]consoCURRENT!U5054</f>
        <v>0</v>
      </c>
      <c r="S299" s="37">
        <f>[1]consoCURRENT!V5054</f>
        <v>0</v>
      </c>
      <c r="T299" s="37">
        <f>[1]consoCURRENT!W5054</f>
        <v>0</v>
      </c>
      <c r="U299" s="37">
        <f>[1]consoCURRENT!X5054</f>
        <v>0</v>
      </c>
      <c r="V299" s="37">
        <f>[1]consoCURRENT!Y5054</f>
        <v>0</v>
      </c>
      <c r="W299" s="37">
        <f>[1]consoCURRENT!Z5054</f>
        <v>0</v>
      </c>
      <c r="X299" s="37">
        <f>[1]consoCURRENT!AA5054</f>
        <v>0</v>
      </c>
      <c r="Y299" s="37">
        <f>[1]consoCURRENT!AB5054</f>
        <v>0</v>
      </c>
      <c r="Z299" s="37">
        <f t="shared" ref="Z299:Z301" si="207">SUM(M299:Y299)</f>
        <v>87328722.640000001</v>
      </c>
      <c r="AA299" s="37">
        <f t="shared" ref="AA299:AA301" si="208">B299-Z299</f>
        <v>5451781277.3599997</v>
      </c>
      <c r="AB299" s="42">
        <f t="shared" ref="AB299:AB304" si="209">Z299/B299</f>
        <v>1.5765840115108745E-2</v>
      </c>
      <c r="AC299" s="38"/>
    </row>
    <row r="300" spans="1:29" s="39" customFormat="1" ht="18" customHeight="1" x14ac:dyDescent="0.25">
      <c r="A300" s="41" t="s">
        <v>38</v>
      </c>
      <c r="B300" s="37">
        <f>[1]consoCURRENT!E5060</f>
        <v>0</v>
      </c>
      <c r="C300" s="37">
        <f>[1]consoCURRENT!F5060</f>
        <v>0</v>
      </c>
      <c r="D300" s="37">
        <f>[1]consoCURRENT!G5060</f>
        <v>0</v>
      </c>
      <c r="E300" s="37">
        <f>[1]consoCURRENT!H5060</f>
        <v>0</v>
      </c>
      <c r="F300" s="37">
        <f>[1]consoCURRENT!I5060</f>
        <v>0</v>
      </c>
      <c r="G300" s="37">
        <f>[1]consoCURRENT!J5060</f>
        <v>0</v>
      </c>
      <c r="H300" s="37">
        <f>[1]consoCURRENT!K5060</f>
        <v>0</v>
      </c>
      <c r="I300" s="37">
        <f>[1]consoCURRENT!L5060</f>
        <v>0</v>
      </c>
      <c r="J300" s="37">
        <f>[1]consoCURRENT!M5060</f>
        <v>0</v>
      </c>
      <c r="K300" s="37">
        <f>[1]consoCURRENT!N5060</f>
        <v>0</v>
      </c>
      <c r="L300" s="37">
        <f>[1]consoCURRENT!O5060</f>
        <v>0</v>
      </c>
      <c r="M300" s="37">
        <f>[1]consoCURRENT!P5060</f>
        <v>0</v>
      </c>
      <c r="N300" s="37">
        <f>[1]consoCURRENT!Q5060</f>
        <v>0</v>
      </c>
      <c r="O300" s="37">
        <f>[1]consoCURRENT!R5060</f>
        <v>0</v>
      </c>
      <c r="P300" s="37">
        <f>[1]consoCURRENT!S5060</f>
        <v>0</v>
      </c>
      <c r="Q300" s="37">
        <f>[1]consoCURRENT!T5060</f>
        <v>0</v>
      </c>
      <c r="R300" s="37">
        <f>[1]consoCURRENT!U5060</f>
        <v>0</v>
      </c>
      <c r="S300" s="37">
        <f>[1]consoCURRENT!V5060</f>
        <v>0</v>
      </c>
      <c r="T300" s="37">
        <f>[1]consoCURRENT!W5060</f>
        <v>0</v>
      </c>
      <c r="U300" s="37">
        <f>[1]consoCURRENT!X5060</f>
        <v>0</v>
      </c>
      <c r="V300" s="37">
        <f>[1]consoCURRENT!Y5060</f>
        <v>0</v>
      </c>
      <c r="W300" s="37">
        <f>[1]consoCURRENT!Z5060</f>
        <v>0</v>
      </c>
      <c r="X300" s="37">
        <f>[1]consoCURRENT!AA5060</f>
        <v>0</v>
      </c>
      <c r="Y300" s="37">
        <f>[1]consoCURRENT!AB5060</f>
        <v>0</v>
      </c>
      <c r="Z300" s="37">
        <f t="shared" si="207"/>
        <v>0</v>
      </c>
      <c r="AA300" s="37">
        <f t="shared" si="208"/>
        <v>0</v>
      </c>
      <c r="AB300" s="42"/>
      <c r="AC300" s="38"/>
    </row>
    <row r="301" spans="1:29" s="39" customFormat="1" ht="18" customHeight="1" x14ac:dyDescent="0.25">
      <c r="A301" s="41" t="s">
        <v>39</v>
      </c>
      <c r="B301" s="37">
        <f>[1]consoCURRENT!E5089</f>
        <v>0</v>
      </c>
      <c r="C301" s="37">
        <f>[1]consoCURRENT!F5089</f>
        <v>0</v>
      </c>
      <c r="D301" s="37">
        <f>[1]consoCURRENT!G5089</f>
        <v>0</v>
      </c>
      <c r="E301" s="37">
        <f>[1]consoCURRENT!H5089</f>
        <v>0</v>
      </c>
      <c r="F301" s="37">
        <f>[1]consoCURRENT!I5089</f>
        <v>0</v>
      </c>
      <c r="G301" s="37">
        <f>[1]consoCURRENT!J5089</f>
        <v>0</v>
      </c>
      <c r="H301" s="37">
        <f>[1]consoCURRENT!K5089</f>
        <v>0</v>
      </c>
      <c r="I301" s="37">
        <f>[1]consoCURRENT!L5089</f>
        <v>0</v>
      </c>
      <c r="J301" s="37">
        <f>[1]consoCURRENT!M5089</f>
        <v>0</v>
      </c>
      <c r="K301" s="37">
        <f>[1]consoCURRENT!N5089</f>
        <v>0</v>
      </c>
      <c r="L301" s="37">
        <f>[1]consoCURRENT!O5089</f>
        <v>0</v>
      </c>
      <c r="M301" s="37">
        <f>[1]consoCURRENT!P5089</f>
        <v>0</v>
      </c>
      <c r="N301" s="37">
        <f>[1]consoCURRENT!Q5089</f>
        <v>0</v>
      </c>
      <c r="O301" s="37">
        <f>[1]consoCURRENT!R5089</f>
        <v>0</v>
      </c>
      <c r="P301" s="37">
        <f>[1]consoCURRENT!S5089</f>
        <v>0</v>
      </c>
      <c r="Q301" s="37">
        <f>[1]consoCURRENT!T5089</f>
        <v>0</v>
      </c>
      <c r="R301" s="37">
        <f>[1]consoCURRENT!U5089</f>
        <v>0</v>
      </c>
      <c r="S301" s="37">
        <f>[1]consoCURRENT!V5089</f>
        <v>0</v>
      </c>
      <c r="T301" s="37">
        <f>[1]consoCURRENT!W5089</f>
        <v>0</v>
      </c>
      <c r="U301" s="37">
        <f>[1]consoCURRENT!X5089</f>
        <v>0</v>
      </c>
      <c r="V301" s="37">
        <f>[1]consoCURRENT!Y5089</f>
        <v>0</v>
      </c>
      <c r="W301" s="37">
        <f>[1]consoCURRENT!Z5089</f>
        <v>0</v>
      </c>
      <c r="X301" s="37">
        <f>[1]consoCURRENT!AA5089</f>
        <v>0</v>
      </c>
      <c r="Y301" s="37">
        <f>[1]consoCURRENT!AB5089</f>
        <v>0</v>
      </c>
      <c r="Z301" s="37">
        <f t="shared" si="207"/>
        <v>0</v>
      </c>
      <c r="AA301" s="37">
        <f t="shared" si="208"/>
        <v>0</v>
      </c>
      <c r="AB301" s="42"/>
      <c r="AC301" s="38"/>
    </row>
    <row r="302" spans="1:29" s="39" customFormat="1" ht="18" customHeight="1" x14ac:dyDescent="0.25">
      <c r="A302" s="43" t="s">
        <v>40</v>
      </c>
      <c r="B302" s="44">
        <f>SUM(B298:B301)</f>
        <v>5539110000</v>
      </c>
      <c r="C302" s="44">
        <f t="shared" ref="C302:R302" si="210">SUM(C298:C301)</f>
        <v>2581573884</v>
      </c>
      <c r="D302" s="44">
        <f t="shared" si="210"/>
        <v>-2957536116</v>
      </c>
      <c r="E302" s="44">
        <f t="shared" si="210"/>
        <v>87328722.640000001</v>
      </c>
      <c r="F302" s="44">
        <f t="shared" si="210"/>
        <v>0</v>
      </c>
      <c r="G302" s="44">
        <f t="shared" si="210"/>
        <v>0</v>
      </c>
      <c r="H302" s="44">
        <f t="shared" si="210"/>
        <v>0</v>
      </c>
      <c r="I302" s="44">
        <f t="shared" si="210"/>
        <v>57591308.679999992</v>
      </c>
      <c r="J302" s="44">
        <f t="shared" si="210"/>
        <v>0</v>
      </c>
      <c r="K302" s="44">
        <f t="shared" si="210"/>
        <v>0</v>
      </c>
      <c r="L302" s="44">
        <f t="shared" si="210"/>
        <v>0</v>
      </c>
      <c r="M302" s="44">
        <f t="shared" si="210"/>
        <v>57591308.679999992</v>
      </c>
      <c r="N302" s="44">
        <f t="shared" si="210"/>
        <v>11068291.5</v>
      </c>
      <c r="O302" s="44">
        <f t="shared" si="210"/>
        <v>7354202.6699999999</v>
      </c>
      <c r="P302" s="44">
        <f t="shared" si="210"/>
        <v>11314919.790000001</v>
      </c>
      <c r="Q302" s="44">
        <f t="shared" si="210"/>
        <v>0</v>
      </c>
      <c r="R302" s="44">
        <f t="shared" si="210"/>
        <v>0</v>
      </c>
      <c r="S302" s="44">
        <f t="shared" ref="S302" si="211">SUM(S298:S301)</f>
        <v>0</v>
      </c>
      <c r="T302" s="44">
        <f t="shared" ref="T302:AA302" si="212">SUM(T298:T301)</f>
        <v>0</v>
      </c>
      <c r="U302" s="44">
        <f t="shared" si="212"/>
        <v>0</v>
      </c>
      <c r="V302" s="44">
        <f t="shared" si="212"/>
        <v>0</v>
      </c>
      <c r="W302" s="44">
        <f t="shared" si="212"/>
        <v>0</v>
      </c>
      <c r="X302" s="44">
        <f t="shared" si="212"/>
        <v>0</v>
      </c>
      <c r="Y302" s="44">
        <f t="shared" si="212"/>
        <v>0</v>
      </c>
      <c r="Z302" s="44">
        <f t="shared" si="212"/>
        <v>87328722.640000001</v>
      </c>
      <c r="AA302" s="44">
        <f t="shared" si="212"/>
        <v>5451781277.3599997</v>
      </c>
      <c r="AB302" s="45">
        <f t="shared" si="209"/>
        <v>1.5765840115108745E-2</v>
      </c>
      <c r="AC302" s="38"/>
    </row>
    <row r="303" spans="1:29" s="39" customFormat="1" ht="18" customHeight="1" x14ac:dyDescent="0.25">
      <c r="A303" s="46" t="s">
        <v>41</v>
      </c>
      <c r="B303" s="37">
        <f>[1]consoCURRENT!E472</f>
        <v>0</v>
      </c>
      <c r="C303" s="37">
        <f>[1]consoCURRENT!F472</f>
        <v>0</v>
      </c>
      <c r="D303" s="37">
        <f>[1]consoCURRENT!G472</f>
        <v>0</v>
      </c>
      <c r="E303" s="37">
        <f>[1]consoCURRENT!H472</f>
        <v>0</v>
      </c>
      <c r="F303" s="37">
        <f>[1]consoCURRENT!I472</f>
        <v>0</v>
      </c>
      <c r="G303" s="37">
        <f>[1]consoCURRENT!J472</f>
        <v>0</v>
      </c>
      <c r="H303" s="37">
        <f>[1]consoCURRENT!K472</f>
        <v>0</v>
      </c>
      <c r="I303" s="37">
        <f>[1]consoCURRENT!L472</f>
        <v>0</v>
      </c>
      <c r="J303" s="37">
        <f>[1]consoCURRENT!M472</f>
        <v>0</v>
      </c>
      <c r="K303" s="37">
        <f>[1]consoCURRENT!N472</f>
        <v>0</v>
      </c>
      <c r="L303" s="37">
        <f>[1]consoCURRENT!O472</f>
        <v>0</v>
      </c>
      <c r="M303" s="37">
        <f>[1]consoCURRENT!P472</f>
        <v>0</v>
      </c>
      <c r="N303" s="37">
        <f>[1]consoCURRENT!Q472</f>
        <v>0</v>
      </c>
      <c r="O303" s="37">
        <f>[1]consoCURRENT!R472</f>
        <v>0</v>
      </c>
      <c r="P303" s="37">
        <f>[1]consoCURRENT!S472</f>
        <v>0</v>
      </c>
      <c r="Q303" s="37">
        <f>[1]consoCURRENT!T472</f>
        <v>0</v>
      </c>
      <c r="R303" s="37">
        <f>[1]consoCURRENT!U472</f>
        <v>0</v>
      </c>
      <c r="S303" s="37">
        <f>[1]consoCURRENT!V472</f>
        <v>0</v>
      </c>
      <c r="T303" s="37">
        <f>[1]consoCURRENT!W472</f>
        <v>0</v>
      </c>
      <c r="U303" s="37">
        <f>[1]consoCURRENT!X472</f>
        <v>0</v>
      </c>
      <c r="V303" s="37">
        <f>[1]consoCURRENT!Y472</f>
        <v>0</v>
      </c>
      <c r="W303" s="37">
        <f>[1]consoCURRENT!Z472</f>
        <v>0</v>
      </c>
      <c r="X303" s="37">
        <f>[1]consoCURRENT!AA472</f>
        <v>0</v>
      </c>
      <c r="Y303" s="37">
        <f>[1]consoCURRENT!AB472</f>
        <v>0</v>
      </c>
      <c r="Z303" s="37">
        <f t="shared" ref="Z303" si="213">SUM(M303:Y303)</f>
        <v>0</v>
      </c>
      <c r="AA303" s="37">
        <f t="shared" ref="AA303" si="214">B303-Z303</f>
        <v>0</v>
      </c>
      <c r="AB303" s="42"/>
      <c r="AC303" s="38"/>
    </row>
    <row r="304" spans="1:29" s="39" customFormat="1" ht="18" customHeight="1" x14ac:dyDescent="0.25">
      <c r="A304" s="43" t="s">
        <v>42</v>
      </c>
      <c r="B304" s="44">
        <f>B303+B302</f>
        <v>5539110000</v>
      </c>
      <c r="C304" s="44">
        <f t="shared" ref="C304:AA304" si="215">C303+C302</f>
        <v>2581573884</v>
      </c>
      <c r="D304" s="44">
        <f t="shared" si="215"/>
        <v>-2957536116</v>
      </c>
      <c r="E304" s="44">
        <f t="shared" si="215"/>
        <v>87328722.640000001</v>
      </c>
      <c r="F304" s="44">
        <f t="shared" si="215"/>
        <v>0</v>
      </c>
      <c r="G304" s="44">
        <f t="shared" si="215"/>
        <v>0</v>
      </c>
      <c r="H304" s="44">
        <f t="shared" si="215"/>
        <v>0</v>
      </c>
      <c r="I304" s="44">
        <f t="shared" si="215"/>
        <v>57591308.679999992</v>
      </c>
      <c r="J304" s="44">
        <f t="shared" si="215"/>
        <v>0</v>
      </c>
      <c r="K304" s="44">
        <f t="shared" si="215"/>
        <v>0</v>
      </c>
      <c r="L304" s="44">
        <f t="shared" si="215"/>
        <v>0</v>
      </c>
      <c r="M304" s="44">
        <f t="shared" si="215"/>
        <v>57591308.679999992</v>
      </c>
      <c r="N304" s="44">
        <f t="shared" si="215"/>
        <v>11068291.5</v>
      </c>
      <c r="O304" s="44">
        <f t="shared" si="215"/>
        <v>7354202.6699999999</v>
      </c>
      <c r="P304" s="44">
        <f t="shared" si="215"/>
        <v>11314919.790000001</v>
      </c>
      <c r="Q304" s="44">
        <f t="shared" si="215"/>
        <v>0</v>
      </c>
      <c r="R304" s="44">
        <f t="shared" si="215"/>
        <v>0</v>
      </c>
      <c r="S304" s="44">
        <f t="shared" si="215"/>
        <v>0</v>
      </c>
      <c r="T304" s="44">
        <f t="shared" si="215"/>
        <v>0</v>
      </c>
      <c r="U304" s="44">
        <f t="shared" si="215"/>
        <v>0</v>
      </c>
      <c r="V304" s="44">
        <f t="shared" si="215"/>
        <v>0</v>
      </c>
      <c r="W304" s="44">
        <f t="shared" si="215"/>
        <v>0</v>
      </c>
      <c r="X304" s="44">
        <f t="shared" si="215"/>
        <v>0</v>
      </c>
      <c r="Y304" s="44">
        <f t="shared" si="215"/>
        <v>0</v>
      </c>
      <c r="Z304" s="44">
        <f t="shared" si="215"/>
        <v>87328722.640000001</v>
      </c>
      <c r="AA304" s="44">
        <f t="shared" si="215"/>
        <v>5451781277.3599997</v>
      </c>
      <c r="AB304" s="45">
        <f t="shared" si="209"/>
        <v>1.5765840115108745E-2</v>
      </c>
      <c r="AC304" s="47"/>
    </row>
    <row r="305" spans="1:29" s="39" customFormat="1" ht="15" customHeight="1" x14ac:dyDescent="0.25">
      <c r="A305" s="36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8"/>
    </row>
    <row r="306" spans="1:29" s="39" customFormat="1" ht="15" customHeight="1" x14ac:dyDescent="0.25">
      <c r="A306" s="36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8"/>
    </row>
    <row r="307" spans="1:29" s="39" customFormat="1" ht="15" customHeight="1" x14ac:dyDescent="0.3">
      <c r="A307" s="40" t="s">
        <v>73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8"/>
    </row>
    <row r="308" spans="1:29" s="39" customFormat="1" ht="18" customHeight="1" x14ac:dyDescent="0.25">
      <c r="A308" s="41" t="s">
        <v>36</v>
      </c>
      <c r="B308" s="37">
        <f>[1]consoCURRENT!E5153</f>
        <v>27190000</v>
      </c>
      <c r="C308" s="37">
        <f>[1]consoCURRENT!F5153</f>
        <v>27190000</v>
      </c>
      <c r="D308" s="37">
        <f>[1]consoCURRENT!G5153</f>
        <v>0</v>
      </c>
      <c r="E308" s="37">
        <f>[1]consoCURRENT!H5153</f>
        <v>7649775.0700000003</v>
      </c>
      <c r="F308" s="37">
        <f>[1]consoCURRENT!I5153</f>
        <v>0</v>
      </c>
      <c r="G308" s="37">
        <f>[1]consoCURRENT!J5153</f>
        <v>0</v>
      </c>
      <c r="H308" s="37">
        <f>[1]consoCURRENT!K5153</f>
        <v>0</v>
      </c>
      <c r="I308" s="37">
        <f>[1]consoCURRENT!L5153</f>
        <v>0</v>
      </c>
      <c r="J308" s="37">
        <f>[1]consoCURRENT!M5153</f>
        <v>0</v>
      </c>
      <c r="K308" s="37">
        <f>[1]consoCURRENT!N5153</f>
        <v>0</v>
      </c>
      <c r="L308" s="37">
        <f>[1]consoCURRENT!O5153</f>
        <v>0</v>
      </c>
      <c r="M308" s="37">
        <f>[1]consoCURRENT!P5153</f>
        <v>0</v>
      </c>
      <c r="N308" s="37">
        <f>[1]consoCURRENT!Q5153</f>
        <v>0</v>
      </c>
      <c r="O308" s="37">
        <f>[1]consoCURRENT!R5153</f>
        <v>5584067.1499999994</v>
      </c>
      <c r="P308" s="37">
        <f>[1]consoCURRENT!S5153</f>
        <v>2065707.9200000002</v>
      </c>
      <c r="Q308" s="37">
        <f>[1]consoCURRENT!T5153</f>
        <v>0</v>
      </c>
      <c r="R308" s="37">
        <f>[1]consoCURRENT!U5153</f>
        <v>0</v>
      </c>
      <c r="S308" s="37">
        <f>[1]consoCURRENT!V5153</f>
        <v>0</v>
      </c>
      <c r="T308" s="37">
        <f>[1]consoCURRENT!W5153</f>
        <v>0</v>
      </c>
      <c r="U308" s="37">
        <f>[1]consoCURRENT!X5153</f>
        <v>0</v>
      </c>
      <c r="V308" s="37">
        <f>[1]consoCURRENT!Y5153</f>
        <v>0</v>
      </c>
      <c r="W308" s="37">
        <f>[1]consoCURRENT!Z5153</f>
        <v>0</v>
      </c>
      <c r="X308" s="37">
        <f>[1]consoCURRENT!AA5153</f>
        <v>0</v>
      </c>
      <c r="Y308" s="37">
        <f>[1]consoCURRENT!AB5153</f>
        <v>0</v>
      </c>
      <c r="Z308" s="37">
        <f>SUM(M308:Y308)</f>
        <v>7649775.0699999994</v>
      </c>
      <c r="AA308" s="37">
        <f>B308-Z308</f>
        <v>19540224.93</v>
      </c>
      <c r="AB308" s="42">
        <f>Z308/B308</f>
        <v>0.28134516623758732</v>
      </c>
      <c r="AC308" s="38"/>
    </row>
    <row r="309" spans="1:29" s="39" customFormat="1" ht="18" customHeight="1" x14ac:dyDescent="0.25">
      <c r="A309" s="41" t="s">
        <v>37</v>
      </c>
      <c r="B309" s="37">
        <f>[1]consoCURRENT!E5229</f>
        <v>5626000</v>
      </c>
      <c r="C309" s="37">
        <f>[1]consoCURRENT!F5229</f>
        <v>5626000</v>
      </c>
      <c r="D309" s="37">
        <f>[1]consoCURRENT!G5229</f>
        <v>0</v>
      </c>
      <c r="E309" s="37">
        <f>[1]consoCURRENT!H5229</f>
        <v>1027904</v>
      </c>
      <c r="F309" s="37">
        <f>[1]consoCURRENT!I5229</f>
        <v>0</v>
      </c>
      <c r="G309" s="37">
        <f>[1]consoCURRENT!J5229</f>
        <v>0</v>
      </c>
      <c r="H309" s="37">
        <f>[1]consoCURRENT!K5229</f>
        <v>0</v>
      </c>
      <c r="I309" s="37">
        <f>[1]consoCURRENT!L5229</f>
        <v>0</v>
      </c>
      <c r="J309" s="37">
        <f>[1]consoCURRENT!M5229</f>
        <v>0</v>
      </c>
      <c r="K309" s="37">
        <f>[1]consoCURRENT!N5229</f>
        <v>0</v>
      </c>
      <c r="L309" s="37">
        <f>[1]consoCURRENT!O5229</f>
        <v>0</v>
      </c>
      <c r="M309" s="37">
        <f>[1]consoCURRENT!P5229</f>
        <v>0</v>
      </c>
      <c r="N309" s="37">
        <f>[1]consoCURRENT!Q5229</f>
        <v>0</v>
      </c>
      <c r="O309" s="37">
        <f>[1]consoCURRENT!R5229</f>
        <v>1027904</v>
      </c>
      <c r="P309" s="37">
        <f>[1]consoCURRENT!S5229</f>
        <v>0</v>
      </c>
      <c r="Q309" s="37">
        <f>[1]consoCURRENT!T5229</f>
        <v>0</v>
      </c>
      <c r="R309" s="37">
        <f>[1]consoCURRENT!U5229</f>
        <v>0</v>
      </c>
      <c r="S309" s="37">
        <f>[1]consoCURRENT!V5229</f>
        <v>0</v>
      </c>
      <c r="T309" s="37">
        <f>[1]consoCURRENT!W5229</f>
        <v>0</v>
      </c>
      <c r="U309" s="37">
        <f>[1]consoCURRENT!X5229</f>
        <v>0</v>
      </c>
      <c r="V309" s="37">
        <f>[1]consoCURRENT!Y5229</f>
        <v>0</v>
      </c>
      <c r="W309" s="37">
        <f>[1]consoCURRENT!Z5229</f>
        <v>0</v>
      </c>
      <c r="X309" s="37">
        <f>[1]consoCURRENT!AA5229</f>
        <v>0</v>
      </c>
      <c r="Y309" s="37">
        <f>[1]consoCURRENT!AB5229</f>
        <v>0</v>
      </c>
      <c r="Z309" s="37">
        <f t="shared" ref="Z309:Z311" si="216">SUM(M309:Y309)</f>
        <v>1027904</v>
      </c>
      <c r="AA309" s="37">
        <f t="shared" ref="AA309:AA311" si="217">B309-Z309</f>
        <v>4598096</v>
      </c>
      <c r="AB309" s="42">
        <f t="shared" ref="AB309:AB314" si="218">Z309/B309</f>
        <v>0.18270600782083185</v>
      </c>
      <c r="AC309" s="38"/>
    </row>
    <row r="310" spans="1:29" s="39" customFormat="1" ht="18" customHeight="1" x14ac:dyDescent="0.25">
      <c r="A310" s="41" t="s">
        <v>38</v>
      </c>
      <c r="B310" s="37">
        <f>[1]consoCURRENT!E5235</f>
        <v>0</v>
      </c>
      <c r="C310" s="37">
        <f>[1]consoCURRENT!F5235</f>
        <v>0</v>
      </c>
      <c r="D310" s="37">
        <f>[1]consoCURRENT!G5235</f>
        <v>0</v>
      </c>
      <c r="E310" s="37">
        <f>[1]consoCURRENT!H5235</f>
        <v>0</v>
      </c>
      <c r="F310" s="37">
        <f>[1]consoCURRENT!I5235</f>
        <v>0</v>
      </c>
      <c r="G310" s="37">
        <f>[1]consoCURRENT!J5235</f>
        <v>0</v>
      </c>
      <c r="H310" s="37">
        <f>[1]consoCURRENT!K5235</f>
        <v>0</v>
      </c>
      <c r="I310" s="37">
        <f>[1]consoCURRENT!L5235</f>
        <v>0</v>
      </c>
      <c r="J310" s="37">
        <f>[1]consoCURRENT!M5235</f>
        <v>0</v>
      </c>
      <c r="K310" s="37">
        <f>[1]consoCURRENT!N5235</f>
        <v>0</v>
      </c>
      <c r="L310" s="37">
        <f>[1]consoCURRENT!O5235</f>
        <v>0</v>
      </c>
      <c r="M310" s="37">
        <f>[1]consoCURRENT!P5235</f>
        <v>0</v>
      </c>
      <c r="N310" s="37">
        <f>[1]consoCURRENT!Q5235</f>
        <v>0</v>
      </c>
      <c r="O310" s="37">
        <f>[1]consoCURRENT!R5235</f>
        <v>0</v>
      </c>
      <c r="P310" s="37">
        <f>[1]consoCURRENT!S5235</f>
        <v>0</v>
      </c>
      <c r="Q310" s="37">
        <f>[1]consoCURRENT!T5235</f>
        <v>0</v>
      </c>
      <c r="R310" s="37">
        <f>[1]consoCURRENT!U5235</f>
        <v>0</v>
      </c>
      <c r="S310" s="37">
        <f>[1]consoCURRENT!V5235</f>
        <v>0</v>
      </c>
      <c r="T310" s="37">
        <f>[1]consoCURRENT!W5235</f>
        <v>0</v>
      </c>
      <c r="U310" s="37">
        <f>[1]consoCURRENT!X5235</f>
        <v>0</v>
      </c>
      <c r="V310" s="37">
        <f>[1]consoCURRENT!Y5235</f>
        <v>0</v>
      </c>
      <c r="W310" s="37">
        <f>[1]consoCURRENT!Z5235</f>
        <v>0</v>
      </c>
      <c r="X310" s="37">
        <f>[1]consoCURRENT!AA5235</f>
        <v>0</v>
      </c>
      <c r="Y310" s="37">
        <f>[1]consoCURRENT!AB5235</f>
        <v>0</v>
      </c>
      <c r="Z310" s="37">
        <f t="shared" si="216"/>
        <v>0</v>
      </c>
      <c r="AA310" s="37">
        <f t="shared" si="217"/>
        <v>0</v>
      </c>
      <c r="AB310" s="42"/>
      <c r="AC310" s="38"/>
    </row>
    <row r="311" spans="1:29" s="39" customFormat="1" ht="18" customHeight="1" x14ac:dyDescent="0.25">
      <c r="A311" s="41" t="s">
        <v>39</v>
      </c>
      <c r="B311" s="37">
        <f>[1]consoCURRENT!E5264</f>
        <v>0</v>
      </c>
      <c r="C311" s="37">
        <f>[1]consoCURRENT!F5264</f>
        <v>0</v>
      </c>
      <c r="D311" s="37">
        <f>[1]consoCURRENT!G5264</f>
        <v>0</v>
      </c>
      <c r="E311" s="37">
        <f>[1]consoCURRENT!H5264</f>
        <v>0</v>
      </c>
      <c r="F311" s="37">
        <f>[1]consoCURRENT!I5264</f>
        <v>0</v>
      </c>
      <c r="G311" s="37">
        <f>[1]consoCURRENT!J5264</f>
        <v>0</v>
      </c>
      <c r="H311" s="37">
        <f>[1]consoCURRENT!K5264</f>
        <v>0</v>
      </c>
      <c r="I311" s="37">
        <f>[1]consoCURRENT!L5264</f>
        <v>0</v>
      </c>
      <c r="J311" s="37">
        <f>[1]consoCURRENT!M5264</f>
        <v>0</v>
      </c>
      <c r="K311" s="37">
        <f>[1]consoCURRENT!N5264</f>
        <v>0</v>
      </c>
      <c r="L311" s="37">
        <f>[1]consoCURRENT!O5264</f>
        <v>0</v>
      </c>
      <c r="M311" s="37">
        <f>[1]consoCURRENT!P5264</f>
        <v>0</v>
      </c>
      <c r="N311" s="37">
        <f>[1]consoCURRENT!Q5264</f>
        <v>0</v>
      </c>
      <c r="O311" s="37">
        <f>[1]consoCURRENT!R5264</f>
        <v>0</v>
      </c>
      <c r="P311" s="37">
        <f>[1]consoCURRENT!S5264</f>
        <v>0</v>
      </c>
      <c r="Q311" s="37">
        <f>[1]consoCURRENT!T5264</f>
        <v>0</v>
      </c>
      <c r="R311" s="37">
        <f>[1]consoCURRENT!U5264</f>
        <v>0</v>
      </c>
      <c r="S311" s="37">
        <f>[1]consoCURRENT!V5264</f>
        <v>0</v>
      </c>
      <c r="T311" s="37">
        <f>[1]consoCURRENT!W5264</f>
        <v>0</v>
      </c>
      <c r="U311" s="37">
        <f>[1]consoCURRENT!X5264</f>
        <v>0</v>
      </c>
      <c r="V311" s="37">
        <f>[1]consoCURRENT!Y5264</f>
        <v>0</v>
      </c>
      <c r="W311" s="37">
        <f>[1]consoCURRENT!Z5264</f>
        <v>0</v>
      </c>
      <c r="X311" s="37">
        <f>[1]consoCURRENT!AA5264</f>
        <v>0</v>
      </c>
      <c r="Y311" s="37">
        <f>[1]consoCURRENT!AB5264</f>
        <v>0</v>
      </c>
      <c r="Z311" s="37">
        <f t="shared" si="216"/>
        <v>0</v>
      </c>
      <c r="AA311" s="37">
        <f t="shared" si="217"/>
        <v>0</v>
      </c>
      <c r="AB311" s="42"/>
      <c r="AC311" s="38"/>
    </row>
    <row r="312" spans="1:29" s="39" customFormat="1" ht="18" customHeight="1" x14ac:dyDescent="0.25">
      <c r="A312" s="43" t="s">
        <v>40</v>
      </c>
      <c r="B312" s="44">
        <f>SUM(B308:B311)</f>
        <v>32816000</v>
      </c>
      <c r="C312" s="44">
        <f t="shared" ref="C312:AA312" si="219">SUM(C308:C311)</f>
        <v>32816000</v>
      </c>
      <c r="D312" s="44">
        <f t="shared" si="219"/>
        <v>0</v>
      </c>
      <c r="E312" s="44">
        <f t="shared" si="219"/>
        <v>8677679.0700000003</v>
      </c>
      <c r="F312" s="44">
        <f t="shared" si="219"/>
        <v>0</v>
      </c>
      <c r="G312" s="44">
        <f t="shared" si="219"/>
        <v>0</v>
      </c>
      <c r="H312" s="44">
        <f t="shared" si="219"/>
        <v>0</v>
      </c>
      <c r="I312" s="44">
        <f t="shared" si="219"/>
        <v>0</v>
      </c>
      <c r="J312" s="44">
        <f t="shared" si="219"/>
        <v>0</v>
      </c>
      <c r="K312" s="44">
        <f t="shared" si="219"/>
        <v>0</v>
      </c>
      <c r="L312" s="44">
        <f t="shared" si="219"/>
        <v>0</v>
      </c>
      <c r="M312" s="44">
        <f t="shared" si="219"/>
        <v>0</v>
      </c>
      <c r="N312" s="44">
        <f t="shared" si="219"/>
        <v>0</v>
      </c>
      <c r="O312" s="44">
        <f t="shared" si="219"/>
        <v>6611971.1499999994</v>
      </c>
      <c r="P312" s="44">
        <f t="shared" si="219"/>
        <v>2065707.9200000002</v>
      </c>
      <c r="Q312" s="44">
        <f t="shared" si="219"/>
        <v>0</v>
      </c>
      <c r="R312" s="44">
        <f t="shared" si="219"/>
        <v>0</v>
      </c>
      <c r="S312" s="44">
        <f t="shared" si="219"/>
        <v>0</v>
      </c>
      <c r="T312" s="44">
        <f t="shared" si="219"/>
        <v>0</v>
      </c>
      <c r="U312" s="44">
        <f t="shared" si="219"/>
        <v>0</v>
      </c>
      <c r="V312" s="44">
        <f t="shared" si="219"/>
        <v>0</v>
      </c>
      <c r="W312" s="44">
        <f t="shared" si="219"/>
        <v>0</v>
      </c>
      <c r="X312" s="44">
        <f t="shared" si="219"/>
        <v>0</v>
      </c>
      <c r="Y312" s="44">
        <f t="shared" si="219"/>
        <v>0</v>
      </c>
      <c r="Z312" s="44">
        <f t="shared" si="219"/>
        <v>8677679.0700000003</v>
      </c>
      <c r="AA312" s="44">
        <f t="shared" si="219"/>
        <v>24138320.93</v>
      </c>
      <c r="AB312" s="45">
        <f t="shared" si="218"/>
        <v>0.26443439389322282</v>
      </c>
      <c r="AC312" s="38"/>
    </row>
    <row r="313" spans="1:29" s="39" customFormat="1" ht="18" customHeight="1" x14ac:dyDescent="0.25">
      <c r="A313" s="46" t="s">
        <v>41</v>
      </c>
      <c r="B313" s="37">
        <f>[1]consoCURRENT!E5268</f>
        <v>1952000</v>
      </c>
      <c r="C313" s="37">
        <f>[1]consoCURRENT!F5268</f>
        <v>1952000</v>
      </c>
      <c r="D313" s="37">
        <f>[1]consoCURRENT!G5268</f>
        <v>0</v>
      </c>
      <c r="E313" s="37">
        <f>[1]consoCURRENT!H5268</f>
        <v>522413.41</v>
      </c>
      <c r="F313" s="37">
        <f>[1]consoCURRENT!I5268</f>
        <v>0</v>
      </c>
      <c r="G313" s="37">
        <f>[1]consoCURRENT!J5268</f>
        <v>0</v>
      </c>
      <c r="H313" s="37">
        <f>[1]consoCURRENT!K5268</f>
        <v>0</v>
      </c>
      <c r="I313" s="37">
        <f>[1]consoCURRENT!L5268</f>
        <v>0</v>
      </c>
      <c r="J313" s="37">
        <f>[1]consoCURRENT!M5268</f>
        <v>0</v>
      </c>
      <c r="K313" s="37">
        <f>[1]consoCURRENT!N5268</f>
        <v>0</v>
      </c>
      <c r="L313" s="37">
        <f>[1]consoCURRENT!O5268</f>
        <v>0</v>
      </c>
      <c r="M313" s="37">
        <f>[1]consoCURRENT!P5268</f>
        <v>0</v>
      </c>
      <c r="N313" s="37">
        <f>[1]consoCURRENT!Q5268</f>
        <v>0</v>
      </c>
      <c r="O313" s="37">
        <f>[1]consoCURRENT!R5268</f>
        <v>340568.29</v>
      </c>
      <c r="P313" s="37">
        <f>[1]consoCURRENT!S5268</f>
        <v>181845.12</v>
      </c>
      <c r="Q313" s="37">
        <f>[1]consoCURRENT!T5268</f>
        <v>0</v>
      </c>
      <c r="R313" s="37">
        <f>[1]consoCURRENT!U5268</f>
        <v>0</v>
      </c>
      <c r="S313" s="37">
        <f>[1]consoCURRENT!V5268</f>
        <v>0</v>
      </c>
      <c r="T313" s="37">
        <f>[1]consoCURRENT!W5268</f>
        <v>0</v>
      </c>
      <c r="U313" s="37">
        <f>[1]consoCURRENT!X5268</f>
        <v>0</v>
      </c>
      <c r="V313" s="37">
        <f>[1]consoCURRENT!Y5268</f>
        <v>0</v>
      </c>
      <c r="W313" s="37">
        <f>[1]consoCURRENT!Z5268</f>
        <v>0</v>
      </c>
      <c r="X313" s="37">
        <f>[1]consoCURRENT!AA5268</f>
        <v>0</v>
      </c>
      <c r="Y313" s="37">
        <f>[1]consoCURRENT!AB5268</f>
        <v>0</v>
      </c>
      <c r="Z313" s="37">
        <f t="shared" ref="Z313" si="220">SUM(M313:Y313)</f>
        <v>522413.41</v>
      </c>
      <c r="AA313" s="37">
        <f t="shared" ref="AA313" si="221">B313-Z313</f>
        <v>1429586.59</v>
      </c>
      <c r="AB313" s="42">
        <f t="shared" si="218"/>
        <v>0.26762982069672131</v>
      </c>
      <c r="AC313" s="38"/>
    </row>
    <row r="314" spans="1:29" s="39" customFormat="1" ht="18" customHeight="1" x14ac:dyDescent="0.25">
      <c r="A314" s="43" t="s">
        <v>42</v>
      </c>
      <c r="B314" s="44">
        <f>B313+B312</f>
        <v>34768000</v>
      </c>
      <c r="C314" s="44">
        <f t="shared" ref="C314:AA314" si="222">C313+C312</f>
        <v>34768000</v>
      </c>
      <c r="D314" s="44">
        <f t="shared" si="222"/>
        <v>0</v>
      </c>
      <c r="E314" s="44">
        <f t="shared" si="222"/>
        <v>9200092.4800000004</v>
      </c>
      <c r="F314" s="44">
        <f t="shared" si="222"/>
        <v>0</v>
      </c>
      <c r="G314" s="44">
        <f t="shared" si="222"/>
        <v>0</v>
      </c>
      <c r="H314" s="44">
        <f t="shared" si="222"/>
        <v>0</v>
      </c>
      <c r="I314" s="44">
        <f t="shared" si="222"/>
        <v>0</v>
      </c>
      <c r="J314" s="44">
        <f t="shared" si="222"/>
        <v>0</v>
      </c>
      <c r="K314" s="44">
        <f t="shared" si="222"/>
        <v>0</v>
      </c>
      <c r="L314" s="44">
        <f t="shared" si="222"/>
        <v>0</v>
      </c>
      <c r="M314" s="44">
        <f t="shared" si="222"/>
        <v>0</v>
      </c>
      <c r="N314" s="44">
        <f t="shared" si="222"/>
        <v>0</v>
      </c>
      <c r="O314" s="44">
        <f t="shared" si="222"/>
        <v>6952539.4399999995</v>
      </c>
      <c r="P314" s="44">
        <f t="shared" si="222"/>
        <v>2247553.04</v>
      </c>
      <c r="Q314" s="44">
        <f t="shared" si="222"/>
        <v>0</v>
      </c>
      <c r="R314" s="44">
        <f t="shared" si="222"/>
        <v>0</v>
      </c>
      <c r="S314" s="44">
        <f t="shared" si="222"/>
        <v>0</v>
      </c>
      <c r="T314" s="44">
        <f t="shared" si="222"/>
        <v>0</v>
      </c>
      <c r="U314" s="44">
        <f t="shared" si="222"/>
        <v>0</v>
      </c>
      <c r="V314" s="44">
        <f t="shared" si="222"/>
        <v>0</v>
      </c>
      <c r="W314" s="44">
        <f t="shared" si="222"/>
        <v>0</v>
      </c>
      <c r="X314" s="44">
        <f t="shared" si="222"/>
        <v>0</v>
      </c>
      <c r="Y314" s="44">
        <f t="shared" si="222"/>
        <v>0</v>
      </c>
      <c r="Z314" s="44">
        <f t="shared" si="222"/>
        <v>9200092.4800000004</v>
      </c>
      <c r="AA314" s="44">
        <f t="shared" si="222"/>
        <v>25567907.52</v>
      </c>
      <c r="AB314" s="45">
        <f t="shared" si="218"/>
        <v>0.26461379659456974</v>
      </c>
      <c r="AC314" s="47"/>
    </row>
    <row r="315" spans="1:29" s="39" customFormat="1" ht="15" customHeight="1" x14ac:dyDescent="0.25">
      <c r="A315" s="36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8"/>
    </row>
    <row r="316" spans="1:29" s="39" customFormat="1" ht="15" customHeight="1" x14ac:dyDescent="0.25">
      <c r="A316" s="36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8"/>
    </row>
    <row r="317" spans="1:29" s="39" customFormat="1" ht="15" customHeight="1" x14ac:dyDescent="0.3">
      <c r="A317" s="40" t="s">
        <v>74</v>
      </c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8"/>
    </row>
    <row r="318" spans="1:29" s="39" customFormat="1" ht="18" customHeight="1" x14ac:dyDescent="0.25">
      <c r="A318" s="41" t="s">
        <v>36</v>
      </c>
      <c r="B318" s="37">
        <f>[1]consoCURRENT!E5328</f>
        <v>3351376000</v>
      </c>
      <c r="C318" s="37">
        <f>[1]consoCURRENT!F5328</f>
        <v>3351376000</v>
      </c>
      <c r="D318" s="37">
        <f>[1]consoCURRENT!G5328</f>
        <v>0</v>
      </c>
      <c r="E318" s="37">
        <f>[1]consoCURRENT!H5328</f>
        <v>0</v>
      </c>
      <c r="F318" s="37">
        <f>[1]consoCURRENT!I5328</f>
        <v>0</v>
      </c>
      <c r="G318" s="37">
        <f>[1]consoCURRENT!J5328</f>
        <v>0</v>
      </c>
      <c r="H318" s="37">
        <f>[1]consoCURRENT!K5328</f>
        <v>0</v>
      </c>
      <c r="I318" s="37">
        <f>[1]consoCURRENT!L5328</f>
        <v>0</v>
      </c>
      <c r="J318" s="37">
        <f>[1]consoCURRENT!M5328</f>
        <v>0</v>
      </c>
      <c r="K318" s="37">
        <f>[1]consoCURRENT!N5328</f>
        <v>0</v>
      </c>
      <c r="L318" s="37">
        <f>[1]consoCURRENT!O5328</f>
        <v>0</v>
      </c>
      <c r="M318" s="37">
        <f>[1]consoCURRENT!P5328</f>
        <v>0</v>
      </c>
      <c r="N318" s="37">
        <f>[1]consoCURRENT!Q5328</f>
        <v>0</v>
      </c>
      <c r="O318" s="37">
        <f>[1]consoCURRENT!R5328</f>
        <v>0</v>
      </c>
      <c r="P318" s="37">
        <f>[1]consoCURRENT!S5328</f>
        <v>0</v>
      </c>
      <c r="Q318" s="37">
        <f>[1]consoCURRENT!T5328</f>
        <v>0</v>
      </c>
      <c r="R318" s="37">
        <f>[1]consoCURRENT!U5328</f>
        <v>0</v>
      </c>
      <c r="S318" s="37">
        <f>[1]consoCURRENT!V5328</f>
        <v>0</v>
      </c>
      <c r="T318" s="37">
        <f>[1]consoCURRENT!W5328</f>
        <v>0</v>
      </c>
      <c r="U318" s="37">
        <f>[1]consoCURRENT!X5328</f>
        <v>0</v>
      </c>
      <c r="V318" s="37">
        <f>[1]consoCURRENT!Y5328</f>
        <v>0</v>
      </c>
      <c r="W318" s="37">
        <f>[1]consoCURRENT!Z5328</f>
        <v>0</v>
      </c>
      <c r="X318" s="37">
        <f>[1]consoCURRENT!AA5328</f>
        <v>0</v>
      </c>
      <c r="Y318" s="37">
        <f>[1]consoCURRENT!AB5328</f>
        <v>0</v>
      </c>
      <c r="Z318" s="37">
        <f>SUM(M318:Y318)</f>
        <v>0</v>
      </c>
      <c r="AA318" s="37">
        <f>B318-Z318</f>
        <v>3351376000</v>
      </c>
      <c r="AB318" s="42">
        <f>Z318/B318</f>
        <v>0</v>
      </c>
      <c r="AC318" s="38"/>
    </row>
    <row r="319" spans="1:29" s="39" customFormat="1" ht="18" customHeight="1" x14ac:dyDescent="0.25">
      <c r="A319" s="41" t="s">
        <v>37</v>
      </c>
      <c r="B319" s="37">
        <f>[1]consoCURRENT!E5404</f>
        <v>58632871000</v>
      </c>
      <c r="C319" s="37">
        <f>[1]consoCURRENT!F5404</f>
        <v>57914077015.330002</v>
      </c>
      <c r="D319" s="37">
        <f>[1]consoCURRENT!G5404</f>
        <v>-718793984.67000008</v>
      </c>
      <c r="E319" s="37">
        <f>[1]consoCURRENT!H5404</f>
        <v>8331464790.8300018</v>
      </c>
      <c r="F319" s="37">
        <f>[1]consoCURRENT!I5404</f>
        <v>0</v>
      </c>
      <c r="G319" s="37">
        <f>[1]consoCURRENT!J5404</f>
        <v>0</v>
      </c>
      <c r="H319" s="37">
        <f>[1]consoCURRENT!K5404</f>
        <v>0</v>
      </c>
      <c r="I319" s="37">
        <f>[1]consoCURRENT!L5404</f>
        <v>643611059.69999993</v>
      </c>
      <c r="J319" s="37">
        <f>[1]consoCURRENT!M5404</f>
        <v>0</v>
      </c>
      <c r="K319" s="37">
        <f>[1]consoCURRENT!N5404</f>
        <v>0</v>
      </c>
      <c r="L319" s="37">
        <f>[1]consoCURRENT!O5404</f>
        <v>0</v>
      </c>
      <c r="M319" s="37">
        <f>[1]consoCURRENT!P5404</f>
        <v>643611059.69999993</v>
      </c>
      <c r="N319" s="37">
        <f>[1]consoCURRENT!Q5404</f>
        <v>0</v>
      </c>
      <c r="O319" s="37">
        <f>[1]consoCURRENT!R5404</f>
        <v>53415082.25</v>
      </c>
      <c r="P319" s="37">
        <f>[1]consoCURRENT!S5404</f>
        <v>7634438648.8800001</v>
      </c>
      <c r="Q319" s="37">
        <f>[1]consoCURRENT!T5404</f>
        <v>0</v>
      </c>
      <c r="R319" s="37">
        <f>[1]consoCURRENT!U5404</f>
        <v>0</v>
      </c>
      <c r="S319" s="37">
        <f>[1]consoCURRENT!V5404</f>
        <v>0</v>
      </c>
      <c r="T319" s="37">
        <f>[1]consoCURRENT!W5404</f>
        <v>0</v>
      </c>
      <c r="U319" s="37">
        <f>[1]consoCURRENT!X5404</f>
        <v>0</v>
      </c>
      <c r="V319" s="37">
        <f>[1]consoCURRENT!Y5404</f>
        <v>0</v>
      </c>
      <c r="W319" s="37">
        <f>[1]consoCURRENT!Z5404</f>
        <v>0</v>
      </c>
      <c r="X319" s="37">
        <f>[1]consoCURRENT!AA5404</f>
        <v>0</v>
      </c>
      <c r="Y319" s="37">
        <f>[1]consoCURRENT!AB5404</f>
        <v>0</v>
      </c>
      <c r="Z319" s="37">
        <f t="shared" ref="Z319:Z321" si="223">SUM(M319:Y319)</f>
        <v>8331464790.8299999</v>
      </c>
      <c r="AA319" s="37">
        <f t="shared" ref="AA319:AA321" si="224">B319-Z319</f>
        <v>50301406209.169998</v>
      </c>
      <c r="AB319" s="42">
        <f t="shared" ref="AB319:AB324" si="225">Z319/B319</f>
        <v>0.14209546025522099</v>
      </c>
      <c r="AC319" s="38"/>
    </row>
    <row r="320" spans="1:29" s="39" customFormat="1" ht="18" customHeight="1" x14ac:dyDescent="0.25">
      <c r="A320" s="41" t="s">
        <v>38</v>
      </c>
      <c r="B320" s="37">
        <f>[1]consoCURRENT!E5410</f>
        <v>550000000</v>
      </c>
      <c r="C320" s="37">
        <f>[1]consoCURRENT!F5410</f>
        <v>550000000</v>
      </c>
      <c r="D320" s="37">
        <f>[1]consoCURRENT!G5410</f>
        <v>0</v>
      </c>
      <c r="E320" s="37">
        <f>[1]consoCURRENT!H5410</f>
        <v>0</v>
      </c>
      <c r="F320" s="37">
        <f>[1]consoCURRENT!I5410</f>
        <v>0</v>
      </c>
      <c r="G320" s="37">
        <f>[1]consoCURRENT!J5410</f>
        <v>0</v>
      </c>
      <c r="H320" s="37">
        <f>[1]consoCURRENT!K5410</f>
        <v>0</v>
      </c>
      <c r="I320" s="37">
        <f>[1]consoCURRENT!L5410</f>
        <v>0</v>
      </c>
      <c r="J320" s="37">
        <f>[1]consoCURRENT!M5410</f>
        <v>0</v>
      </c>
      <c r="K320" s="37">
        <f>[1]consoCURRENT!N5410</f>
        <v>0</v>
      </c>
      <c r="L320" s="37">
        <f>[1]consoCURRENT!O5410</f>
        <v>0</v>
      </c>
      <c r="M320" s="37">
        <f>[1]consoCURRENT!P5410</f>
        <v>0</v>
      </c>
      <c r="N320" s="37">
        <f>[1]consoCURRENT!Q5410</f>
        <v>0</v>
      </c>
      <c r="O320" s="37">
        <f>[1]consoCURRENT!R5410</f>
        <v>0</v>
      </c>
      <c r="P320" s="37">
        <f>[1]consoCURRENT!S5410</f>
        <v>0</v>
      </c>
      <c r="Q320" s="37">
        <f>[1]consoCURRENT!T5410</f>
        <v>0</v>
      </c>
      <c r="R320" s="37">
        <f>[1]consoCURRENT!U5410</f>
        <v>0</v>
      </c>
      <c r="S320" s="37">
        <f>[1]consoCURRENT!V5410</f>
        <v>0</v>
      </c>
      <c r="T320" s="37">
        <f>[1]consoCURRENT!W5410</f>
        <v>0</v>
      </c>
      <c r="U320" s="37">
        <f>[1]consoCURRENT!X5410</f>
        <v>0</v>
      </c>
      <c r="V320" s="37">
        <f>[1]consoCURRENT!Y5410</f>
        <v>0</v>
      </c>
      <c r="W320" s="37">
        <f>[1]consoCURRENT!Z5410</f>
        <v>0</v>
      </c>
      <c r="X320" s="37">
        <f>[1]consoCURRENT!AA5410</f>
        <v>0</v>
      </c>
      <c r="Y320" s="37">
        <f>[1]consoCURRENT!AB5410</f>
        <v>0</v>
      </c>
      <c r="Z320" s="37">
        <f t="shared" si="223"/>
        <v>0</v>
      </c>
      <c r="AA320" s="37">
        <f t="shared" si="224"/>
        <v>550000000</v>
      </c>
      <c r="AB320" s="42">
        <f t="shared" si="225"/>
        <v>0</v>
      </c>
      <c r="AC320" s="38"/>
    </row>
    <row r="321" spans="1:29" s="39" customFormat="1" ht="18" customHeight="1" x14ac:dyDescent="0.25">
      <c r="A321" s="41" t="s">
        <v>39</v>
      </c>
      <c r="B321" s="37">
        <f>[1]consoCURRENT!E5439</f>
        <v>80000000</v>
      </c>
      <c r="C321" s="37">
        <f>[1]consoCURRENT!F5439</f>
        <v>80000000</v>
      </c>
      <c r="D321" s="37">
        <f>[1]consoCURRENT!G5439</f>
        <v>0</v>
      </c>
      <c r="E321" s="37">
        <f>[1]consoCURRENT!H5439</f>
        <v>0</v>
      </c>
      <c r="F321" s="37">
        <f>[1]consoCURRENT!I5439</f>
        <v>0</v>
      </c>
      <c r="G321" s="37">
        <f>[1]consoCURRENT!J5439</f>
        <v>0</v>
      </c>
      <c r="H321" s="37">
        <f>[1]consoCURRENT!K5439</f>
        <v>0</v>
      </c>
      <c r="I321" s="37">
        <f>[1]consoCURRENT!L5439</f>
        <v>0</v>
      </c>
      <c r="J321" s="37">
        <f>[1]consoCURRENT!M5439</f>
        <v>0</v>
      </c>
      <c r="K321" s="37">
        <f>[1]consoCURRENT!N5439</f>
        <v>0</v>
      </c>
      <c r="L321" s="37">
        <f>[1]consoCURRENT!O5439</f>
        <v>0</v>
      </c>
      <c r="M321" s="37">
        <f>[1]consoCURRENT!P5439</f>
        <v>0</v>
      </c>
      <c r="N321" s="37">
        <f>[1]consoCURRENT!Q5439</f>
        <v>0</v>
      </c>
      <c r="O321" s="37">
        <f>[1]consoCURRENT!R5439</f>
        <v>0</v>
      </c>
      <c r="P321" s="37">
        <f>[1]consoCURRENT!S5439</f>
        <v>0</v>
      </c>
      <c r="Q321" s="37">
        <f>[1]consoCURRENT!T5439</f>
        <v>0</v>
      </c>
      <c r="R321" s="37">
        <f>[1]consoCURRENT!U5439</f>
        <v>0</v>
      </c>
      <c r="S321" s="37">
        <f>[1]consoCURRENT!V5439</f>
        <v>0</v>
      </c>
      <c r="T321" s="37">
        <f>[1]consoCURRENT!W5439</f>
        <v>0</v>
      </c>
      <c r="U321" s="37">
        <f>[1]consoCURRENT!X5439</f>
        <v>0</v>
      </c>
      <c r="V321" s="37">
        <f>[1]consoCURRENT!Y5439</f>
        <v>0</v>
      </c>
      <c r="W321" s="37">
        <f>[1]consoCURRENT!Z5439</f>
        <v>0</v>
      </c>
      <c r="X321" s="37">
        <f>[1]consoCURRENT!AA5439</f>
        <v>0</v>
      </c>
      <c r="Y321" s="37">
        <f>[1]consoCURRENT!AB5439</f>
        <v>0</v>
      </c>
      <c r="Z321" s="37">
        <f t="shared" si="223"/>
        <v>0</v>
      </c>
      <c r="AA321" s="37">
        <f t="shared" si="224"/>
        <v>80000000</v>
      </c>
      <c r="AB321" s="42">
        <f t="shared" si="225"/>
        <v>0</v>
      </c>
      <c r="AC321" s="38"/>
    </row>
    <row r="322" spans="1:29" s="39" customFormat="1" ht="18" customHeight="1" x14ac:dyDescent="0.25">
      <c r="A322" s="43" t="s">
        <v>40</v>
      </c>
      <c r="B322" s="44">
        <f>SUM(B318:B321)</f>
        <v>62614247000</v>
      </c>
      <c r="C322" s="44">
        <f t="shared" ref="C322:AA322" si="226">SUM(C318:C321)</f>
        <v>61895453015.330002</v>
      </c>
      <c r="D322" s="44">
        <f t="shared" si="226"/>
        <v>-718793984.67000008</v>
      </c>
      <c r="E322" s="44">
        <f t="shared" si="226"/>
        <v>8331464790.8300018</v>
      </c>
      <c r="F322" s="44">
        <f t="shared" si="226"/>
        <v>0</v>
      </c>
      <c r="G322" s="44">
        <f t="shared" si="226"/>
        <v>0</v>
      </c>
      <c r="H322" s="44">
        <f t="shared" si="226"/>
        <v>0</v>
      </c>
      <c r="I322" s="44">
        <f t="shared" si="226"/>
        <v>643611059.69999993</v>
      </c>
      <c r="J322" s="44">
        <f t="shared" si="226"/>
        <v>0</v>
      </c>
      <c r="K322" s="44">
        <f t="shared" si="226"/>
        <v>0</v>
      </c>
      <c r="L322" s="44">
        <f t="shared" si="226"/>
        <v>0</v>
      </c>
      <c r="M322" s="44">
        <f t="shared" si="226"/>
        <v>643611059.69999993</v>
      </c>
      <c r="N322" s="44">
        <f t="shared" si="226"/>
        <v>0</v>
      </c>
      <c r="O322" s="44">
        <f t="shared" si="226"/>
        <v>53415082.25</v>
      </c>
      <c r="P322" s="44">
        <f t="shared" si="226"/>
        <v>7634438648.8800001</v>
      </c>
      <c r="Q322" s="44">
        <f t="shared" si="226"/>
        <v>0</v>
      </c>
      <c r="R322" s="44">
        <f t="shared" si="226"/>
        <v>0</v>
      </c>
      <c r="S322" s="44">
        <f t="shared" si="226"/>
        <v>0</v>
      </c>
      <c r="T322" s="44">
        <f t="shared" si="226"/>
        <v>0</v>
      </c>
      <c r="U322" s="44">
        <f t="shared" si="226"/>
        <v>0</v>
      </c>
      <c r="V322" s="44">
        <f t="shared" si="226"/>
        <v>0</v>
      </c>
      <c r="W322" s="44">
        <f t="shared" si="226"/>
        <v>0</v>
      </c>
      <c r="X322" s="44">
        <f t="shared" si="226"/>
        <v>0</v>
      </c>
      <c r="Y322" s="44">
        <f t="shared" si="226"/>
        <v>0</v>
      </c>
      <c r="Z322" s="44">
        <f t="shared" si="226"/>
        <v>8331464790.8299999</v>
      </c>
      <c r="AA322" s="44">
        <f t="shared" si="226"/>
        <v>54282782209.169998</v>
      </c>
      <c r="AB322" s="45">
        <f t="shared" si="225"/>
        <v>0.13306020897815796</v>
      </c>
      <c r="AC322" s="38"/>
    </row>
    <row r="323" spans="1:29" s="39" customFormat="1" ht="18" customHeight="1" x14ac:dyDescent="0.25">
      <c r="A323" s="46" t="s">
        <v>41</v>
      </c>
      <c r="B323" s="37">
        <f>[1]consoCURRENT!E492</f>
        <v>0</v>
      </c>
      <c r="C323" s="37">
        <f>[1]consoCURRENT!F492</f>
        <v>0</v>
      </c>
      <c r="D323" s="37">
        <f>[1]consoCURRENT!G492</f>
        <v>0</v>
      </c>
      <c r="E323" s="37">
        <f>[1]consoCURRENT!H492</f>
        <v>0</v>
      </c>
      <c r="F323" s="37">
        <f>[1]consoCURRENT!I492</f>
        <v>0</v>
      </c>
      <c r="G323" s="37">
        <f>[1]consoCURRENT!J492</f>
        <v>0</v>
      </c>
      <c r="H323" s="37">
        <f>[1]consoCURRENT!K492</f>
        <v>0</v>
      </c>
      <c r="I323" s="37">
        <f>[1]consoCURRENT!L492</f>
        <v>0</v>
      </c>
      <c r="J323" s="37">
        <f>[1]consoCURRENT!M492</f>
        <v>0</v>
      </c>
      <c r="K323" s="37">
        <f>[1]consoCURRENT!N492</f>
        <v>0</v>
      </c>
      <c r="L323" s="37">
        <f>[1]consoCURRENT!O492</f>
        <v>0</v>
      </c>
      <c r="M323" s="37">
        <f>[1]consoCURRENT!P492</f>
        <v>0</v>
      </c>
      <c r="N323" s="37">
        <f>[1]consoCURRENT!Q492</f>
        <v>0</v>
      </c>
      <c r="O323" s="37">
        <f>[1]consoCURRENT!R492</f>
        <v>0</v>
      </c>
      <c r="P323" s="37">
        <f>[1]consoCURRENT!S492</f>
        <v>0</v>
      </c>
      <c r="Q323" s="37">
        <f>[1]consoCURRENT!T492</f>
        <v>0</v>
      </c>
      <c r="R323" s="37">
        <f>[1]consoCURRENT!U492</f>
        <v>0</v>
      </c>
      <c r="S323" s="37">
        <f>[1]consoCURRENT!V492</f>
        <v>0</v>
      </c>
      <c r="T323" s="37">
        <f>[1]consoCURRENT!W492</f>
        <v>0</v>
      </c>
      <c r="U323" s="37">
        <f>[1]consoCURRENT!X492</f>
        <v>0</v>
      </c>
      <c r="V323" s="37">
        <f>[1]consoCURRENT!Y492</f>
        <v>0</v>
      </c>
      <c r="W323" s="37">
        <f>[1]consoCURRENT!Z492</f>
        <v>0</v>
      </c>
      <c r="X323" s="37">
        <f>[1]consoCURRENT!AA492</f>
        <v>0</v>
      </c>
      <c r="Y323" s="37">
        <f>[1]consoCURRENT!AB492</f>
        <v>0</v>
      </c>
      <c r="Z323" s="37">
        <f t="shared" ref="Z323" si="227">SUM(M323:Y323)</f>
        <v>0</v>
      </c>
      <c r="AA323" s="37">
        <f t="shared" ref="AA323" si="228">B323-Z323</f>
        <v>0</v>
      </c>
      <c r="AB323" s="42"/>
      <c r="AC323" s="38"/>
    </row>
    <row r="324" spans="1:29" s="39" customFormat="1" ht="18" customHeight="1" x14ac:dyDescent="0.25">
      <c r="A324" s="43" t="s">
        <v>42</v>
      </c>
      <c r="B324" s="44">
        <f>B323+B322</f>
        <v>62614247000</v>
      </c>
      <c r="C324" s="44">
        <f t="shared" ref="C324:AA324" si="229">C323+C322</f>
        <v>61895453015.330002</v>
      </c>
      <c r="D324" s="44">
        <f t="shared" si="229"/>
        <v>-718793984.67000008</v>
      </c>
      <c r="E324" s="44">
        <f t="shared" si="229"/>
        <v>8331464790.8300018</v>
      </c>
      <c r="F324" s="44">
        <f t="shared" si="229"/>
        <v>0</v>
      </c>
      <c r="G324" s="44">
        <f t="shared" si="229"/>
        <v>0</v>
      </c>
      <c r="H324" s="44">
        <f t="shared" si="229"/>
        <v>0</v>
      </c>
      <c r="I324" s="44">
        <f t="shared" si="229"/>
        <v>643611059.69999993</v>
      </c>
      <c r="J324" s="44">
        <f t="shared" si="229"/>
        <v>0</v>
      </c>
      <c r="K324" s="44">
        <f t="shared" si="229"/>
        <v>0</v>
      </c>
      <c r="L324" s="44">
        <f t="shared" si="229"/>
        <v>0</v>
      </c>
      <c r="M324" s="44">
        <f t="shared" si="229"/>
        <v>643611059.69999993</v>
      </c>
      <c r="N324" s="44">
        <f t="shared" si="229"/>
        <v>0</v>
      </c>
      <c r="O324" s="44">
        <f t="shared" si="229"/>
        <v>53415082.25</v>
      </c>
      <c r="P324" s="44">
        <f t="shared" si="229"/>
        <v>7634438648.8800001</v>
      </c>
      <c r="Q324" s="44">
        <f t="shared" si="229"/>
        <v>0</v>
      </c>
      <c r="R324" s="44">
        <f t="shared" si="229"/>
        <v>0</v>
      </c>
      <c r="S324" s="44">
        <f t="shared" si="229"/>
        <v>0</v>
      </c>
      <c r="T324" s="44">
        <f t="shared" si="229"/>
        <v>0</v>
      </c>
      <c r="U324" s="44">
        <f t="shared" si="229"/>
        <v>0</v>
      </c>
      <c r="V324" s="44">
        <f t="shared" si="229"/>
        <v>0</v>
      </c>
      <c r="W324" s="44">
        <f t="shared" si="229"/>
        <v>0</v>
      </c>
      <c r="X324" s="44">
        <f t="shared" si="229"/>
        <v>0</v>
      </c>
      <c r="Y324" s="44">
        <f t="shared" si="229"/>
        <v>0</v>
      </c>
      <c r="Z324" s="44">
        <f t="shared" si="229"/>
        <v>8331464790.8299999</v>
      </c>
      <c r="AA324" s="44">
        <f t="shared" si="229"/>
        <v>54282782209.169998</v>
      </c>
      <c r="AB324" s="45">
        <f t="shared" si="225"/>
        <v>0.13306020897815796</v>
      </c>
      <c r="AC324" s="47"/>
    </row>
    <row r="325" spans="1:29" s="39" customFormat="1" ht="15" customHeight="1" x14ac:dyDescent="0.25">
      <c r="A325" s="36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8"/>
    </row>
    <row r="326" spans="1:29" s="39" customFormat="1" ht="15" customHeight="1" x14ac:dyDescent="0.3">
      <c r="A326" s="40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8"/>
    </row>
    <row r="327" spans="1:29" s="39" customFormat="1" ht="15" customHeight="1" x14ac:dyDescent="0.3">
      <c r="A327" s="40" t="s">
        <v>75</v>
      </c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8"/>
    </row>
    <row r="328" spans="1:29" s="39" customFormat="1" ht="18" customHeight="1" x14ac:dyDescent="0.25">
      <c r="A328" s="41" t="s">
        <v>36</v>
      </c>
      <c r="B328" s="37">
        <f>B338+B348+B358+B368+B378+B388+B398+B408+B418+B428+B438+B448+B458+B468+B478+B488+B498</f>
        <v>0</v>
      </c>
      <c r="C328" s="37">
        <f t="shared" ref="C328:Y331" si="230">C338+C348+C358+C368+C378+C388+C398+C408+C418+C428+C438+C448+C458+C468+C478+C488+C498</f>
        <v>0</v>
      </c>
      <c r="D328" s="37">
        <f t="shared" si="230"/>
        <v>0</v>
      </c>
      <c r="E328" s="37">
        <f t="shared" si="230"/>
        <v>0</v>
      </c>
      <c r="F328" s="37">
        <f t="shared" si="230"/>
        <v>0</v>
      </c>
      <c r="G328" s="37">
        <f t="shared" si="230"/>
        <v>0</v>
      </c>
      <c r="H328" s="37">
        <f t="shared" si="230"/>
        <v>0</v>
      </c>
      <c r="I328" s="37">
        <f t="shared" si="230"/>
        <v>0</v>
      </c>
      <c r="J328" s="37">
        <f t="shared" si="230"/>
        <v>0</v>
      </c>
      <c r="K328" s="37">
        <f t="shared" si="230"/>
        <v>0</v>
      </c>
      <c r="L328" s="37">
        <f t="shared" si="230"/>
        <v>0</v>
      </c>
      <c r="M328" s="37">
        <f t="shared" si="230"/>
        <v>0</v>
      </c>
      <c r="N328" s="37">
        <f t="shared" si="230"/>
        <v>0</v>
      </c>
      <c r="O328" s="37">
        <f t="shared" si="230"/>
        <v>0</v>
      </c>
      <c r="P328" s="37">
        <f t="shared" si="230"/>
        <v>0</v>
      </c>
      <c r="Q328" s="37">
        <f t="shared" si="230"/>
        <v>0</v>
      </c>
      <c r="R328" s="37">
        <f t="shared" si="230"/>
        <v>0</v>
      </c>
      <c r="S328" s="37">
        <f t="shared" si="230"/>
        <v>0</v>
      </c>
      <c r="T328" s="37">
        <f t="shared" si="230"/>
        <v>0</v>
      </c>
      <c r="U328" s="37">
        <f t="shared" si="230"/>
        <v>0</v>
      </c>
      <c r="V328" s="37">
        <f t="shared" si="230"/>
        <v>0</v>
      </c>
      <c r="W328" s="37">
        <f t="shared" si="230"/>
        <v>0</v>
      </c>
      <c r="X328" s="37">
        <f t="shared" si="230"/>
        <v>0</v>
      </c>
      <c r="Y328" s="37">
        <f t="shared" si="230"/>
        <v>0</v>
      </c>
      <c r="Z328" s="37">
        <f>SUM(M328:Y328)</f>
        <v>0</v>
      </c>
      <c r="AA328" s="37">
        <f>B328-Z328</f>
        <v>0</v>
      </c>
      <c r="AB328" s="42"/>
      <c r="AC328" s="38"/>
    </row>
    <row r="329" spans="1:29" s="39" customFormat="1" ht="18" customHeight="1" x14ac:dyDescent="0.25">
      <c r="A329" s="41" t="s">
        <v>37</v>
      </c>
      <c r="B329" s="37">
        <f t="shared" ref="B329:Q333" si="231">B339+B349+B359+B369+B379+B389+B399+B409+B419+B429+B439+B449+B459+B469+B479+B489+B499</f>
        <v>4321572000</v>
      </c>
      <c r="C329" s="37">
        <f t="shared" si="230"/>
        <v>324943600</v>
      </c>
      <c r="D329" s="37">
        <f t="shared" si="230"/>
        <v>-1126400</v>
      </c>
      <c r="E329" s="37">
        <f t="shared" si="230"/>
        <v>549165230.66999996</v>
      </c>
      <c r="F329" s="37">
        <f t="shared" si="230"/>
        <v>0</v>
      </c>
      <c r="G329" s="37">
        <f t="shared" si="230"/>
        <v>0</v>
      </c>
      <c r="H329" s="37">
        <f t="shared" si="230"/>
        <v>0</v>
      </c>
      <c r="I329" s="37">
        <f t="shared" si="230"/>
        <v>962947.4</v>
      </c>
      <c r="J329" s="37">
        <f t="shared" si="230"/>
        <v>0</v>
      </c>
      <c r="K329" s="37">
        <f t="shared" si="230"/>
        <v>0</v>
      </c>
      <c r="L329" s="37">
        <f t="shared" si="230"/>
        <v>0</v>
      </c>
      <c r="M329" s="37">
        <f t="shared" si="230"/>
        <v>962947.4</v>
      </c>
      <c r="N329" s="37">
        <f t="shared" si="230"/>
        <v>0</v>
      </c>
      <c r="O329" s="37">
        <f t="shared" si="230"/>
        <v>39232924.039999999</v>
      </c>
      <c r="P329" s="37">
        <f t="shared" si="230"/>
        <v>508969359.2299999</v>
      </c>
      <c r="Q329" s="37">
        <f t="shared" si="230"/>
        <v>0</v>
      </c>
      <c r="R329" s="37">
        <f t="shared" si="230"/>
        <v>0</v>
      </c>
      <c r="S329" s="37">
        <f t="shared" si="230"/>
        <v>0</v>
      </c>
      <c r="T329" s="37">
        <f t="shared" si="230"/>
        <v>0</v>
      </c>
      <c r="U329" s="37">
        <f t="shared" si="230"/>
        <v>0</v>
      </c>
      <c r="V329" s="37">
        <f t="shared" si="230"/>
        <v>0</v>
      </c>
      <c r="W329" s="37">
        <f t="shared" si="230"/>
        <v>0</v>
      </c>
      <c r="X329" s="37">
        <f t="shared" si="230"/>
        <v>0</v>
      </c>
      <c r="Y329" s="37">
        <f t="shared" si="230"/>
        <v>0</v>
      </c>
      <c r="Z329" s="37">
        <f t="shared" ref="Z329:Z331" si="232">SUM(M329:Y329)</f>
        <v>549165230.66999984</v>
      </c>
      <c r="AA329" s="37">
        <f t="shared" ref="AA329:AA331" si="233">B329-Z329</f>
        <v>3772406769.3299999</v>
      </c>
      <c r="AB329" s="42">
        <f t="shared" ref="AB329:AB334" si="234">Z329/B329</f>
        <v>0.12707533986938083</v>
      </c>
      <c r="AC329" s="38"/>
    </row>
    <row r="330" spans="1:29" s="39" customFormat="1" ht="18" customHeight="1" x14ac:dyDescent="0.25">
      <c r="A330" s="41" t="s">
        <v>38</v>
      </c>
      <c r="B330" s="37">
        <f t="shared" si="231"/>
        <v>0</v>
      </c>
      <c r="C330" s="37">
        <f t="shared" si="230"/>
        <v>0</v>
      </c>
      <c r="D330" s="37">
        <f t="shared" si="230"/>
        <v>0</v>
      </c>
      <c r="E330" s="37">
        <f t="shared" si="230"/>
        <v>0</v>
      </c>
      <c r="F330" s="37">
        <f t="shared" si="230"/>
        <v>0</v>
      </c>
      <c r="G330" s="37">
        <f t="shared" si="230"/>
        <v>0</v>
      </c>
      <c r="H330" s="37">
        <f t="shared" si="230"/>
        <v>0</v>
      </c>
      <c r="I330" s="37">
        <f t="shared" si="230"/>
        <v>0</v>
      </c>
      <c r="J330" s="37">
        <f t="shared" si="230"/>
        <v>0</v>
      </c>
      <c r="K330" s="37">
        <f t="shared" si="230"/>
        <v>0</v>
      </c>
      <c r="L330" s="37">
        <f t="shared" si="230"/>
        <v>0</v>
      </c>
      <c r="M330" s="37">
        <f t="shared" si="230"/>
        <v>0</v>
      </c>
      <c r="N330" s="37">
        <f t="shared" si="230"/>
        <v>0</v>
      </c>
      <c r="O330" s="37">
        <f t="shared" si="230"/>
        <v>0</v>
      </c>
      <c r="P330" s="37">
        <f t="shared" si="230"/>
        <v>0</v>
      </c>
      <c r="Q330" s="37">
        <f t="shared" si="230"/>
        <v>0</v>
      </c>
      <c r="R330" s="37">
        <f t="shared" si="230"/>
        <v>0</v>
      </c>
      <c r="S330" s="37">
        <f t="shared" si="230"/>
        <v>0</v>
      </c>
      <c r="T330" s="37">
        <f t="shared" si="230"/>
        <v>0</v>
      </c>
      <c r="U330" s="37">
        <f t="shared" si="230"/>
        <v>0</v>
      </c>
      <c r="V330" s="37">
        <f t="shared" si="230"/>
        <v>0</v>
      </c>
      <c r="W330" s="37">
        <f t="shared" si="230"/>
        <v>0</v>
      </c>
      <c r="X330" s="37">
        <f t="shared" si="230"/>
        <v>0</v>
      </c>
      <c r="Y330" s="37">
        <f t="shared" si="230"/>
        <v>0</v>
      </c>
      <c r="Z330" s="37">
        <f t="shared" si="232"/>
        <v>0</v>
      </c>
      <c r="AA330" s="37">
        <f t="shared" si="233"/>
        <v>0</v>
      </c>
      <c r="AB330" s="42"/>
      <c r="AC330" s="38"/>
    </row>
    <row r="331" spans="1:29" s="39" customFormat="1" ht="18" customHeight="1" x14ac:dyDescent="0.25">
      <c r="A331" s="41" t="s">
        <v>39</v>
      </c>
      <c r="B331" s="37">
        <f t="shared" si="231"/>
        <v>0</v>
      </c>
      <c r="C331" s="37">
        <f t="shared" si="230"/>
        <v>0</v>
      </c>
      <c r="D331" s="37">
        <f t="shared" si="230"/>
        <v>0</v>
      </c>
      <c r="E331" s="37">
        <f t="shared" si="230"/>
        <v>0</v>
      </c>
      <c r="F331" s="37">
        <f t="shared" si="230"/>
        <v>0</v>
      </c>
      <c r="G331" s="37">
        <f t="shared" si="230"/>
        <v>0</v>
      </c>
      <c r="H331" s="37">
        <f t="shared" si="230"/>
        <v>0</v>
      </c>
      <c r="I331" s="37">
        <f t="shared" si="230"/>
        <v>0</v>
      </c>
      <c r="J331" s="37">
        <f t="shared" si="230"/>
        <v>0</v>
      </c>
      <c r="K331" s="37">
        <f t="shared" si="230"/>
        <v>0</v>
      </c>
      <c r="L331" s="37">
        <f t="shared" si="230"/>
        <v>0</v>
      </c>
      <c r="M331" s="37">
        <f t="shared" si="230"/>
        <v>0</v>
      </c>
      <c r="N331" s="37">
        <f t="shared" si="230"/>
        <v>0</v>
      </c>
      <c r="O331" s="37">
        <f t="shared" si="230"/>
        <v>0</v>
      </c>
      <c r="P331" s="37">
        <f t="shared" si="230"/>
        <v>0</v>
      </c>
      <c r="Q331" s="37">
        <f t="shared" si="230"/>
        <v>0</v>
      </c>
      <c r="R331" s="37">
        <f t="shared" si="230"/>
        <v>0</v>
      </c>
      <c r="S331" s="37">
        <f t="shared" si="230"/>
        <v>0</v>
      </c>
      <c r="T331" s="37">
        <f t="shared" si="230"/>
        <v>0</v>
      </c>
      <c r="U331" s="37">
        <f t="shared" si="230"/>
        <v>0</v>
      </c>
      <c r="V331" s="37">
        <f t="shared" si="230"/>
        <v>0</v>
      </c>
      <c r="W331" s="37">
        <f t="shared" si="230"/>
        <v>0</v>
      </c>
      <c r="X331" s="37">
        <f t="shared" si="230"/>
        <v>0</v>
      </c>
      <c r="Y331" s="37">
        <f t="shared" si="230"/>
        <v>0</v>
      </c>
      <c r="Z331" s="37">
        <f t="shared" si="232"/>
        <v>0</v>
      </c>
      <c r="AA331" s="37">
        <f t="shared" si="233"/>
        <v>0</v>
      </c>
      <c r="AB331" s="42"/>
      <c r="AC331" s="38"/>
    </row>
    <row r="332" spans="1:29" s="39" customFormat="1" ht="18" customHeight="1" x14ac:dyDescent="0.25">
      <c r="A332" s="43" t="s">
        <v>40</v>
      </c>
      <c r="B332" s="44">
        <f>SUM(B328:B331)</f>
        <v>4321572000</v>
      </c>
      <c r="C332" s="44">
        <f t="shared" ref="C332:AA332" si="235">SUM(C328:C331)</f>
        <v>324943600</v>
      </c>
      <c r="D332" s="44">
        <f t="shared" si="235"/>
        <v>-1126400</v>
      </c>
      <c r="E332" s="44">
        <f t="shared" si="235"/>
        <v>549165230.66999996</v>
      </c>
      <c r="F332" s="44">
        <f t="shared" si="235"/>
        <v>0</v>
      </c>
      <c r="G332" s="44">
        <f t="shared" si="235"/>
        <v>0</v>
      </c>
      <c r="H332" s="44">
        <f t="shared" si="235"/>
        <v>0</v>
      </c>
      <c r="I332" s="44">
        <f t="shared" si="235"/>
        <v>962947.4</v>
      </c>
      <c r="J332" s="44">
        <f t="shared" si="235"/>
        <v>0</v>
      </c>
      <c r="K332" s="44">
        <f t="shared" si="235"/>
        <v>0</v>
      </c>
      <c r="L332" s="44">
        <f t="shared" si="235"/>
        <v>0</v>
      </c>
      <c r="M332" s="44">
        <f t="shared" si="235"/>
        <v>962947.4</v>
      </c>
      <c r="N332" s="44">
        <f t="shared" si="235"/>
        <v>0</v>
      </c>
      <c r="O332" s="44">
        <f t="shared" si="235"/>
        <v>39232924.039999999</v>
      </c>
      <c r="P332" s="44">
        <f t="shared" si="235"/>
        <v>508969359.2299999</v>
      </c>
      <c r="Q332" s="44">
        <f t="shared" si="235"/>
        <v>0</v>
      </c>
      <c r="R332" s="44">
        <f t="shared" si="235"/>
        <v>0</v>
      </c>
      <c r="S332" s="44">
        <f t="shared" si="235"/>
        <v>0</v>
      </c>
      <c r="T332" s="44">
        <f t="shared" si="235"/>
        <v>0</v>
      </c>
      <c r="U332" s="44">
        <f t="shared" si="235"/>
        <v>0</v>
      </c>
      <c r="V332" s="44">
        <f t="shared" si="235"/>
        <v>0</v>
      </c>
      <c r="W332" s="44">
        <f t="shared" si="235"/>
        <v>0</v>
      </c>
      <c r="X332" s="44">
        <f t="shared" si="235"/>
        <v>0</v>
      </c>
      <c r="Y332" s="44">
        <f t="shared" si="235"/>
        <v>0</v>
      </c>
      <c r="Z332" s="44">
        <f t="shared" si="235"/>
        <v>549165230.66999984</v>
      </c>
      <c r="AA332" s="44">
        <f t="shared" si="235"/>
        <v>3772406769.3299999</v>
      </c>
      <c r="AB332" s="45">
        <f t="shared" si="234"/>
        <v>0.12707533986938083</v>
      </c>
      <c r="AC332" s="38"/>
    </row>
    <row r="333" spans="1:29" s="39" customFormat="1" ht="18" customHeight="1" x14ac:dyDescent="0.25">
      <c r="A333" s="46" t="s">
        <v>41</v>
      </c>
      <c r="B333" s="37">
        <f t="shared" si="231"/>
        <v>0</v>
      </c>
      <c r="C333" s="37">
        <f t="shared" si="231"/>
        <v>0</v>
      </c>
      <c r="D333" s="37">
        <f t="shared" si="231"/>
        <v>0</v>
      </c>
      <c r="E333" s="37">
        <f t="shared" si="231"/>
        <v>0</v>
      </c>
      <c r="F333" s="37">
        <f t="shared" si="231"/>
        <v>0</v>
      </c>
      <c r="G333" s="37">
        <f t="shared" si="231"/>
        <v>0</v>
      </c>
      <c r="H333" s="37">
        <f t="shared" si="231"/>
        <v>0</v>
      </c>
      <c r="I333" s="37">
        <f t="shared" si="231"/>
        <v>0</v>
      </c>
      <c r="J333" s="37">
        <f t="shared" si="231"/>
        <v>0</v>
      </c>
      <c r="K333" s="37">
        <f t="shared" si="231"/>
        <v>0</v>
      </c>
      <c r="L333" s="37">
        <f t="shared" si="231"/>
        <v>0</v>
      </c>
      <c r="M333" s="37">
        <f t="shared" si="231"/>
        <v>0</v>
      </c>
      <c r="N333" s="37">
        <f t="shared" si="231"/>
        <v>0</v>
      </c>
      <c r="O333" s="37">
        <f t="shared" si="231"/>
        <v>0</v>
      </c>
      <c r="P333" s="37">
        <f t="shared" si="231"/>
        <v>0</v>
      </c>
      <c r="Q333" s="37">
        <f t="shared" si="231"/>
        <v>0</v>
      </c>
      <c r="R333" s="37">
        <f t="shared" ref="R333:AN333" si="236">R343+R353+R363+R373+R383+R393+R403+R413+R423+R433+R443+R453+R463+R473+R483+R493+R503</f>
        <v>0</v>
      </c>
      <c r="S333" s="37">
        <f t="shared" si="236"/>
        <v>0</v>
      </c>
      <c r="T333" s="37">
        <f t="shared" si="236"/>
        <v>0</v>
      </c>
      <c r="U333" s="37">
        <f t="shared" si="236"/>
        <v>0</v>
      </c>
      <c r="V333" s="37">
        <f t="shared" si="236"/>
        <v>0</v>
      </c>
      <c r="W333" s="37">
        <f t="shared" si="236"/>
        <v>0</v>
      </c>
      <c r="X333" s="37">
        <f t="shared" si="236"/>
        <v>0</v>
      </c>
      <c r="Y333" s="37">
        <f t="shared" si="236"/>
        <v>0</v>
      </c>
      <c r="Z333" s="37">
        <f t="shared" ref="Z333" si="237">SUM(M333:Y333)</f>
        <v>0</v>
      </c>
      <c r="AA333" s="37">
        <f t="shared" ref="AA333" si="238">B333-Z333</f>
        <v>0</v>
      </c>
      <c r="AB333" s="42"/>
      <c r="AC333" s="38"/>
    </row>
    <row r="334" spans="1:29" s="39" customFormat="1" ht="18" customHeight="1" x14ac:dyDescent="0.25">
      <c r="A334" s="43" t="s">
        <v>42</v>
      </c>
      <c r="B334" s="44">
        <f>B333+B332</f>
        <v>4321572000</v>
      </c>
      <c r="C334" s="44">
        <f t="shared" ref="C334:AA334" si="239">C333+C332</f>
        <v>324943600</v>
      </c>
      <c r="D334" s="44">
        <f t="shared" si="239"/>
        <v>-1126400</v>
      </c>
      <c r="E334" s="44">
        <f t="shared" si="239"/>
        <v>549165230.66999996</v>
      </c>
      <c r="F334" s="44">
        <f t="shared" si="239"/>
        <v>0</v>
      </c>
      <c r="G334" s="44">
        <f t="shared" si="239"/>
        <v>0</v>
      </c>
      <c r="H334" s="44">
        <f t="shared" si="239"/>
        <v>0</v>
      </c>
      <c r="I334" s="44">
        <f t="shared" si="239"/>
        <v>962947.4</v>
      </c>
      <c r="J334" s="44">
        <f t="shared" si="239"/>
        <v>0</v>
      </c>
      <c r="K334" s="44">
        <f t="shared" si="239"/>
        <v>0</v>
      </c>
      <c r="L334" s="44">
        <f t="shared" si="239"/>
        <v>0</v>
      </c>
      <c r="M334" s="44">
        <f t="shared" si="239"/>
        <v>962947.4</v>
      </c>
      <c r="N334" s="44">
        <f t="shared" si="239"/>
        <v>0</v>
      </c>
      <c r="O334" s="44">
        <f t="shared" si="239"/>
        <v>39232924.039999999</v>
      </c>
      <c r="P334" s="44">
        <f t="shared" si="239"/>
        <v>508969359.2299999</v>
      </c>
      <c r="Q334" s="44">
        <f t="shared" si="239"/>
        <v>0</v>
      </c>
      <c r="R334" s="44">
        <f t="shared" si="239"/>
        <v>0</v>
      </c>
      <c r="S334" s="44">
        <f t="shared" si="239"/>
        <v>0</v>
      </c>
      <c r="T334" s="44">
        <f t="shared" si="239"/>
        <v>0</v>
      </c>
      <c r="U334" s="44">
        <f t="shared" si="239"/>
        <v>0</v>
      </c>
      <c r="V334" s="44">
        <f t="shared" si="239"/>
        <v>0</v>
      </c>
      <c r="W334" s="44">
        <f t="shared" si="239"/>
        <v>0</v>
      </c>
      <c r="X334" s="44">
        <f t="shared" si="239"/>
        <v>0</v>
      </c>
      <c r="Y334" s="44">
        <f t="shared" si="239"/>
        <v>0</v>
      </c>
      <c r="Z334" s="44">
        <f t="shared" si="239"/>
        <v>549165230.66999984</v>
      </c>
      <c r="AA334" s="44">
        <f t="shared" si="239"/>
        <v>3772406769.3299999</v>
      </c>
      <c r="AB334" s="45">
        <f t="shared" si="234"/>
        <v>0.12707533986938083</v>
      </c>
      <c r="AC334" s="47"/>
    </row>
    <row r="335" spans="1:29" s="39" customFormat="1" ht="15" customHeight="1" x14ac:dyDescent="0.25">
      <c r="A335" s="36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8"/>
    </row>
    <row r="336" spans="1:29" s="39" customFormat="1" ht="15" customHeight="1" x14ac:dyDescent="0.25">
      <c r="A336" s="36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8"/>
    </row>
    <row r="337" spans="1:29" s="39" customFormat="1" ht="15" customHeight="1" x14ac:dyDescent="0.3">
      <c r="A337" s="40" t="s">
        <v>76</v>
      </c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8"/>
    </row>
    <row r="338" spans="1:29" s="39" customFormat="1" ht="18" customHeight="1" x14ac:dyDescent="0.25">
      <c r="A338" s="41" t="s">
        <v>36</v>
      </c>
      <c r="B338" s="37">
        <f>[1]consoCURRENT!E8653</f>
        <v>0</v>
      </c>
      <c r="C338" s="37">
        <f>[1]consoCURRENT!F8653</f>
        <v>0</v>
      </c>
      <c r="D338" s="37">
        <f>[1]consoCURRENT!G8653</f>
        <v>0</v>
      </c>
      <c r="E338" s="37">
        <f>[1]consoCURRENT!H8653</f>
        <v>0</v>
      </c>
      <c r="F338" s="37">
        <f>[1]consoCURRENT!I8653</f>
        <v>0</v>
      </c>
      <c r="G338" s="37">
        <f>[1]consoCURRENT!J8653</f>
        <v>0</v>
      </c>
      <c r="H338" s="37">
        <f>[1]consoCURRENT!K8653</f>
        <v>0</v>
      </c>
      <c r="I338" s="37">
        <f>[1]consoCURRENT!L8653</f>
        <v>0</v>
      </c>
      <c r="J338" s="37">
        <f>[1]consoCURRENT!M8653</f>
        <v>0</v>
      </c>
      <c r="K338" s="37">
        <f>[1]consoCURRENT!N8653</f>
        <v>0</v>
      </c>
      <c r="L338" s="37">
        <f>[1]consoCURRENT!O8653</f>
        <v>0</v>
      </c>
      <c r="M338" s="37">
        <f>[1]consoCURRENT!P8653</f>
        <v>0</v>
      </c>
      <c r="N338" s="37">
        <f>[1]consoCURRENT!Q8653</f>
        <v>0</v>
      </c>
      <c r="O338" s="37">
        <f>[1]consoCURRENT!R8653</f>
        <v>0</v>
      </c>
      <c r="P338" s="37">
        <f>[1]consoCURRENT!S8653</f>
        <v>0</v>
      </c>
      <c r="Q338" s="37">
        <f>[1]consoCURRENT!T8653</f>
        <v>0</v>
      </c>
      <c r="R338" s="37">
        <f>[1]consoCURRENT!U8653</f>
        <v>0</v>
      </c>
      <c r="S338" s="37">
        <f>[1]consoCURRENT!V8653</f>
        <v>0</v>
      </c>
      <c r="T338" s="37">
        <f>[1]consoCURRENT!W8653</f>
        <v>0</v>
      </c>
      <c r="U338" s="37">
        <f>[1]consoCURRENT!X8653</f>
        <v>0</v>
      </c>
      <c r="V338" s="37">
        <f>[1]consoCURRENT!Y8653</f>
        <v>0</v>
      </c>
      <c r="W338" s="37">
        <f>[1]consoCURRENT!Z8653</f>
        <v>0</v>
      </c>
      <c r="X338" s="37">
        <f>[1]consoCURRENT!AA8653</f>
        <v>0</v>
      </c>
      <c r="Y338" s="37">
        <f>[1]consoCURRENT!AB8653</f>
        <v>0</v>
      </c>
      <c r="Z338" s="37">
        <f>SUM(M338:Y338)</f>
        <v>0</v>
      </c>
      <c r="AA338" s="37">
        <f>B338-Z338</f>
        <v>0</v>
      </c>
      <c r="AB338" s="42"/>
      <c r="AC338" s="38"/>
    </row>
    <row r="339" spans="1:29" s="39" customFormat="1" ht="18" customHeight="1" x14ac:dyDescent="0.25">
      <c r="A339" s="41" t="s">
        <v>37</v>
      </c>
      <c r="B339" s="37">
        <f>[1]consoCURRENT!E8729</f>
        <v>326070000</v>
      </c>
      <c r="C339" s="37">
        <f>[1]consoCURRENT!F8729</f>
        <v>324943600</v>
      </c>
      <c r="D339" s="37">
        <f>[1]consoCURRENT!G8729</f>
        <v>-1126400</v>
      </c>
      <c r="E339" s="37">
        <f>[1]consoCURRENT!H8729</f>
        <v>2281247.2599999998</v>
      </c>
      <c r="F339" s="37">
        <f>[1]consoCURRENT!I8729</f>
        <v>0</v>
      </c>
      <c r="G339" s="37">
        <f>[1]consoCURRENT!J8729</f>
        <v>0</v>
      </c>
      <c r="H339" s="37">
        <f>[1]consoCURRENT!K8729</f>
        <v>0</v>
      </c>
      <c r="I339" s="37">
        <f>[1]consoCURRENT!L8729</f>
        <v>962947.4</v>
      </c>
      <c r="J339" s="37">
        <f>[1]consoCURRENT!M8729</f>
        <v>0</v>
      </c>
      <c r="K339" s="37">
        <f>[1]consoCURRENT!N8729</f>
        <v>0</v>
      </c>
      <c r="L339" s="37">
        <f>[1]consoCURRENT!O8729</f>
        <v>0</v>
      </c>
      <c r="M339" s="37">
        <f>[1]consoCURRENT!P8729</f>
        <v>962947.4</v>
      </c>
      <c r="N339" s="37">
        <f>[1]consoCURRENT!Q8729</f>
        <v>0</v>
      </c>
      <c r="O339" s="37">
        <f>[1]consoCURRENT!R8729</f>
        <v>1177791.5</v>
      </c>
      <c r="P339" s="37">
        <f>[1]consoCURRENT!S8729</f>
        <v>140508.35999999999</v>
      </c>
      <c r="Q339" s="37">
        <f>[1]consoCURRENT!T8729</f>
        <v>0</v>
      </c>
      <c r="R339" s="37">
        <f>[1]consoCURRENT!U8729</f>
        <v>0</v>
      </c>
      <c r="S339" s="37">
        <f>[1]consoCURRENT!V8729</f>
        <v>0</v>
      </c>
      <c r="T339" s="37">
        <f>[1]consoCURRENT!W8729</f>
        <v>0</v>
      </c>
      <c r="U339" s="37">
        <f>[1]consoCURRENT!X8729</f>
        <v>0</v>
      </c>
      <c r="V339" s="37">
        <f>[1]consoCURRENT!Y8729</f>
        <v>0</v>
      </c>
      <c r="W339" s="37">
        <f>[1]consoCURRENT!Z8729</f>
        <v>0</v>
      </c>
      <c r="X339" s="37">
        <f>[1]consoCURRENT!AA8729</f>
        <v>0</v>
      </c>
      <c r="Y339" s="37">
        <f>[1]consoCURRENT!AB8729</f>
        <v>0</v>
      </c>
      <c r="Z339" s="37">
        <f t="shared" ref="Z339:Z341" si="240">SUM(M339:Y339)</f>
        <v>2281247.2599999998</v>
      </c>
      <c r="AA339" s="37">
        <f t="shared" ref="AA339:AA341" si="241">B339-Z339</f>
        <v>323788752.74000001</v>
      </c>
      <c r="AB339" s="42">
        <f t="shared" ref="AB339:AB344" si="242">Z339/B339</f>
        <v>6.9961887324807553E-3</v>
      </c>
      <c r="AC339" s="38"/>
    </row>
    <row r="340" spans="1:29" s="39" customFormat="1" ht="18" customHeight="1" x14ac:dyDescent="0.25">
      <c r="A340" s="41" t="s">
        <v>38</v>
      </c>
      <c r="B340" s="37">
        <f>[1]consoCURRENT!E8735</f>
        <v>0</v>
      </c>
      <c r="C340" s="37">
        <f>[1]consoCURRENT!F8735</f>
        <v>0</v>
      </c>
      <c r="D340" s="37">
        <f>[1]consoCURRENT!G8735</f>
        <v>0</v>
      </c>
      <c r="E340" s="37">
        <f>[1]consoCURRENT!H8735</f>
        <v>0</v>
      </c>
      <c r="F340" s="37">
        <f>[1]consoCURRENT!I8735</f>
        <v>0</v>
      </c>
      <c r="G340" s="37">
        <f>[1]consoCURRENT!J8735</f>
        <v>0</v>
      </c>
      <c r="H340" s="37">
        <f>[1]consoCURRENT!K8735</f>
        <v>0</v>
      </c>
      <c r="I340" s="37">
        <f>[1]consoCURRENT!L8735</f>
        <v>0</v>
      </c>
      <c r="J340" s="37">
        <f>[1]consoCURRENT!M8735</f>
        <v>0</v>
      </c>
      <c r="K340" s="37">
        <f>[1]consoCURRENT!N8735</f>
        <v>0</v>
      </c>
      <c r="L340" s="37">
        <f>[1]consoCURRENT!O8735</f>
        <v>0</v>
      </c>
      <c r="M340" s="37">
        <f>[1]consoCURRENT!P8735</f>
        <v>0</v>
      </c>
      <c r="N340" s="37">
        <f>[1]consoCURRENT!Q8735</f>
        <v>0</v>
      </c>
      <c r="O340" s="37">
        <f>[1]consoCURRENT!R8735</f>
        <v>0</v>
      </c>
      <c r="P340" s="37">
        <f>[1]consoCURRENT!S8735</f>
        <v>0</v>
      </c>
      <c r="Q340" s="37">
        <f>[1]consoCURRENT!T8735</f>
        <v>0</v>
      </c>
      <c r="R340" s="37">
        <f>[1]consoCURRENT!U8735</f>
        <v>0</v>
      </c>
      <c r="S340" s="37">
        <f>[1]consoCURRENT!V8735</f>
        <v>0</v>
      </c>
      <c r="T340" s="37">
        <f>[1]consoCURRENT!W8735</f>
        <v>0</v>
      </c>
      <c r="U340" s="37">
        <f>[1]consoCURRENT!X8735</f>
        <v>0</v>
      </c>
      <c r="V340" s="37">
        <f>[1]consoCURRENT!Y8735</f>
        <v>0</v>
      </c>
      <c r="W340" s="37">
        <f>[1]consoCURRENT!Z8735</f>
        <v>0</v>
      </c>
      <c r="X340" s="37">
        <f>[1]consoCURRENT!AA8735</f>
        <v>0</v>
      </c>
      <c r="Y340" s="37">
        <f>[1]consoCURRENT!AB8735</f>
        <v>0</v>
      </c>
      <c r="Z340" s="37">
        <f t="shared" si="240"/>
        <v>0</v>
      </c>
      <c r="AA340" s="37">
        <f t="shared" si="241"/>
        <v>0</v>
      </c>
      <c r="AB340" s="42"/>
      <c r="AC340" s="38"/>
    </row>
    <row r="341" spans="1:29" s="39" customFormat="1" ht="18" customHeight="1" x14ac:dyDescent="0.25">
      <c r="A341" s="41" t="s">
        <v>39</v>
      </c>
      <c r="B341" s="37">
        <f>[1]consoCURRENT!E8764</f>
        <v>0</v>
      </c>
      <c r="C341" s="37">
        <f>[1]consoCURRENT!F8764</f>
        <v>0</v>
      </c>
      <c r="D341" s="37">
        <f>[1]consoCURRENT!G8764</f>
        <v>0</v>
      </c>
      <c r="E341" s="37">
        <f>[1]consoCURRENT!H8764</f>
        <v>0</v>
      </c>
      <c r="F341" s="37">
        <f>[1]consoCURRENT!I8764</f>
        <v>0</v>
      </c>
      <c r="G341" s="37">
        <f>[1]consoCURRENT!J8764</f>
        <v>0</v>
      </c>
      <c r="H341" s="37">
        <f>[1]consoCURRENT!K8764</f>
        <v>0</v>
      </c>
      <c r="I341" s="37">
        <f>[1]consoCURRENT!L8764</f>
        <v>0</v>
      </c>
      <c r="J341" s="37">
        <f>[1]consoCURRENT!M8764</f>
        <v>0</v>
      </c>
      <c r="K341" s="37">
        <f>[1]consoCURRENT!N8764</f>
        <v>0</v>
      </c>
      <c r="L341" s="37">
        <f>[1]consoCURRENT!O8764</f>
        <v>0</v>
      </c>
      <c r="M341" s="37">
        <f>[1]consoCURRENT!P8764</f>
        <v>0</v>
      </c>
      <c r="N341" s="37">
        <f>[1]consoCURRENT!Q8764</f>
        <v>0</v>
      </c>
      <c r="O341" s="37">
        <f>[1]consoCURRENT!R8764</f>
        <v>0</v>
      </c>
      <c r="P341" s="37">
        <f>[1]consoCURRENT!S8764</f>
        <v>0</v>
      </c>
      <c r="Q341" s="37">
        <f>[1]consoCURRENT!T8764</f>
        <v>0</v>
      </c>
      <c r="R341" s="37">
        <f>[1]consoCURRENT!U8764</f>
        <v>0</v>
      </c>
      <c r="S341" s="37">
        <f>[1]consoCURRENT!V8764</f>
        <v>0</v>
      </c>
      <c r="T341" s="37">
        <f>[1]consoCURRENT!W8764</f>
        <v>0</v>
      </c>
      <c r="U341" s="37">
        <f>[1]consoCURRENT!X8764</f>
        <v>0</v>
      </c>
      <c r="V341" s="37">
        <f>[1]consoCURRENT!Y8764</f>
        <v>0</v>
      </c>
      <c r="W341" s="37">
        <f>[1]consoCURRENT!Z8764</f>
        <v>0</v>
      </c>
      <c r="X341" s="37">
        <f>[1]consoCURRENT!AA8764</f>
        <v>0</v>
      </c>
      <c r="Y341" s="37">
        <f>[1]consoCURRENT!AB8764</f>
        <v>0</v>
      </c>
      <c r="Z341" s="37">
        <f t="shared" si="240"/>
        <v>0</v>
      </c>
      <c r="AA341" s="37">
        <f t="shared" si="241"/>
        <v>0</v>
      </c>
      <c r="AB341" s="42"/>
      <c r="AC341" s="38"/>
    </row>
    <row r="342" spans="1:29" s="39" customFormat="1" ht="18" customHeight="1" x14ac:dyDescent="0.25">
      <c r="A342" s="43" t="s">
        <v>40</v>
      </c>
      <c r="B342" s="44">
        <f>SUM(B338:B341)</f>
        <v>326070000</v>
      </c>
      <c r="C342" s="44">
        <f t="shared" ref="C342:AA342" si="243">SUM(C338:C341)</f>
        <v>324943600</v>
      </c>
      <c r="D342" s="44">
        <f t="shared" si="243"/>
        <v>-1126400</v>
      </c>
      <c r="E342" s="44">
        <f t="shared" si="243"/>
        <v>2281247.2599999998</v>
      </c>
      <c r="F342" s="44">
        <f t="shared" si="243"/>
        <v>0</v>
      </c>
      <c r="G342" s="44">
        <f t="shared" si="243"/>
        <v>0</v>
      </c>
      <c r="H342" s="44">
        <f t="shared" si="243"/>
        <v>0</v>
      </c>
      <c r="I342" s="44">
        <f t="shared" si="243"/>
        <v>962947.4</v>
      </c>
      <c r="J342" s="44">
        <f t="shared" si="243"/>
        <v>0</v>
      </c>
      <c r="K342" s="44">
        <f t="shared" si="243"/>
        <v>0</v>
      </c>
      <c r="L342" s="44">
        <f t="shared" si="243"/>
        <v>0</v>
      </c>
      <c r="M342" s="44">
        <f t="shared" si="243"/>
        <v>962947.4</v>
      </c>
      <c r="N342" s="44">
        <f t="shared" si="243"/>
        <v>0</v>
      </c>
      <c r="O342" s="44">
        <f t="shared" si="243"/>
        <v>1177791.5</v>
      </c>
      <c r="P342" s="44">
        <f t="shared" si="243"/>
        <v>140508.35999999999</v>
      </c>
      <c r="Q342" s="44">
        <f t="shared" si="243"/>
        <v>0</v>
      </c>
      <c r="R342" s="44">
        <f t="shared" si="243"/>
        <v>0</v>
      </c>
      <c r="S342" s="44">
        <f t="shared" si="243"/>
        <v>0</v>
      </c>
      <c r="T342" s="44">
        <f t="shared" si="243"/>
        <v>0</v>
      </c>
      <c r="U342" s="44">
        <f t="shared" si="243"/>
        <v>0</v>
      </c>
      <c r="V342" s="44">
        <f t="shared" si="243"/>
        <v>0</v>
      </c>
      <c r="W342" s="44">
        <f t="shared" si="243"/>
        <v>0</v>
      </c>
      <c r="X342" s="44">
        <f t="shared" si="243"/>
        <v>0</v>
      </c>
      <c r="Y342" s="44">
        <f t="shared" si="243"/>
        <v>0</v>
      </c>
      <c r="Z342" s="44">
        <f t="shared" si="243"/>
        <v>2281247.2599999998</v>
      </c>
      <c r="AA342" s="44">
        <f t="shared" si="243"/>
        <v>323788752.74000001</v>
      </c>
      <c r="AB342" s="45">
        <f t="shared" si="242"/>
        <v>6.9961887324807553E-3</v>
      </c>
      <c r="AC342" s="38"/>
    </row>
    <row r="343" spans="1:29" s="39" customFormat="1" ht="18" customHeight="1" x14ac:dyDescent="0.25">
      <c r="A343" s="46" t="s">
        <v>41</v>
      </c>
      <c r="B343" s="37">
        <f>[1]consoCURRENT!E8768</f>
        <v>0</v>
      </c>
      <c r="C343" s="37">
        <f>[1]consoCURRENT!F8768</f>
        <v>0</v>
      </c>
      <c r="D343" s="37">
        <f>[1]consoCURRENT!G8768</f>
        <v>0</v>
      </c>
      <c r="E343" s="37">
        <f>[1]consoCURRENT!H8768</f>
        <v>0</v>
      </c>
      <c r="F343" s="37">
        <f>[1]consoCURRENT!I8768</f>
        <v>0</v>
      </c>
      <c r="G343" s="37">
        <f>[1]consoCURRENT!J8768</f>
        <v>0</v>
      </c>
      <c r="H343" s="37">
        <f>[1]consoCURRENT!K8768</f>
        <v>0</v>
      </c>
      <c r="I343" s="37">
        <f>[1]consoCURRENT!L8768</f>
        <v>0</v>
      </c>
      <c r="J343" s="37">
        <f>[1]consoCURRENT!M8768</f>
        <v>0</v>
      </c>
      <c r="K343" s="37">
        <f>[1]consoCURRENT!N8768</f>
        <v>0</v>
      </c>
      <c r="L343" s="37">
        <f>[1]consoCURRENT!O8768</f>
        <v>0</v>
      </c>
      <c r="M343" s="37">
        <f>[1]consoCURRENT!P8768</f>
        <v>0</v>
      </c>
      <c r="N343" s="37">
        <f>[1]consoCURRENT!Q8768</f>
        <v>0</v>
      </c>
      <c r="O343" s="37">
        <f>[1]consoCURRENT!R8768</f>
        <v>0</v>
      </c>
      <c r="P343" s="37">
        <f>[1]consoCURRENT!S8768</f>
        <v>0</v>
      </c>
      <c r="Q343" s="37">
        <f>[1]consoCURRENT!T8768</f>
        <v>0</v>
      </c>
      <c r="R343" s="37">
        <f>[1]consoCURRENT!U8768</f>
        <v>0</v>
      </c>
      <c r="S343" s="37">
        <f>[1]consoCURRENT!V8768</f>
        <v>0</v>
      </c>
      <c r="T343" s="37">
        <f>[1]consoCURRENT!W8768</f>
        <v>0</v>
      </c>
      <c r="U343" s="37">
        <f>[1]consoCURRENT!X8768</f>
        <v>0</v>
      </c>
      <c r="V343" s="37">
        <f>[1]consoCURRENT!Y8768</f>
        <v>0</v>
      </c>
      <c r="W343" s="37">
        <f>[1]consoCURRENT!Z8768</f>
        <v>0</v>
      </c>
      <c r="X343" s="37">
        <f>[1]consoCURRENT!AA8768</f>
        <v>0</v>
      </c>
      <c r="Y343" s="37">
        <f>[1]consoCURRENT!AB8768</f>
        <v>0</v>
      </c>
      <c r="Z343" s="37">
        <f t="shared" ref="Z343" si="244">SUM(M343:Y343)</f>
        <v>0</v>
      </c>
      <c r="AA343" s="37">
        <f t="shared" ref="AA343" si="245">B343-Z343</f>
        <v>0</v>
      </c>
      <c r="AB343" s="42"/>
      <c r="AC343" s="38"/>
    </row>
    <row r="344" spans="1:29" s="39" customFormat="1" ht="18" customHeight="1" x14ac:dyDescent="0.25">
      <c r="A344" s="43" t="s">
        <v>42</v>
      </c>
      <c r="B344" s="44">
        <f>B343+B342</f>
        <v>326070000</v>
      </c>
      <c r="C344" s="44">
        <f t="shared" ref="C344:AA344" si="246">C343+C342</f>
        <v>324943600</v>
      </c>
      <c r="D344" s="44">
        <f t="shared" si="246"/>
        <v>-1126400</v>
      </c>
      <c r="E344" s="44">
        <f t="shared" si="246"/>
        <v>2281247.2599999998</v>
      </c>
      <c r="F344" s="44">
        <f t="shared" si="246"/>
        <v>0</v>
      </c>
      <c r="G344" s="44">
        <f t="shared" si="246"/>
        <v>0</v>
      </c>
      <c r="H344" s="44">
        <f t="shared" si="246"/>
        <v>0</v>
      </c>
      <c r="I344" s="44">
        <f t="shared" si="246"/>
        <v>962947.4</v>
      </c>
      <c r="J344" s="44">
        <f t="shared" si="246"/>
        <v>0</v>
      </c>
      <c r="K344" s="44">
        <f t="shared" si="246"/>
        <v>0</v>
      </c>
      <c r="L344" s="44">
        <f t="shared" si="246"/>
        <v>0</v>
      </c>
      <c r="M344" s="44">
        <f t="shared" si="246"/>
        <v>962947.4</v>
      </c>
      <c r="N344" s="44">
        <f t="shared" si="246"/>
        <v>0</v>
      </c>
      <c r="O344" s="44">
        <f t="shared" si="246"/>
        <v>1177791.5</v>
      </c>
      <c r="P344" s="44">
        <f t="shared" si="246"/>
        <v>140508.35999999999</v>
      </c>
      <c r="Q344" s="44">
        <f t="shared" si="246"/>
        <v>0</v>
      </c>
      <c r="R344" s="44">
        <f t="shared" si="246"/>
        <v>0</v>
      </c>
      <c r="S344" s="44">
        <f t="shared" si="246"/>
        <v>0</v>
      </c>
      <c r="T344" s="44">
        <f t="shared" si="246"/>
        <v>0</v>
      </c>
      <c r="U344" s="44">
        <f t="shared" si="246"/>
        <v>0</v>
      </c>
      <c r="V344" s="44">
        <f t="shared" si="246"/>
        <v>0</v>
      </c>
      <c r="W344" s="44">
        <f t="shared" si="246"/>
        <v>0</v>
      </c>
      <c r="X344" s="44">
        <f t="shared" si="246"/>
        <v>0</v>
      </c>
      <c r="Y344" s="44">
        <f t="shared" si="246"/>
        <v>0</v>
      </c>
      <c r="Z344" s="44">
        <f t="shared" si="246"/>
        <v>2281247.2599999998</v>
      </c>
      <c r="AA344" s="44">
        <f t="shared" si="246"/>
        <v>323788752.74000001</v>
      </c>
      <c r="AB344" s="45">
        <f t="shared" si="242"/>
        <v>6.9961887324807553E-3</v>
      </c>
      <c r="AC344" s="47"/>
    </row>
    <row r="345" spans="1:29" s="39" customFormat="1" ht="15" customHeight="1" x14ac:dyDescent="0.25">
      <c r="A345" s="36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8"/>
    </row>
    <row r="346" spans="1:29" s="39" customFormat="1" ht="15" customHeight="1" x14ac:dyDescent="0.25">
      <c r="A346" s="36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8"/>
    </row>
    <row r="347" spans="1:29" s="39" customFormat="1" ht="15" customHeight="1" x14ac:dyDescent="0.3">
      <c r="A347" s="40" t="s">
        <v>54</v>
      </c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8"/>
    </row>
    <row r="348" spans="1:29" s="39" customFormat="1" ht="18" customHeight="1" x14ac:dyDescent="0.25">
      <c r="A348" s="41" t="s">
        <v>36</v>
      </c>
      <c r="B348" s="37">
        <f>[1]consoCURRENT!E8828</f>
        <v>0</v>
      </c>
      <c r="C348" s="37">
        <f>[1]consoCURRENT!F8828</f>
        <v>0</v>
      </c>
      <c r="D348" s="37">
        <f>[1]consoCURRENT!G8828</f>
        <v>0</v>
      </c>
      <c r="E348" s="37">
        <f>[1]consoCURRENT!H8828</f>
        <v>0</v>
      </c>
      <c r="F348" s="37">
        <f>[1]consoCURRENT!I8828</f>
        <v>0</v>
      </c>
      <c r="G348" s="37">
        <f>[1]consoCURRENT!J8828</f>
        <v>0</v>
      </c>
      <c r="H348" s="37">
        <f>[1]consoCURRENT!K8828</f>
        <v>0</v>
      </c>
      <c r="I348" s="37">
        <f>[1]consoCURRENT!L8828</f>
        <v>0</v>
      </c>
      <c r="J348" s="37">
        <f>[1]consoCURRENT!M8828</f>
        <v>0</v>
      </c>
      <c r="K348" s="37">
        <f>[1]consoCURRENT!N8828</f>
        <v>0</v>
      </c>
      <c r="L348" s="37">
        <f>[1]consoCURRENT!O8828</f>
        <v>0</v>
      </c>
      <c r="M348" s="37">
        <f>[1]consoCURRENT!P8828</f>
        <v>0</v>
      </c>
      <c r="N348" s="37">
        <f>[1]consoCURRENT!Q8828</f>
        <v>0</v>
      </c>
      <c r="O348" s="37">
        <f>[1]consoCURRENT!R8828</f>
        <v>0</v>
      </c>
      <c r="P348" s="37">
        <f>[1]consoCURRENT!S8828</f>
        <v>0</v>
      </c>
      <c r="Q348" s="37">
        <f>[1]consoCURRENT!T8828</f>
        <v>0</v>
      </c>
      <c r="R348" s="37">
        <f>[1]consoCURRENT!U8828</f>
        <v>0</v>
      </c>
      <c r="S348" s="37">
        <f>[1]consoCURRENT!V8828</f>
        <v>0</v>
      </c>
      <c r="T348" s="37">
        <f>[1]consoCURRENT!W8828</f>
        <v>0</v>
      </c>
      <c r="U348" s="37">
        <f>[1]consoCURRENT!X8828</f>
        <v>0</v>
      </c>
      <c r="V348" s="37">
        <f>[1]consoCURRENT!Y8828</f>
        <v>0</v>
      </c>
      <c r="W348" s="37">
        <f>[1]consoCURRENT!Z8828</f>
        <v>0</v>
      </c>
      <c r="X348" s="37">
        <f>[1]consoCURRENT!AA8828</f>
        <v>0</v>
      </c>
      <c r="Y348" s="37">
        <f>[1]consoCURRENT!AB8828</f>
        <v>0</v>
      </c>
      <c r="Z348" s="37">
        <f>SUM(M348:Y348)</f>
        <v>0</v>
      </c>
      <c r="AA348" s="37">
        <f>B348-Z348</f>
        <v>0</v>
      </c>
      <c r="AB348" s="42"/>
      <c r="AC348" s="38"/>
    </row>
    <row r="349" spans="1:29" s="39" customFormat="1" ht="18" customHeight="1" x14ac:dyDescent="0.25">
      <c r="A349" s="41" t="s">
        <v>37</v>
      </c>
      <c r="B349" s="37">
        <f>[1]consoCURRENT!E8904</f>
        <v>292442000</v>
      </c>
      <c r="C349" s="37">
        <f>[1]consoCURRENT!F8904</f>
        <v>0</v>
      </c>
      <c r="D349" s="37">
        <f>[1]consoCURRENT!G8904</f>
        <v>0</v>
      </c>
      <c r="E349" s="37">
        <f>[1]consoCURRENT!H8904</f>
        <v>139838.18</v>
      </c>
      <c r="F349" s="37">
        <f>[1]consoCURRENT!I8904</f>
        <v>0</v>
      </c>
      <c r="G349" s="37">
        <f>[1]consoCURRENT!J8904</f>
        <v>0</v>
      </c>
      <c r="H349" s="37">
        <f>[1]consoCURRENT!K8904</f>
        <v>0</v>
      </c>
      <c r="I349" s="37">
        <f>[1]consoCURRENT!L8904</f>
        <v>0</v>
      </c>
      <c r="J349" s="37">
        <f>[1]consoCURRENT!M8904</f>
        <v>0</v>
      </c>
      <c r="K349" s="37">
        <f>[1]consoCURRENT!N8904</f>
        <v>0</v>
      </c>
      <c r="L349" s="37">
        <f>[1]consoCURRENT!O8904</f>
        <v>0</v>
      </c>
      <c r="M349" s="37">
        <f>[1]consoCURRENT!P8904</f>
        <v>0</v>
      </c>
      <c r="N349" s="37">
        <f>[1]consoCURRENT!Q8904</f>
        <v>0</v>
      </c>
      <c r="O349" s="37">
        <f>[1]consoCURRENT!R8904</f>
        <v>59008.639999999999</v>
      </c>
      <c r="P349" s="37">
        <f>[1]consoCURRENT!S8904</f>
        <v>80829.540000000008</v>
      </c>
      <c r="Q349" s="37">
        <f>[1]consoCURRENT!T8904</f>
        <v>0</v>
      </c>
      <c r="R349" s="37">
        <f>[1]consoCURRENT!U8904</f>
        <v>0</v>
      </c>
      <c r="S349" s="37">
        <f>[1]consoCURRENT!V8904</f>
        <v>0</v>
      </c>
      <c r="T349" s="37">
        <f>[1]consoCURRENT!W8904</f>
        <v>0</v>
      </c>
      <c r="U349" s="37">
        <f>[1]consoCURRENT!X8904</f>
        <v>0</v>
      </c>
      <c r="V349" s="37">
        <f>[1]consoCURRENT!Y8904</f>
        <v>0</v>
      </c>
      <c r="W349" s="37">
        <f>[1]consoCURRENT!Z8904</f>
        <v>0</v>
      </c>
      <c r="X349" s="37">
        <f>[1]consoCURRENT!AA8904</f>
        <v>0</v>
      </c>
      <c r="Y349" s="37">
        <f>[1]consoCURRENT!AB8904</f>
        <v>0</v>
      </c>
      <c r="Z349" s="37">
        <f t="shared" ref="Z349:Z351" si="247">SUM(M349:Y349)</f>
        <v>139838.18</v>
      </c>
      <c r="AA349" s="37">
        <f t="shared" ref="AA349:AA351" si="248">B349-Z349</f>
        <v>292302161.81999999</v>
      </c>
      <c r="AB349" s="42">
        <f t="shared" ref="AB349:AB354" si="249">Z349/B349</f>
        <v>4.7817406528474017E-4</v>
      </c>
      <c r="AC349" s="38"/>
    </row>
    <row r="350" spans="1:29" s="39" customFormat="1" ht="18" customHeight="1" x14ac:dyDescent="0.25">
      <c r="A350" s="41" t="s">
        <v>38</v>
      </c>
      <c r="B350" s="37">
        <f>[1]consoCURRENT!E8910</f>
        <v>0</v>
      </c>
      <c r="C350" s="37">
        <f>[1]consoCURRENT!F8910</f>
        <v>0</v>
      </c>
      <c r="D350" s="37">
        <f>[1]consoCURRENT!G8910</f>
        <v>0</v>
      </c>
      <c r="E350" s="37">
        <f>[1]consoCURRENT!H8910</f>
        <v>0</v>
      </c>
      <c r="F350" s="37">
        <f>[1]consoCURRENT!I8910</f>
        <v>0</v>
      </c>
      <c r="G350" s="37">
        <f>[1]consoCURRENT!J8910</f>
        <v>0</v>
      </c>
      <c r="H350" s="37">
        <f>[1]consoCURRENT!K8910</f>
        <v>0</v>
      </c>
      <c r="I350" s="37">
        <f>[1]consoCURRENT!L8910</f>
        <v>0</v>
      </c>
      <c r="J350" s="37">
        <f>[1]consoCURRENT!M8910</f>
        <v>0</v>
      </c>
      <c r="K350" s="37">
        <f>[1]consoCURRENT!N8910</f>
        <v>0</v>
      </c>
      <c r="L350" s="37">
        <f>[1]consoCURRENT!O8910</f>
        <v>0</v>
      </c>
      <c r="M350" s="37">
        <f>[1]consoCURRENT!P8910</f>
        <v>0</v>
      </c>
      <c r="N350" s="37">
        <f>[1]consoCURRENT!Q8910</f>
        <v>0</v>
      </c>
      <c r="O350" s="37">
        <f>[1]consoCURRENT!R8910</f>
        <v>0</v>
      </c>
      <c r="P350" s="37">
        <f>[1]consoCURRENT!S8910</f>
        <v>0</v>
      </c>
      <c r="Q350" s="37">
        <f>[1]consoCURRENT!T8910</f>
        <v>0</v>
      </c>
      <c r="R350" s="37">
        <f>[1]consoCURRENT!U8910</f>
        <v>0</v>
      </c>
      <c r="S350" s="37">
        <f>[1]consoCURRENT!V8910</f>
        <v>0</v>
      </c>
      <c r="T350" s="37">
        <f>[1]consoCURRENT!W8910</f>
        <v>0</v>
      </c>
      <c r="U350" s="37">
        <f>[1]consoCURRENT!X8910</f>
        <v>0</v>
      </c>
      <c r="V350" s="37">
        <f>[1]consoCURRENT!Y8910</f>
        <v>0</v>
      </c>
      <c r="W350" s="37">
        <f>[1]consoCURRENT!Z8910</f>
        <v>0</v>
      </c>
      <c r="X350" s="37">
        <f>[1]consoCURRENT!AA8910</f>
        <v>0</v>
      </c>
      <c r="Y350" s="37">
        <f>[1]consoCURRENT!AB8910</f>
        <v>0</v>
      </c>
      <c r="Z350" s="37">
        <f t="shared" si="247"/>
        <v>0</v>
      </c>
      <c r="AA350" s="37">
        <f t="shared" si="248"/>
        <v>0</v>
      </c>
      <c r="AB350" s="42"/>
      <c r="AC350" s="38"/>
    </row>
    <row r="351" spans="1:29" s="39" customFormat="1" ht="18" customHeight="1" x14ac:dyDescent="0.25">
      <c r="A351" s="41" t="s">
        <v>39</v>
      </c>
      <c r="B351" s="37">
        <f>[1]consoCURRENT!E8939</f>
        <v>0</v>
      </c>
      <c r="C351" s="37">
        <f>[1]consoCURRENT!F8939</f>
        <v>0</v>
      </c>
      <c r="D351" s="37">
        <f>[1]consoCURRENT!G8939</f>
        <v>0</v>
      </c>
      <c r="E351" s="37">
        <f>[1]consoCURRENT!H8939</f>
        <v>0</v>
      </c>
      <c r="F351" s="37">
        <f>[1]consoCURRENT!I8939</f>
        <v>0</v>
      </c>
      <c r="G351" s="37">
        <f>[1]consoCURRENT!J8939</f>
        <v>0</v>
      </c>
      <c r="H351" s="37">
        <f>[1]consoCURRENT!K8939</f>
        <v>0</v>
      </c>
      <c r="I351" s="37">
        <f>[1]consoCURRENT!L8939</f>
        <v>0</v>
      </c>
      <c r="J351" s="37">
        <f>[1]consoCURRENT!M8939</f>
        <v>0</v>
      </c>
      <c r="K351" s="37">
        <f>[1]consoCURRENT!N8939</f>
        <v>0</v>
      </c>
      <c r="L351" s="37">
        <f>[1]consoCURRENT!O8939</f>
        <v>0</v>
      </c>
      <c r="M351" s="37">
        <f>[1]consoCURRENT!P8939</f>
        <v>0</v>
      </c>
      <c r="N351" s="37">
        <f>[1]consoCURRENT!Q8939</f>
        <v>0</v>
      </c>
      <c r="O351" s="37">
        <f>[1]consoCURRENT!R8939</f>
        <v>0</v>
      </c>
      <c r="P351" s="37">
        <f>[1]consoCURRENT!S8939</f>
        <v>0</v>
      </c>
      <c r="Q351" s="37">
        <f>[1]consoCURRENT!T8939</f>
        <v>0</v>
      </c>
      <c r="R351" s="37">
        <f>[1]consoCURRENT!U8939</f>
        <v>0</v>
      </c>
      <c r="S351" s="37">
        <f>[1]consoCURRENT!V8939</f>
        <v>0</v>
      </c>
      <c r="T351" s="37">
        <f>[1]consoCURRENT!W8939</f>
        <v>0</v>
      </c>
      <c r="U351" s="37">
        <f>[1]consoCURRENT!X8939</f>
        <v>0</v>
      </c>
      <c r="V351" s="37">
        <f>[1]consoCURRENT!Y8939</f>
        <v>0</v>
      </c>
      <c r="W351" s="37">
        <f>[1]consoCURRENT!Z8939</f>
        <v>0</v>
      </c>
      <c r="X351" s="37">
        <f>[1]consoCURRENT!AA8939</f>
        <v>0</v>
      </c>
      <c r="Y351" s="37">
        <f>[1]consoCURRENT!AB8939</f>
        <v>0</v>
      </c>
      <c r="Z351" s="37">
        <f t="shared" si="247"/>
        <v>0</v>
      </c>
      <c r="AA351" s="37">
        <f t="shared" si="248"/>
        <v>0</v>
      </c>
      <c r="AB351" s="42"/>
      <c r="AC351" s="38"/>
    </row>
    <row r="352" spans="1:29" s="39" customFormat="1" ht="18" customHeight="1" x14ac:dyDescent="0.25">
      <c r="A352" s="43" t="s">
        <v>40</v>
      </c>
      <c r="B352" s="44">
        <f>SUM(B348:B351)</f>
        <v>292442000</v>
      </c>
      <c r="C352" s="44">
        <f t="shared" ref="C352:AA352" si="250">SUM(C348:C351)</f>
        <v>0</v>
      </c>
      <c r="D352" s="44">
        <f t="shared" si="250"/>
        <v>0</v>
      </c>
      <c r="E352" s="44">
        <f t="shared" si="250"/>
        <v>139838.18</v>
      </c>
      <c r="F352" s="44">
        <f t="shared" si="250"/>
        <v>0</v>
      </c>
      <c r="G352" s="44">
        <f t="shared" si="250"/>
        <v>0</v>
      </c>
      <c r="H352" s="44">
        <f t="shared" si="250"/>
        <v>0</v>
      </c>
      <c r="I352" s="44">
        <f t="shared" si="250"/>
        <v>0</v>
      </c>
      <c r="J352" s="44">
        <f t="shared" si="250"/>
        <v>0</v>
      </c>
      <c r="K352" s="44">
        <f t="shared" si="250"/>
        <v>0</v>
      </c>
      <c r="L352" s="44">
        <f t="shared" si="250"/>
        <v>0</v>
      </c>
      <c r="M352" s="44">
        <f t="shared" si="250"/>
        <v>0</v>
      </c>
      <c r="N352" s="44">
        <f t="shared" si="250"/>
        <v>0</v>
      </c>
      <c r="O352" s="44">
        <f t="shared" si="250"/>
        <v>59008.639999999999</v>
      </c>
      <c r="P352" s="44">
        <f t="shared" si="250"/>
        <v>80829.540000000008</v>
      </c>
      <c r="Q352" s="44">
        <f t="shared" si="250"/>
        <v>0</v>
      </c>
      <c r="R352" s="44">
        <f t="shared" si="250"/>
        <v>0</v>
      </c>
      <c r="S352" s="44">
        <f t="shared" si="250"/>
        <v>0</v>
      </c>
      <c r="T352" s="44">
        <f t="shared" si="250"/>
        <v>0</v>
      </c>
      <c r="U352" s="44">
        <f t="shared" si="250"/>
        <v>0</v>
      </c>
      <c r="V352" s="44">
        <f t="shared" si="250"/>
        <v>0</v>
      </c>
      <c r="W352" s="44">
        <f t="shared" si="250"/>
        <v>0</v>
      </c>
      <c r="X352" s="44">
        <f t="shared" si="250"/>
        <v>0</v>
      </c>
      <c r="Y352" s="44">
        <f t="shared" si="250"/>
        <v>0</v>
      </c>
      <c r="Z352" s="44">
        <f t="shared" si="250"/>
        <v>139838.18</v>
      </c>
      <c r="AA352" s="44">
        <f t="shared" si="250"/>
        <v>292302161.81999999</v>
      </c>
      <c r="AB352" s="45">
        <f t="shared" si="249"/>
        <v>4.7817406528474017E-4</v>
      </c>
      <c r="AC352" s="38"/>
    </row>
    <row r="353" spans="1:29" s="39" customFormat="1" ht="18" customHeight="1" x14ac:dyDescent="0.25">
      <c r="A353" s="46" t="s">
        <v>41</v>
      </c>
      <c r="B353" s="37">
        <f>[1]consoCURRENT!E8943</f>
        <v>0</v>
      </c>
      <c r="C353" s="37">
        <f>[1]consoCURRENT!F8943</f>
        <v>0</v>
      </c>
      <c r="D353" s="37">
        <f>[1]consoCURRENT!G8943</f>
        <v>0</v>
      </c>
      <c r="E353" s="37">
        <f>[1]consoCURRENT!H8943</f>
        <v>0</v>
      </c>
      <c r="F353" s="37">
        <f>[1]consoCURRENT!I8943</f>
        <v>0</v>
      </c>
      <c r="G353" s="37">
        <f>[1]consoCURRENT!J8943</f>
        <v>0</v>
      </c>
      <c r="H353" s="37">
        <f>[1]consoCURRENT!K8943</f>
        <v>0</v>
      </c>
      <c r="I353" s="37">
        <f>[1]consoCURRENT!L8943</f>
        <v>0</v>
      </c>
      <c r="J353" s="37">
        <f>[1]consoCURRENT!M8943</f>
        <v>0</v>
      </c>
      <c r="K353" s="37">
        <f>[1]consoCURRENT!N8943</f>
        <v>0</v>
      </c>
      <c r="L353" s="37">
        <f>[1]consoCURRENT!O8943</f>
        <v>0</v>
      </c>
      <c r="M353" s="37">
        <f>[1]consoCURRENT!P8943</f>
        <v>0</v>
      </c>
      <c r="N353" s="37">
        <f>[1]consoCURRENT!Q8943</f>
        <v>0</v>
      </c>
      <c r="O353" s="37">
        <f>[1]consoCURRENT!R8943</f>
        <v>0</v>
      </c>
      <c r="P353" s="37">
        <f>[1]consoCURRENT!S8943</f>
        <v>0</v>
      </c>
      <c r="Q353" s="37">
        <f>[1]consoCURRENT!T8943</f>
        <v>0</v>
      </c>
      <c r="R353" s="37">
        <f>[1]consoCURRENT!U8943</f>
        <v>0</v>
      </c>
      <c r="S353" s="37">
        <f>[1]consoCURRENT!V8943</f>
        <v>0</v>
      </c>
      <c r="T353" s="37">
        <f>[1]consoCURRENT!W8943</f>
        <v>0</v>
      </c>
      <c r="U353" s="37">
        <f>[1]consoCURRENT!X8943</f>
        <v>0</v>
      </c>
      <c r="V353" s="37">
        <f>[1]consoCURRENT!Y8943</f>
        <v>0</v>
      </c>
      <c r="W353" s="37">
        <f>[1]consoCURRENT!Z8943</f>
        <v>0</v>
      </c>
      <c r="X353" s="37">
        <f>[1]consoCURRENT!AA8943</f>
        <v>0</v>
      </c>
      <c r="Y353" s="37">
        <f>[1]consoCURRENT!AB8943</f>
        <v>0</v>
      </c>
      <c r="Z353" s="37">
        <f t="shared" ref="Z353" si="251">SUM(M353:Y353)</f>
        <v>0</v>
      </c>
      <c r="AA353" s="37">
        <f t="shared" ref="AA353" si="252">B353-Z353</f>
        <v>0</v>
      </c>
      <c r="AB353" s="42"/>
      <c r="AC353" s="38"/>
    </row>
    <row r="354" spans="1:29" s="39" customFormat="1" ht="18" customHeight="1" x14ac:dyDescent="0.25">
      <c r="A354" s="43" t="s">
        <v>42</v>
      </c>
      <c r="B354" s="44">
        <f>B353+B352</f>
        <v>292442000</v>
      </c>
      <c r="C354" s="44">
        <f t="shared" ref="C354:AA354" si="253">C353+C352</f>
        <v>0</v>
      </c>
      <c r="D354" s="44">
        <f t="shared" si="253"/>
        <v>0</v>
      </c>
      <c r="E354" s="44">
        <f t="shared" si="253"/>
        <v>139838.18</v>
      </c>
      <c r="F354" s="44">
        <f t="shared" si="253"/>
        <v>0</v>
      </c>
      <c r="G354" s="44">
        <f t="shared" si="253"/>
        <v>0</v>
      </c>
      <c r="H354" s="44">
        <f t="shared" si="253"/>
        <v>0</v>
      </c>
      <c r="I354" s="44">
        <f t="shared" si="253"/>
        <v>0</v>
      </c>
      <c r="J354" s="44">
        <f t="shared" si="253"/>
        <v>0</v>
      </c>
      <c r="K354" s="44">
        <f t="shared" si="253"/>
        <v>0</v>
      </c>
      <c r="L354" s="44">
        <f t="shared" si="253"/>
        <v>0</v>
      </c>
      <c r="M354" s="44">
        <f t="shared" si="253"/>
        <v>0</v>
      </c>
      <c r="N354" s="44">
        <f t="shared" si="253"/>
        <v>0</v>
      </c>
      <c r="O354" s="44">
        <f t="shared" si="253"/>
        <v>59008.639999999999</v>
      </c>
      <c r="P354" s="44">
        <f t="shared" si="253"/>
        <v>80829.540000000008</v>
      </c>
      <c r="Q354" s="44">
        <f t="shared" si="253"/>
        <v>0</v>
      </c>
      <c r="R354" s="44">
        <f t="shared" si="253"/>
        <v>0</v>
      </c>
      <c r="S354" s="44">
        <f t="shared" si="253"/>
        <v>0</v>
      </c>
      <c r="T354" s="44">
        <f t="shared" si="253"/>
        <v>0</v>
      </c>
      <c r="U354" s="44">
        <f t="shared" si="253"/>
        <v>0</v>
      </c>
      <c r="V354" s="44">
        <f t="shared" si="253"/>
        <v>0</v>
      </c>
      <c r="W354" s="44">
        <f t="shared" si="253"/>
        <v>0</v>
      </c>
      <c r="X354" s="44">
        <f t="shared" si="253"/>
        <v>0</v>
      </c>
      <c r="Y354" s="44">
        <f t="shared" si="253"/>
        <v>0</v>
      </c>
      <c r="Z354" s="44">
        <f t="shared" si="253"/>
        <v>139838.18</v>
      </c>
      <c r="AA354" s="44">
        <f t="shared" si="253"/>
        <v>292302161.81999999</v>
      </c>
      <c r="AB354" s="45">
        <f t="shared" si="249"/>
        <v>4.7817406528474017E-4</v>
      </c>
      <c r="AC354" s="47"/>
    </row>
    <row r="355" spans="1:29" s="39" customFormat="1" ht="15" customHeight="1" x14ac:dyDescent="0.25">
      <c r="A355" s="36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8"/>
    </row>
    <row r="356" spans="1:29" s="39" customFormat="1" ht="15" customHeight="1" x14ac:dyDescent="0.25">
      <c r="A356" s="36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8"/>
    </row>
    <row r="357" spans="1:29" s="39" customFormat="1" ht="15" customHeight="1" x14ac:dyDescent="0.3">
      <c r="A357" s="40" t="s">
        <v>55</v>
      </c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8"/>
    </row>
    <row r="358" spans="1:29" s="39" customFormat="1" ht="18" customHeight="1" x14ac:dyDescent="0.25">
      <c r="A358" s="41" t="s">
        <v>36</v>
      </c>
      <c r="B358" s="37">
        <f>[1]consoCURRENT!E9003</f>
        <v>0</v>
      </c>
      <c r="C358" s="37">
        <f>[1]consoCURRENT!F9003</f>
        <v>0</v>
      </c>
      <c r="D358" s="37">
        <f>[1]consoCURRENT!G9003</f>
        <v>0</v>
      </c>
      <c r="E358" s="37">
        <f>[1]consoCURRENT!H9003</f>
        <v>0</v>
      </c>
      <c r="F358" s="37">
        <f>[1]consoCURRENT!I9003</f>
        <v>0</v>
      </c>
      <c r="G358" s="37">
        <f>[1]consoCURRENT!J9003</f>
        <v>0</v>
      </c>
      <c r="H358" s="37">
        <f>[1]consoCURRENT!K9003</f>
        <v>0</v>
      </c>
      <c r="I358" s="37">
        <f>[1]consoCURRENT!L9003</f>
        <v>0</v>
      </c>
      <c r="J358" s="37">
        <f>[1]consoCURRENT!M9003</f>
        <v>0</v>
      </c>
      <c r="K358" s="37">
        <f>[1]consoCURRENT!N9003</f>
        <v>0</v>
      </c>
      <c r="L358" s="37">
        <f>[1]consoCURRENT!O9003</f>
        <v>0</v>
      </c>
      <c r="M358" s="37">
        <f>[1]consoCURRENT!P9003</f>
        <v>0</v>
      </c>
      <c r="N358" s="37">
        <f>[1]consoCURRENT!Q9003</f>
        <v>0</v>
      </c>
      <c r="O358" s="37">
        <f>[1]consoCURRENT!R9003</f>
        <v>0</v>
      </c>
      <c r="P358" s="37">
        <f>[1]consoCURRENT!S9003</f>
        <v>0</v>
      </c>
      <c r="Q358" s="37">
        <f>[1]consoCURRENT!T9003</f>
        <v>0</v>
      </c>
      <c r="R358" s="37">
        <f>[1]consoCURRENT!U9003</f>
        <v>0</v>
      </c>
      <c r="S358" s="37">
        <f>[1]consoCURRENT!V9003</f>
        <v>0</v>
      </c>
      <c r="T358" s="37">
        <f>[1]consoCURRENT!W9003</f>
        <v>0</v>
      </c>
      <c r="U358" s="37">
        <f>[1]consoCURRENT!X9003</f>
        <v>0</v>
      </c>
      <c r="V358" s="37">
        <f>[1]consoCURRENT!Y9003</f>
        <v>0</v>
      </c>
      <c r="W358" s="37">
        <f>[1]consoCURRENT!Z9003</f>
        <v>0</v>
      </c>
      <c r="X358" s="37">
        <f>[1]consoCURRENT!AA9003</f>
        <v>0</v>
      </c>
      <c r="Y358" s="37">
        <f>[1]consoCURRENT!AB9003</f>
        <v>0</v>
      </c>
      <c r="Z358" s="37">
        <f>SUM(M358:Y358)</f>
        <v>0</v>
      </c>
      <c r="AA358" s="37">
        <f>B358-Z358</f>
        <v>0</v>
      </c>
      <c r="AB358" s="42"/>
      <c r="AC358" s="38"/>
    </row>
    <row r="359" spans="1:29" s="39" customFormat="1" ht="18" customHeight="1" x14ac:dyDescent="0.25">
      <c r="A359" s="41" t="s">
        <v>37</v>
      </c>
      <c r="B359" s="37">
        <f>[1]consoCURRENT!E9079</f>
        <v>210726000</v>
      </c>
      <c r="C359" s="37">
        <f>[1]consoCURRENT!F9079</f>
        <v>0</v>
      </c>
      <c r="D359" s="37">
        <f>[1]consoCURRENT!G9079</f>
        <v>0</v>
      </c>
      <c r="E359" s="37">
        <f>[1]consoCURRENT!H9079</f>
        <v>6813543.4400000004</v>
      </c>
      <c r="F359" s="37">
        <f>[1]consoCURRENT!I9079</f>
        <v>0</v>
      </c>
      <c r="G359" s="37">
        <f>[1]consoCURRENT!J9079</f>
        <v>0</v>
      </c>
      <c r="H359" s="37">
        <f>[1]consoCURRENT!K9079</f>
        <v>0</v>
      </c>
      <c r="I359" s="37">
        <f>[1]consoCURRENT!L9079</f>
        <v>0</v>
      </c>
      <c r="J359" s="37">
        <f>[1]consoCURRENT!M9079</f>
        <v>0</v>
      </c>
      <c r="K359" s="37">
        <f>[1]consoCURRENT!N9079</f>
        <v>0</v>
      </c>
      <c r="L359" s="37">
        <f>[1]consoCURRENT!O9079</f>
        <v>0</v>
      </c>
      <c r="M359" s="37">
        <f>[1]consoCURRENT!P9079</f>
        <v>0</v>
      </c>
      <c r="N359" s="37">
        <f>[1]consoCURRENT!Q9079</f>
        <v>0</v>
      </c>
      <c r="O359" s="37">
        <f>[1]consoCURRENT!R9079</f>
        <v>66358.709999999992</v>
      </c>
      <c r="P359" s="37">
        <f>[1]consoCURRENT!S9079</f>
        <v>6747184.7300000004</v>
      </c>
      <c r="Q359" s="37">
        <f>[1]consoCURRENT!T9079</f>
        <v>0</v>
      </c>
      <c r="R359" s="37">
        <f>[1]consoCURRENT!U9079</f>
        <v>0</v>
      </c>
      <c r="S359" s="37">
        <f>[1]consoCURRENT!V9079</f>
        <v>0</v>
      </c>
      <c r="T359" s="37">
        <f>[1]consoCURRENT!W9079</f>
        <v>0</v>
      </c>
      <c r="U359" s="37">
        <f>[1]consoCURRENT!X9079</f>
        <v>0</v>
      </c>
      <c r="V359" s="37">
        <f>[1]consoCURRENT!Y9079</f>
        <v>0</v>
      </c>
      <c r="W359" s="37">
        <f>[1]consoCURRENT!Z9079</f>
        <v>0</v>
      </c>
      <c r="X359" s="37">
        <f>[1]consoCURRENT!AA9079</f>
        <v>0</v>
      </c>
      <c r="Y359" s="37">
        <f>[1]consoCURRENT!AB9079</f>
        <v>0</v>
      </c>
      <c r="Z359" s="37">
        <f t="shared" ref="Z359:Z361" si="254">SUM(M359:Y359)</f>
        <v>6813543.4400000004</v>
      </c>
      <c r="AA359" s="37">
        <f t="shared" ref="AA359:AA361" si="255">B359-Z359</f>
        <v>203912456.56</v>
      </c>
      <c r="AB359" s="42">
        <f t="shared" ref="AB359:AB364" si="256">Z359/B359</f>
        <v>3.2333662860776553E-2</v>
      </c>
      <c r="AC359" s="38"/>
    </row>
    <row r="360" spans="1:29" s="39" customFormat="1" ht="18" customHeight="1" x14ac:dyDescent="0.25">
      <c r="A360" s="41" t="s">
        <v>38</v>
      </c>
      <c r="B360" s="37">
        <f>[1]consoCURRENT!E9085</f>
        <v>0</v>
      </c>
      <c r="C360" s="37">
        <f>[1]consoCURRENT!F9085</f>
        <v>0</v>
      </c>
      <c r="D360" s="37">
        <f>[1]consoCURRENT!G9085</f>
        <v>0</v>
      </c>
      <c r="E360" s="37">
        <f>[1]consoCURRENT!H9085</f>
        <v>0</v>
      </c>
      <c r="F360" s="37">
        <f>[1]consoCURRENT!I9085</f>
        <v>0</v>
      </c>
      <c r="G360" s="37">
        <f>[1]consoCURRENT!J9085</f>
        <v>0</v>
      </c>
      <c r="H360" s="37">
        <f>[1]consoCURRENT!K9085</f>
        <v>0</v>
      </c>
      <c r="I360" s="37">
        <f>[1]consoCURRENT!L9085</f>
        <v>0</v>
      </c>
      <c r="J360" s="37">
        <f>[1]consoCURRENT!M9085</f>
        <v>0</v>
      </c>
      <c r="K360" s="37">
        <f>[1]consoCURRENT!N9085</f>
        <v>0</v>
      </c>
      <c r="L360" s="37">
        <f>[1]consoCURRENT!O9085</f>
        <v>0</v>
      </c>
      <c r="M360" s="37">
        <f>[1]consoCURRENT!P9085</f>
        <v>0</v>
      </c>
      <c r="N360" s="37">
        <f>[1]consoCURRENT!Q9085</f>
        <v>0</v>
      </c>
      <c r="O360" s="37">
        <f>[1]consoCURRENT!R9085</f>
        <v>0</v>
      </c>
      <c r="P360" s="37">
        <f>[1]consoCURRENT!S9085</f>
        <v>0</v>
      </c>
      <c r="Q360" s="37">
        <f>[1]consoCURRENT!T9085</f>
        <v>0</v>
      </c>
      <c r="R360" s="37">
        <f>[1]consoCURRENT!U9085</f>
        <v>0</v>
      </c>
      <c r="S360" s="37">
        <f>[1]consoCURRENT!V9085</f>
        <v>0</v>
      </c>
      <c r="T360" s="37">
        <f>[1]consoCURRENT!W9085</f>
        <v>0</v>
      </c>
      <c r="U360" s="37">
        <f>[1]consoCURRENT!X9085</f>
        <v>0</v>
      </c>
      <c r="V360" s="37">
        <f>[1]consoCURRENT!Y9085</f>
        <v>0</v>
      </c>
      <c r="W360" s="37">
        <f>[1]consoCURRENT!Z9085</f>
        <v>0</v>
      </c>
      <c r="X360" s="37">
        <f>[1]consoCURRENT!AA9085</f>
        <v>0</v>
      </c>
      <c r="Y360" s="37">
        <f>[1]consoCURRENT!AB9085</f>
        <v>0</v>
      </c>
      <c r="Z360" s="37">
        <f t="shared" si="254"/>
        <v>0</v>
      </c>
      <c r="AA360" s="37">
        <f t="shared" si="255"/>
        <v>0</v>
      </c>
      <c r="AB360" s="42"/>
      <c r="AC360" s="38"/>
    </row>
    <row r="361" spans="1:29" s="39" customFormat="1" ht="18" customHeight="1" x14ac:dyDescent="0.25">
      <c r="A361" s="41" t="s">
        <v>39</v>
      </c>
      <c r="B361" s="37">
        <f>[1]consoCURRENT!E9114</f>
        <v>0</v>
      </c>
      <c r="C361" s="37">
        <f>[1]consoCURRENT!F9114</f>
        <v>0</v>
      </c>
      <c r="D361" s="37">
        <f>[1]consoCURRENT!G9114</f>
        <v>0</v>
      </c>
      <c r="E361" s="37">
        <f>[1]consoCURRENT!H9114</f>
        <v>0</v>
      </c>
      <c r="F361" s="37">
        <f>[1]consoCURRENT!I9114</f>
        <v>0</v>
      </c>
      <c r="G361" s="37">
        <f>[1]consoCURRENT!J9114</f>
        <v>0</v>
      </c>
      <c r="H361" s="37">
        <f>[1]consoCURRENT!K9114</f>
        <v>0</v>
      </c>
      <c r="I361" s="37">
        <f>[1]consoCURRENT!L9114</f>
        <v>0</v>
      </c>
      <c r="J361" s="37">
        <f>[1]consoCURRENT!M9114</f>
        <v>0</v>
      </c>
      <c r="K361" s="37">
        <f>[1]consoCURRENT!N9114</f>
        <v>0</v>
      </c>
      <c r="L361" s="37">
        <f>[1]consoCURRENT!O9114</f>
        <v>0</v>
      </c>
      <c r="M361" s="37">
        <f>[1]consoCURRENT!P9114</f>
        <v>0</v>
      </c>
      <c r="N361" s="37">
        <f>[1]consoCURRENT!Q9114</f>
        <v>0</v>
      </c>
      <c r="O361" s="37">
        <f>[1]consoCURRENT!R9114</f>
        <v>0</v>
      </c>
      <c r="P361" s="37">
        <f>[1]consoCURRENT!S9114</f>
        <v>0</v>
      </c>
      <c r="Q361" s="37">
        <f>[1]consoCURRENT!T9114</f>
        <v>0</v>
      </c>
      <c r="R361" s="37">
        <f>[1]consoCURRENT!U9114</f>
        <v>0</v>
      </c>
      <c r="S361" s="37">
        <f>[1]consoCURRENT!V9114</f>
        <v>0</v>
      </c>
      <c r="T361" s="37">
        <f>[1]consoCURRENT!W9114</f>
        <v>0</v>
      </c>
      <c r="U361" s="37">
        <f>[1]consoCURRENT!X9114</f>
        <v>0</v>
      </c>
      <c r="V361" s="37">
        <f>[1]consoCURRENT!Y9114</f>
        <v>0</v>
      </c>
      <c r="W361" s="37">
        <f>[1]consoCURRENT!Z9114</f>
        <v>0</v>
      </c>
      <c r="X361" s="37">
        <f>[1]consoCURRENT!AA9114</f>
        <v>0</v>
      </c>
      <c r="Y361" s="37">
        <f>[1]consoCURRENT!AB9114</f>
        <v>0</v>
      </c>
      <c r="Z361" s="37">
        <f t="shared" si="254"/>
        <v>0</v>
      </c>
      <c r="AA361" s="37">
        <f t="shared" si="255"/>
        <v>0</v>
      </c>
      <c r="AB361" s="42"/>
      <c r="AC361" s="38"/>
    </row>
    <row r="362" spans="1:29" s="39" customFormat="1" ht="18" customHeight="1" x14ac:dyDescent="0.25">
      <c r="A362" s="43" t="s">
        <v>40</v>
      </c>
      <c r="B362" s="44">
        <f>SUM(B358:B361)</f>
        <v>210726000</v>
      </c>
      <c r="C362" s="44">
        <f t="shared" ref="C362:AA362" si="257">SUM(C358:C361)</f>
        <v>0</v>
      </c>
      <c r="D362" s="44">
        <f t="shared" si="257"/>
        <v>0</v>
      </c>
      <c r="E362" s="44">
        <f t="shared" si="257"/>
        <v>6813543.4400000004</v>
      </c>
      <c r="F362" s="44">
        <f t="shared" si="257"/>
        <v>0</v>
      </c>
      <c r="G362" s="44">
        <f t="shared" si="257"/>
        <v>0</v>
      </c>
      <c r="H362" s="44">
        <f t="shared" si="257"/>
        <v>0</v>
      </c>
      <c r="I362" s="44">
        <f t="shared" si="257"/>
        <v>0</v>
      </c>
      <c r="J362" s="44">
        <f t="shared" si="257"/>
        <v>0</v>
      </c>
      <c r="K362" s="44">
        <f t="shared" si="257"/>
        <v>0</v>
      </c>
      <c r="L362" s="44">
        <f t="shared" si="257"/>
        <v>0</v>
      </c>
      <c r="M362" s="44">
        <f t="shared" si="257"/>
        <v>0</v>
      </c>
      <c r="N362" s="44">
        <f t="shared" si="257"/>
        <v>0</v>
      </c>
      <c r="O362" s="44">
        <f t="shared" si="257"/>
        <v>66358.709999999992</v>
      </c>
      <c r="P362" s="44">
        <f t="shared" si="257"/>
        <v>6747184.7300000004</v>
      </c>
      <c r="Q362" s="44">
        <f t="shared" si="257"/>
        <v>0</v>
      </c>
      <c r="R362" s="44">
        <f t="shared" si="257"/>
        <v>0</v>
      </c>
      <c r="S362" s="44">
        <f t="shared" si="257"/>
        <v>0</v>
      </c>
      <c r="T362" s="44">
        <f t="shared" si="257"/>
        <v>0</v>
      </c>
      <c r="U362" s="44">
        <f t="shared" si="257"/>
        <v>0</v>
      </c>
      <c r="V362" s="44">
        <f t="shared" si="257"/>
        <v>0</v>
      </c>
      <c r="W362" s="44">
        <f t="shared" si="257"/>
        <v>0</v>
      </c>
      <c r="X362" s="44">
        <f t="shared" si="257"/>
        <v>0</v>
      </c>
      <c r="Y362" s="44">
        <f t="shared" si="257"/>
        <v>0</v>
      </c>
      <c r="Z362" s="44">
        <f t="shared" si="257"/>
        <v>6813543.4400000004</v>
      </c>
      <c r="AA362" s="44">
        <f t="shared" si="257"/>
        <v>203912456.56</v>
      </c>
      <c r="AB362" s="45">
        <f t="shared" si="256"/>
        <v>3.2333662860776553E-2</v>
      </c>
      <c r="AC362" s="38"/>
    </row>
    <row r="363" spans="1:29" s="39" customFormat="1" ht="18" customHeight="1" x14ac:dyDescent="0.25">
      <c r="A363" s="46" t="s">
        <v>41</v>
      </c>
      <c r="B363" s="37">
        <f>[1]consoCURRENT!E9118</f>
        <v>0</v>
      </c>
      <c r="C363" s="37">
        <f>[1]consoCURRENT!F9118</f>
        <v>0</v>
      </c>
      <c r="D363" s="37">
        <f>[1]consoCURRENT!G9118</f>
        <v>0</v>
      </c>
      <c r="E363" s="37">
        <f>[1]consoCURRENT!H9118</f>
        <v>0</v>
      </c>
      <c r="F363" s="37">
        <f>[1]consoCURRENT!I9118</f>
        <v>0</v>
      </c>
      <c r="G363" s="37">
        <f>[1]consoCURRENT!J9118</f>
        <v>0</v>
      </c>
      <c r="H363" s="37">
        <f>[1]consoCURRENT!K9118</f>
        <v>0</v>
      </c>
      <c r="I363" s="37">
        <f>[1]consoCURRENT!L9118</f>
        <v>0</v>
      </c>
      <c r="J363" s="37">
        <f>[1]consoCURRENT!M9118</f>
        <v>0</v>
      </c>
      <c r="K363" s="37">
        <f>[1]consoCURRENT!N9118</f>
        <v>0</v>
      </c>
      <c r="L363" s="37">
        <f>[1]consoCURRENT!O9118</f>
        <v>0</v>
      </c>
      <c r="M363" s="37">
        <f>[1]consoCURRENT!P9118</f>
        <v>0</v>
      </c>
      <c r="N363" s="37">
        <f>[1]consoCURRENT!Q9118</f>
        <v>0</v>
      </c>
      <c r="O363" s="37">
        <f>[1]consoCURRENT!R9118</f>
        <v>0</v>
      </c>
      <c r="P363" s="37">
        <f>[1]consoCURRENT!S9118</f>
        <v>0</v>
      </c>
      <c r="Q363" s="37">
        <f>[1]consoCURRENT!T9118</f>
        <v>0</v>
      </c>
      <c r="R363" s="37">
        <f>[1]consoCURRENT!U9118</f>
        <v>0</v>
      </c>
      <c r="S363" s="37">
        <f>[1]consoCURRENT!V9118</f>
        <v>0</v>
      </c>
      <c r="T363" s="37">
        <f>[1]consoCURRENT!W9118</f>
        <v>0</v>
      </c>
      <c r="U363" s="37">
        <f>[1]consoCURRENT!X9118</f>
        <v>0</v>
      </c>
      <c r="V363" s="37">
        <f>[1]consoCURRENT!Y9118</f>
        <v>0</v>
      </c>
      <c r="W363" s="37">
        <f>[1]consoCURRENT!Z9118</f>
        <v>0</v>
      </c>
      <c r="X363" s="37">
        <f>[1]consoCURRENT!AA9118</f>
        <v>0</v>
      </c>
      <c r="Y363" s="37">
        <f>[1]consoCURRENT!AB9118</f>
        <v>0</v>
      </c>
      <c r="Z363" s="37">
        <f t="shared" ref="Z363" si="258">SUM(M363:Y363)</f>
        <v>0</v>
      </c>
      <c r="AA363" s="37">
        <f t="shared" ref="AA363" si="259">B363-Z363</f>
        <v>0</v>
      </c>
      <c r="AB363" s="42"/>
      <c r="AC363" s="38"/>
    </row>
    <row r="364" spans="1:29" s="39" customFormat="1" ht="18" customHeight="1" x14ac:dyDescent="0.25">
      <c r="A364" s="43" t="s">
        <v>42</v>
      </c>
      <c r="B364" s="44">
        <f>B363+B362</f>
        <v>210726000</v>
      </c>
      <c r="C364" s="44">
        <f t="shared" ref="C364:AA364" si="260">C363+C362</f>
        <v>0</v>
      </c>
      <c r="D364" s="44">
        <f t="shared" si="260"/>
        <v>0</v>
      </c>
      <c r="E364" s="44">
        <f t="shared" si="260"/>
        <v>6813543.4400000004</v>
      </c>
      <c r="F364" s="44">
        <f t="shared" si="260"/>
        <v>0</v>
      </c>
      <c r="G364" s="44">
        <f t="shared" si="260"/>
        <v>0</v>
      </c>
      <c r="H364" s="44">
        <f t="shared" si="260"/>
        <v>0</v>
      </c>
      <c r="I364" s="44">
        <f t="shared" si="260"/>
        <v>0</v>
      </c>
      <c r="J364" s="44">
        <f t="shared" si="260"/>
        <v>0</v>
      </c>
      <c r="K364" s="44">
        <f t="shared" si="260"/>
        <v>0</v>
      </c>
      <c r="L364" s="44">
        <f t="shared" si="260"/>
        <v>0</v>
      </c>
      <c r="M364" s="44">
        <f t="shared" si="260"/>
        <v>0</v>
      </c>
      <c r="N364" s="44">
        <f t="shared" si="260"/>
        <v>0</v>
      </c>
      <c r="O364" s="44">
        <f t="shared" si="260"/>
        <v>66358.709999999992</v>
      </c>
      <c r="P364" s="44">
        <f t="shared" si="260"/>
        <v>6747184.7300000004</v>
      </c>
      <c r="Q364" s="44">
        <f t="shared" si="260"/>
        <v>0</v>
      </c>
      <c r="R364" s="44">
        <f t="shared" si="260"/>
        <v>0</v>
      </c>
      <c r="S364" s="44">
        <f t="shared" si="260"/>
        <v>0</v>
      </c>
      <c r="T364" s="44">
        <f t="shared" si="260"/>
        <v>0</v>
      </c>
      <c r="U364" s="44">
        <f t="shared" si="260"/>
        <v>0</v>
      </c>
      <c r="V364" s="44">
        <f t="shared" si="260"/>
        <v>0</v>
      </c>
      <c r="W364" s="44">
        <f t="shared" si="260"/>
        <v>0</v>
      </c>
      <c r="X364" s="44">
        <f t="shared" si="260"/>
        <v>0</v>
      </c>
      <c r="Y364" s="44">
        <f t="shared" si="260"/>
        <v>0</v>
      </c>
      <c r="Z364" s="44">
        <f t="shared" si="260"/>
        <v>6813543.4400000004</v>
      </c>
      <c r="AA364" s="44">
        <f t="shared" si="260"/>
        <v>203912456.56</v>
      </c>
      <c r="AB364" s="45">
        <f t="shared" si="256"/>
        <v>3.2333662860776553E-2</v>
      </c>
      <c r="AC364" s="47"/>
    </row>
    <row r="365" spans="1:29" s="39" customFormat="1" ht="15" customHeight="1" x14ac:dyDescent="0.25">
      <c r="A365" s="36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8"/>
    </row>
    <row r="366" spans="1:29" s="39" customFormat="1" ht="15" customHeight="1" x14ac:dyDescent="0.25">
      <c r="A366" s="36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8"/>
    </row>
    <row r="367" spans="1:29" s="39" customFormat="1" ht="15" customHeight="1" x14ac:dyDescent="0.3">
      <c r="A367" s="40" t="s">
        <v>56</v>
      </c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8"/>
    </row>
    <row r="368" spans="1:29" s="39" customFormat="1" ht="18" customHeight="1" x14ac:dyDescent="0.25">
      <c r="A368" s="41" t="s">
        <v>36</v>
      </c>
      <c r="B368" s="37">
        <f>[1]consoCURRENT!E9178</f>
        <v>0</v>
      </c>
      <c r="C368" s="37">
        <f>[1]consoCURRENT!F9178</f>
        <v>0</v>
      </c>
      <c r="D368" s="37">
        <f>[1]consoCURRENT!G9178</f>
        <v>0</v>
      </c>
      <c r="E368" s="37">
        <f>[1]consoCURRENT!H9178</f>
        <v>0</v>
      </c>
      <c r="F368" s="37">
        <f>[1]consoCURRENT!I9178</f>
        <v>0</v>
      </c>
      <c r="G368" s="37">
        <f>[1]consoCURRENT!J9178</f>
        <v>0</v>
      </c>
      <c r="H368" s="37">
        <f>[1]consoCURRENT!K9178</f>
        <v>0</v>
      </c>
      <c r="I368" s="37">
        <f>[1]consoCURRENT!L9178</f>
        <v>0</v>
      </c>
      <c r="J368" s="37">
        <f>[1]consoCURRENT!M9178</f>
        <v>0</v>
      </c>
      <c r="K368" s="37">
        <f>[1]consoCURRENT!N9178</f>
        <v>0</v>
      </c>
      <c r="L368" s="37">
        <f>[1]consoCURRENT!O9178</f>
        <v>0</v>
      </c>
      <c r="M368" s="37">
        <f>[1]consoCURRENT!P9178</f>
        <v>0</v>
      </c>
      <c r="N368" s="37">
        <f>[1]consoCURRENT!Q9178</f>
        <v>0</v>
      </c>
      <c r="O368" s="37">
        <f>[1]consoCURRENT!R9178</f>
        <v>0</v>
      </c>
      <c r="P368" s="37">
        <f>[1]consoCURRENT!S9178</f>
        <v>0</v>
      </c>
      <c r="Q368" s="37">
        <f>[1]consoCURRENT!T9178</f>
        <v>0</v>
      </c>
      <c r="R368" s="37">
        <f>[1]consoCURRENT!U9178</f>
        <v>0</v>
      </c>
      <c r="S368" s="37">
        <f>[1]consoCURRENT!V9178</f>
        <v>0</v>
      </c>
      <c r="T368" s="37">
        <f>[1]consoCURRENT!W9178</f>
        <v>0</v>
      </c>
      <c r="U368" s="37">
        <f>[1]consoCURRENT!X9178</f>
        <v>0</v>
      </c>
      <c r="V368" s="37">
        <f>[1]consoCURRENT!Y9178</f>
        <v>0</v>
      </c>
      <c r="W368" s="37">
        <f>[1]consoCURRENT!Z9178</f>
        <v>0</v>
      </c>
      <c r="X368" s="37">
        <f>[1]consoCURRENT!AA9178</f>
        <v>0</v>
      </c>
      <c r="Y368" s="37">
        <f>[1]consoCURRENT!AB9178</f>
        <v>0</v>
      </c>
      <c r="Z368" s="37">
        <f>SUM(M368:Y368)</f>
        <v>0</v>
      </c>
      <c r="AA368" s="37">
        <f>B368-Z368</f>
        <v>0</v>
      </c>
      <c r="AB368" s="42"/>
      <c r="AC368" s="38"/>
    </row>
    <row r="369" spans="1:29" s="39" customFormat="1" ht="18" customHeight="1" x14ac:dyDescent="0.25">
      <c r="A369" s="41" t="s">
        <v>37</v>
      </c>
      <c r="B369" s="37">
        <f>[1]consoCURRENT!E9254</f>
        <v>142481000</v>
      </c>
      <c r="C369" s="37">
        <f>[1]consoCURRENT!F9254</f>
        <v>0</v>
      </c>
      <c r="D369" s="37">
        <f>[1]consoCURRENT!G9254</f>
        <v>0</v>
      </c>
      <c r="E369" s="37">
        <f>[1]consoCURRENT!H9254</f>
        <v>70005413</v>
      </c>
      <c r="F369" s="37">
        <f>[1]consoCURRENT!I9254</f>
        <v>0</v>
      </c>
      <c r="G369" s="37">
        <f>[1]consoCURRENT!J9254</f>
        <v>0</v>
      </c>
      <c r="H369" s="37">
        <f>[1]consoCURRENT!K9254</f>
        <v>0</v>
      </c>
      <c r="I369" s="37">
        <f>[1]consoCURRENT!L9254</f>
        <v>0</v>
      </c>
      <c r="J369" s="37">
        <f>[1]consoCURRENT!M9254</f>
        <v>0</v>
      </c>
      <c r="K369" s="37">
        <f>[1]consoCURRENT!N9254</f>
        <v>0</v>
      </c>
      <c r="L369" s="37">
        <f>[1]consoCURRENT!O9254</f>
        <v>0</v>
      </c>
      <c r="M369" s="37">
        <f>[1]consoCURRENT!P9254</f>
        <v>0</v>
      </c>
      <c r="N369" s="37">
        <f>[1]consoCURRENT!Q9254</f>
        <v>0</v>
      </c>
      <c r="O369" s="37">
        <f>[1]consoCURRENT!R9254</f>
        <v>446670</v>
      </c>
      <c r="P369" s="37">
        <f>[1]consoCURRENT!S9254</f>
        <v>69558743</v>
      </c>
      <c r="Q369" s="37">
        <f>[1]consoCURRENT!T9254</f>
        <v>0</v>
      </c>
      <c r="R369" s="37">
        <f>[1]consoCURRENT!U9254</f>
        <v>0</v>
      </c>
      <c r="S369" s="37">
        <f>[1]consoCURRENT!V9254</f>
        <v>0</v>
      </c>
      <c r="T369" s="37">
        <f>[1]consoCURRENT!W9254</f>
        <v>0</v>
      </c>
      <c r="U369" s="37">
        <f>[1]consoCURRENT!X9254</f>
        <v>0</v>
      </c>
      <c r="V369" s="37">
        <f>[1]consoCURRENT!Y9254</f>
        <v>0</v>
      </c>
      <c r="W369" s="37">
        <f>[1]consoCURRENT!Z9254</f>
        <v>0</v>
      </c>
      <c r="X369" s="37">
        <f>[1]consoCURRENT!AA9254</f>
        <v>0</v>
      </c>
      <c r="Y369" s="37">
        <f>[1]consoCURRENT!AB9254</f>
        <v>0</v>
      </c>
      <c r="Z369" s="37">
        <f t="shared" ref="Z369:Z371" si="261">SUM(M369:Y369)</f>
        <v>70005413</v>
      </c>
      <c r="AA369" s="37">
        <f t="shared" ref="AA369:AA371" si="262">B369-Z369</f>
        <v>72475587</v>
      </c>
      <c r="AB369" s="42">
        <f t="shared" ref="AB369:AB374" si="263">Z369/B369</f>
        <v>0.49133156701595299</v>
      </c>
      <c r="AC369" s="38"/>
    </row>
    <row r="370" spans="1:29" s="39" customFormat="1" ht="18" customHeight="1" x14ac:dyDescent="0.25">
      <c r="A370" s="41" t="s">
        <v>38</v>
      </c>
      <c r="B370" s="37">
        <f>[1]consoCURRENT!E9260</f>
        <v>0</v>
      </c>
      <c r="C370" s="37">
        <f>[1]consoCURRENT!F9260</f>
        <v>0</v>
      </c>
      <c r="D370" s="37">
        <f>[1]consoCURRENT!G9260</f>
        <v>0</v>
      </c>
      <c r="E370" s="37">
        <f>[1]consoCURRENT!H9260</f>
        <v>0</v>
      </c>
      <c r="F370" s="37">
        <f>[1]consoCURRENT!I9260</f>
        <v>0</v>
      </c>
      <c r="G370" s="37">
        <f>[1]consoCURRENT!J9260</f>
        <v>0</v>
      </c>
      <c r="H370" s="37">
        <f>[1]consoCURRENT!K9260</f>
        <v>0</v>
      </c>
      <c r="I370" s="37">
        <f>[1]consoCURRENT!L9260</f>
        <v>0</v>
      </c>
      <c r="J370" s="37">
        <f>[1]consoCURRENT!M9260</f>
        <v>0</v>
      </c>
      <c r="K370" s="37">
        <f>[1]consoCURRENT!N9260</f>
        <v>0</v>
      </c>
      <c r="L370" s="37">
        <f>[1]consoCURRENT!O9260</f>
        <v>0</v>
      </c>
      <c r="M370" s="37">
        <f>[1]consoCURRENT!P9260</f>
        <v>0</v>
      </c>
      <c r="N370" s="37">
        <f>[1]consoCURRENT!Q9260</f>
        <v>0</v>
      </c>
      <c r="O370" s="37">
        <f>[1]consoCURRENT!R9260</f>
        <v>0</v>
      </c>
      <c r="P370" s="37">
        <f>[1]consoCURRENT!S9260</f>
        <v>0</v>
      </c>
      <c r="Q370" s="37">
        <f>[1]consoCURRENT!T9260</f>
        <v>0</v>
      </c>
      <c r="R370" s="37">
        <f>[1]consoCURRENT!U9260</f>
        <v>0</v>
      </c>
      <c r="S370" s="37">
        <f>[1]consoCURRENT!V9260</f>
        <v>0</v>
      </c>
      <c r="T370" s="37">
        <f>[1]consoCURRENT!W9260</f>
        <v>0</v>
      </c>
      <c r="U370" s="37">
        <f>[1]consoCURRENT!X9260</f>
        <v>0</v>
      </c>
      <c r="V370" s="37">
        <f>[1]consoCURRENT!Y9260</f>
        <v>0</v>
      </c>
      <c r="W370" s="37">
        <f>[1]consoCURRENT!Z9260</f>
        <v>0</v>
      </c>
      <c r="X370" s="37">
        <f>[1]consoCURRENT!AA9260</f>
        <v>0</v>
      </c>
      <c r="Y370" s="37">
        <f>[1]consoCURRENT!AB9260</f>
        <v>0</v>
      </c>
      <c r="Z370" s="37">
        <f t="shared" si="261"/>
        <v>0</v>
      </c>
      <c r="AA370" s="37">
        <f t="shared" si="262"/>
        <v>0</v>
      </c>
      <c r="AB370" s="42"/>
      <c r="AC370" s="38"/>
    </row>
    <row r="371" spans="1:29" s="39" customFormat="1" ht="18" customHeight="1" x14ac:dyDescent="0.25">
      <c r="A371" s="41" t="s">
        <v>39</v>
      </c>
      <c r="B371" s="37">
        <f>[1]consoCURRENT!E9289</f>
        <v>0</v>
      </c>
      <c r="C371" s="37">
        <f>[1]consoCURRENT!F9289</f>
        <v>0</v>
      </c>
      <c r="D371" s="37">
        <f>[1]consoCURRENT!G9289</f>
        <v>0</v>
      </c>
      <c r="E371" s="37">
        <f>[1]consoCURRENT!H9289</f>
        <v>0</v>
      </c>
      <c r="F371" s="37">
        <f>[1]consoCURRENT!I9289</f>
        <v>0</v>
      </c>
      <c r="G371" s="37">
        <f>[1]consoCURRENT!J9289</f>
        <v>0</v>
      </c>
      <c r="H371" s="37">
        <f>[1]consoCURRENT!K9289</f>
        <v>0</v>
      </c>
      <c r="I371" s="37">
        <f>[1]consoCURRENT!L9289</f>
        <v>0</v>
      </c>
      <c r="J371" s="37">
        <f>[1]consoCURRENT!M9289</f>
        <v>0</v>
      </c>
      <c r="K371" s="37">
        <f>[1]consoCURRENT!N9289</f>
        <v>0</v>
      </c>
      <c r="L371" s="37">
        <f>[1]consoCURRENT!O9289</f>
        <v>0</v>
      </c>
      <c r="M371" s="37">
        <f>[1]consoCURRENT!P9289</f>
        <v>0</v>
      </c>
      <c r="N371" s="37">
        <f>[1]consoCURRENT!Q9289</f>
        <v>0</v>
      </c>
      <c r="O371" s="37">
        <f>[1]consoCURRENT!R9289</f>
        <v>0</v>
      </c>
      <c r="P371" s="37">
        <f>[1]consoCURRENT!S9289</f>
        <v>0</v>
      </c>
      <c r="Q371" s="37">
        <f>[1]consoCURRENT!T9289</f>
        <v>0</v>
      </c>
      <c r="R371" s="37">
        <f>[1]consoCURRENT!U9289</f>
        <v>0</v>
      </c>
      <c r="S371" s="37">
        <f>[1]consoCURRENT!V9289</f>
        <v>0</v>
      </c>
      <c r="T371" s="37">
        <f>[1]consoCURRENT!W9289</f>
        <v>0</v>
      </c>
      <c r="U371" s="37">
        <f>[1]consoCURRENT!X9289</f>
        <v>0</v>
      </c>
      <c r="V371" s="37">
        <f>[1]consoCURRENT!Y9289</f>
        <v>0</v>
      </c>
      <c r="W371" s="37">
        <f>[1]consoCURRENT!Z9289</f>
        <v>0</v>
      </c>
      <c r="X371" s="37">
        <f>[1]consoCURRENT!AA9289</f>
        <v>0</v>
      </c>
      <c r="Y371" s="37">
        <f>[1]consoCURRENT!AB9289</f>
        <v>0</v>
      </c>
      <c r="Z371" s="37">
        <f t="shared" si="261"/>
        <v>0</v>
      </c>
      <c r="AA371" s="37">
        <f t="shared" si="262"/>
        <v>0</v>
      </c>
      <c r="AB371" s="42"/>
      <c r="AC371" s="38"/>
    </row>
    <row r="372" spans="1:29" s="39" customFormat="1" ht="18" customHeight="1" x14ac:dyDescent="0.25">
      <c r="A372" s="43" t="s">
        <v>40</v>
      </c>
      <c r="B372" s="44">
        <f>SUM(B368:B371)</f>
        <v>142481000</v>
      </c>
      <c r="C372" s="44">
        <f t="shared" ref="C372:AA372" si="264">SUM(C368:C371)</f>
        <v>0</v>
      </c>
      <c r="D372" s="44">
        <f t="shared" si="264"/>
        <v>0</v>
      </c>
      <c r="E372" s="44">
        <f t="shared" si="264"/>
        <v>70005413</v>
      </c>
      <c r="F372" s="44">
        <f t="shared" si="264"/>
        <v>0</v>
      </c>
      <c r="G372" s="44">
        <f t="shared" si="264"/>
        <v>0</v>
      </c>
      <c r="H372" s="44">
        <f t="shared" si="264"/>
        <v>0</v>
      </c>
      <c r="I372" s="44">
        <f t="shared" si="264"/>
        <v>0</v>
      </c>
      <c r="J372" s="44">
        <f t="shared" si="264"/>
        <v>0</v>
      </c>
      <c r="K372" s="44">
        <f t="shared" si="264"/>
        <v>0</v>
      </c>
      <c r="L372" s="44">
        <f t="shared" si="264"/>
        <v>0</v>
      </c>
      <c r="M372" s="44">
        <f t="shared" si="264"/>
        <v>0</v>
      </c>
      <c r="N372" s="44">
        <f t="shared" si="264"/>
        <v>0</v>
      </c>
      <c r="O372" s="44">
        <f t="shared" si="264"/>
        <v>446670</v>
      </c>
      <c r="P372" s="44">
        <f t="shared" si="264"/>
        <v>69558743</v>
      </c>
      <c r="Q372" s="44">
        <f t="shared" si="264"/>
        <v>0</v>
      </c>
      <c r="R372" s="44">
        <f t="shared" si="264"/>
        <v>0</v>
      </c>
      <c r="S372" s="44">
        <f t="shared" si="264"/>
        <v>0</v>
      </c>
      <c r="T372" s="44">
        <f t="shared" si="264"/>
        <v>0</v>
      </c>
      <c r="U372" s="44">
        <f t="shared" si="264"/>
        <v>0</v>
      </c>
      <c r="V372" s="44">
        <f t="shared" si="264"/>
        <v>0</v>
      </c>
      <c r="W372" s="44">
        <f t="shared" si="264"/>
        <v>0</v>
      </c>
      <c r="X372" s="44">
        <f t="shared" si="264"/>
        <v>0</v>
      </c>
      <c r="Y372" s="44">
        <f t="shared" si="264"/>
        <v>0</v>
      </c>
      <c r="Z372" s="44">
        <f t="shared" si="264"/>
        <v>70005413</v>
      </c>
      <c r="AA372" s="44">
        <f t="shared" si="264"/>
        <v>72475587</v>
      </c>
      <c r="AB372" s="45">
        <f t="shared" si="263"/>
        <v>0.49133156701595299</v>
      </c>
      <c r="AC372" s="38"/>
    </row>
    <row r="373" spans="1:29" s="39" customFormat="1" ht="18" customHeight="1" x14ac:dyDescent="0.25">
      <c r="A373" s="46" t="s">
        <v>41</v>
      </c>
      <c r="B373" s="37">
        <f>[1]consoCURRENT!E9293</f>
        <v>0</v>
      </c>
      <c r="C373" s="37">
        <f>[1]consoCURRENT!F9293</f>
        <v>0</v>
      </c>
      <c r="D373" s="37">
        <f>[1]consoCURRENT!G9293</f>
        <v>0</v>
      </c>
      <c r="E373" s="37">
        <f>[1]consoCURRENT!H9293</f>
        <v>0</v>
      </c>
      <c r="F373" s="37">
        <f>[1]consoCURRENT!I9293</f>
        <v>0</v>
      </c>
      <c r="G373" s="37">
        <f>[1]consoCURRENT!J9293</f>
        <v>0</v>
      </c>
      <c r="H373" s="37">
        <f>[1]consoCURRENT!K9293</f>
        <v>0</v>
      </c>
      <c r="I373" s="37">
        <f>[1]consoCURRENT!L9293</f>
        <v>0</v>
      </c>
      <c r="J373" s="37">
        <f>[1]consoCURRENT!M9293</f>
        <v>0</v>
      </c>
      <c r="K373" s="37">
        <f>[1]consoCURRENT!N9293</f>
        <v>0</v>
      </c>
      <c r="L373" s="37">
        <f>[1]consoCURRENT!O9293</f>
        <v>0</v>
      </c>
      <c r="M373" s="37">
        <f>[1]consoCURRENT!P9293</f>
        <v>0</v>
      </c>
      <c r="N373" s="37">
        <f>[1]consoCURRENT!Q9293</f>
        <v>0</v>
      </c>
      <c r="O373" s="37">
        <f>[1]consoCURRENT!R9293</f>
        <v>0</v>
      </c>
      <c r="P373" s="37">
        <f>[1]consoCURRENT!S9293</f>
        <v>0</v>
      </c>
      <c r="Q373" s="37">
        <f>[1]consoCURRENT!T9293</f>
        <v>0</v>
      </c>
      <c r="R373" s="37">
        <f>[1]consoCURRENT!U9293</f>
        <v>0</v>
      </c>
      <c r="S373" s="37">
        <f>[1]consoCURRENT!V9293</f>
        <v>0</v>
      </c>
      <c r="T373" s="37">
        <f>[1]consoCURRENT!W9293</f>
        <v>0</v>
      </c>
      <c r="U373" s="37">
        <f>[1]consoCURRENT!X9293</f>
        <v>0</v>
      </c>
      <c r="V373" s="37">
        <f>[1]consoCURRENT!Y9293</f>
        <v>0</v>
      </c>
      <c r="W373" s="37">
        <f>[1]consoCURRENT!Z9293</f>
        <v>0</v>
      </c>
      <c r="X373" s="37">
        <f>[1]consoCURRENT!AA9293</f>
        <v>0</v>
      </c>
      <c r="Y373" s="37">
        <f>[1]consoCURRENT!AB9293</f>
        <v>0</v>
      </c>
      <c r="Z373" s="37">
        <f t="shared" ref="Z373" si="265">SUM(M373:Y373)</f>
        <v>0</v>
      </c>
      <c r="AA373" s="37">
        <f t="shared" ref="AA373" si="266">B373-Z373</f>
        <v>0</v>
      </c>
      <c r="AB373" s="42"/>
      <c r="AC373" s="38"/>
    </row>
    <row r="374" spans="1:29" s="39" customFormat="1" ht="18" customHeight="1" x14ac:dyDescent="0.25">
      <c r="A374" s="43" t="s">
        <v>42</v>
      </c>
      <c r="B374" s="44">
        <f>B373+B372</f>
        <v>142481000</v>
      </c>
      <c r="C374" s="44">
        <f t="shared" ref="C374:AA374" si="267">C373+C372</f>
        <v>0</v>
      </c>
      <c r="D374" s="44">
        <f t="shared" si="267"/>
        <v>0</v>
      </c>
      <c r="E374" s="44">
        <f t="shared" si="267"/>
        <v>70005413</v>
      </c>
      <c r="F374" s="44">
        <f t="shared" si="267"/>
        <v>0</v>
      </c>
      <c r="G374" s="44">
        <f t="shared" si="267"/>
        <v>0</v>
      </c>
      <c r="H374" s="44">
        <f t="shared" si="267"/>
        <v>0</v>
      </c>
      <c r="I374" s="44">
        <f t="shared" si="267"/>
        <v>0</v>
      </c>
      <c r="J374" s="44">
        <f t="shared" si="267"/>
        <v>0</v>
      </c>
      <c r="K374" s="44">
        <f t="shared" si="267"/>
        <v>0</v>
      </c>
      <c r="L374" s="44">
        <f t="shared" si="267"/>
        <v>0</v>
      </c>
      <c r="M374" s="44">
        <f t="shared" si="267"/>
        <v>0</v>
      </c>
      <c r="N374" s="44">
        <f t="shared" si="267"/>
        <v>0</v>
      </c>
      <c r="O374" s="44">
        <f t="shared" si="267"/>
        <v>446670</v>
      </c>
      <c r="P374" s="44">
        <f t="shared" si="267"/>
        <v>69558743</v>
      </c>
      <c r="Q374" s="44">
        <f t="shared" si="267"/>
        <v>0</v>
      </c>
      <c r="R374" s="44">
        <f t="shared" si="267"/>
        <v>0</v>
      </c>
      <c r="S374" s="44">
        <f t="shared" si="267"/>
        <v>0</v>
      </c>
      <c r="T374" s="44">
        <f t="shared" si="267"/>
        <v>0</v>
      </c>
      <c r="U374" s="44">
        <f t="shared" si="267"/>
        <v>0</v>
      </c>
      <c r="V374" s="44">
        <f t="shared" si="267"/>
        <v>0</v>
      </c>
      <c r="W374" s="44">
        <f t="shared" si="267"/>
        <v>0</v>
      </c>
      <c r="X374" s="44">
        <f t="shared" si="267"/>
        <v>0</v>
      </c>
      <c r="Y374" s="44">
        <f t="shared" si="267"/>
        <v>0</v>
      </c>
      <c r="Z374" s="44">
        <f t="shared" si="267"/>
        <v>70005413</v>
      </c>
      <c r="AA374" s="44">
        <f t="shared" si="267"/>
        <v>72475587</v>
      </c>
      <c r="AB374" s="45">
        <f t="shared" si="263"/>
        <v>0.49133156701595299</v>
      </c>
      <c r="AC374" s="47"/>
    </row>
    <row r="375" spans="1:29" s="39" customFormat="1" ht="15" customHeight="1" x14ac:dyDescent="0.25">
      <c r="A375" s="36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8"/>
    </row>
    <row r="376" spans="1:29" s="39" customFormat="1" ht="15" customHeight="1" x14ac:dyDescent="0.25">
      <c r="A376" s="36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8"/>
    </row>
    <row r="377" spans="1:29" s="39" customFormat="1" ht="15" customHeight="1" x14ac:dyDescent="0.3">
      <c r="A377" s="40" t="s">
        <v>57</v>
      </c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8"/>
    </row>
    <row r="378" spans="1:29" s="39" customFormat="1" ht="18" customHeight="1" x14ac:dyDescent="0.25">
      <c r="A378" s="41" t="s">
        <v>36</v>
      </c>
      <c r="B378" s="37">
        <f>[1]consoCURRENT!E9353</f>
        <v>0</v>
      </c>
      <c r="C378" s="37">
        <f>[1]consoCURRENT!F9353</f>
        <v>0</v>
      </c>
      <c r="D378" s="37">
        <f>[1]consoCURRENT!G9353</f>
        <v>0</v>
      </c>
      <c r="E378" s="37">
        <f>[1]consoCURRENT!H9353</f>
        <v>0</v>
      </c>
      <c r="F378" s="37">
        <f>[1]consoCURRENT!I9353</f>
        <v>0</v>
      </c>
      <c r="G378" s="37">
        <f>[1]consoCURRENT!J9353</f>
        <v>0</v>
      </c>
      <c r="H378" s="37">
        <f>[1]consoCURRENT!K9353</f>
        <v>0</v>
      </c>
      <c r="I378" s="37">
        <f>[1]consoCURRENT!L9353</f>
        <v>0</v>
      </c>
      <c r="J378" s="37">
        <f>[1]consoCURRENT!M9353</f>
        <v>0</v>
      </c>
      <c r="K378" s="37">
        <f>[1]consoCURRENT!N9353</f>
        <v>0</v>
      </c>
      <c r="L378" s="37">
        <f>[1]consoCURRENT!O9353</f>
        <v>0</v>
      </c>
      <c r="M378" s="37">
        <f>[1]consoCURRENT!P9353</f>
        <v>0</v>
      </c>
      <c r="N378" s="37">
        <f>[1]consoCURRENT!Q9353</f>
        <v>0</v>
      </c>
      <c r="O378" s="37">
        <f>[1]consoCURRENT!R9353</f>
        <v>0</v>
      </c>
      <c r="P378" s="37">
        <f>[1]consoCURRENT!S9353</f>
        <v>0</v>
      </c>
      <c r="Q378" s="37">
        <f>[1]consoCURRENT!T9353</f>
        <v>0</v>
      </c>
      <c r="R378" s="37">
        <f>[1]consoCURRENT!U9353</f>
        <v>0</v>
      </c>
      <c r="S378" s="37">
        <f>[1]consoCURRENT!V9353</f>
        <v>0</v>
      </c>
      <c r="T378" s="37">
        <f>[1]consoCURRENT!W9353</f>
        <v>0</v>
      </c>
      <c r="U378" s="37">
        <f>[1]consoCURRENT!X9353</f>
        <v>0</v>
      </c>
      <c r="V378" s="37">
        <f>[1]consoCURRENT!Y9353</f>
        <v>0</v>
      </c>
      <c r="W378" s="37">
        <f>[1]consoCURRENT!Z9353</f>
        <v>0</v>
      </c>
      <c r="X378" s="37">
        <f>[1]consoCURRENT!AA9353</f>
        <v>0</v>
      </c>
      <c r="Y378" s="37">
        <f>[1]consoCURRENT!AB9353</f>
        <v>0</v>
      </c>
      <c r="Z378" s="37">
        <f>SUM(M378:Y378)</f>
        <v>0</v>
      </c>
      <c r="AA378" s="37">
        <f>B378-Z378</f>
        <v>0</v>
      </c>
      <c r="AB378" s="42"/>
      <c r="AC378" s="38"/>
    </row>
    <row r="379" spans="1:29" s="39" customFormat="1" ht="18" customHeight="1" x14ac:dyDescent="0.25">
      <c r="A379" s="41" t="s">
        <v>37</v>
      </c>
      <c r="B379" s="37">
        <f>[1]consoCURRENT!E9429</f>
        <v>78687000</v>
      </c>
      <c r="C379" s="37">
        <f>[1]consoCURRENT!F9429</f>
        <v>0</v>
      </c>
      <c r="D379" s="37">
        <f>[1]consoCURRENT!G9429</f>
        <v>0</v>
      </c>
      <c r="E379" s="37">
        <f>[1]consoCURRENT!H9429</f>
        <v>8342949.0800000001</v>
      </c>
      <c r="F379" s="37">
        <f>[1]consoCURRENT!I9429</f>
        <v>0</v>
      </c>
      <c r="G379" s="37">
        <f>[1]consoCURRENT!J9429</f>
        <v>0</v>
      </c>
      <c r="H379" s="37">
        <f>[1]consoCURRENT!K9429</f>
        <v>0</v>
      </c>
      <c r="I379" s="37">
        <f>[1]consoCURRENT!L9429</f>
        <v>0</v>
      </c>
      <c r="J379" s="37">
        <f>[1]consoCURRENT!M9429</f>
        <v>0</v>
      </c>
      <c r="K379" s="37">
        <f>[1]consoCURRENT!N9429</f>
        <v>0</v>
      </c>
      <c r="L379" s="37">
        <f>[1]consoCURRENT!O9429</f>
        <v>0</v>
      </c>
      <c r="M379" s="37">
        <f>[1]consoCURRENT!P9429</f>
        <v>0</v>
      </c>
      <c r="N379" s="37">
        <f>[1]consoCURRENT!Q9429</f>
        <v>0</v>
      </c>
      <c r="O379" s="37">
        <f>[1]consoCURRENT!R9429</f>
        <v>179575.83</v>
      </c>
      <c r="P379" s="37">
        <f>[1]consoCURRENT!S9429</f>
        <v>8163373.25</v>
      </c>
      <c r="Q379" s="37">
        <f>[1]consoCURRENT!T9429</f>
        <v>0</v>
      </c>
      <c r="R379" s="37">
        <f>[1]consoCURRENT!U9429</f>
        <v>0</v>
      </c>
      <c r="S379" s="37">
        <f>[1]consoCURRENT!V9429</f>
        <v>0</v>
      </c>
      <c r="T379" s="37">
        <f>[1]consoCURRENT!W9429</f>
        <v>0</v>
      </c>
      <c r="U379" s="37">
        <f>[1]consoCURRENT!X9429</f>
        <v>0</v>
      </c>
      <c r="V379" s="37">
        <f>[1]consoCURRENT!Y9429</f>
        <v>0</v>
      </c>
      <c r="W379" s="37">
        <f>[1]consoCURRENT!Z9429</f>
        <v>0</v>
      </c>
      <c r="X379" s="37">
        <f>[1]consoCURRENT!AA9429</f>
        <v>0</v>
      </c>
      <c r="Y379" s="37">
        <f>[1]consoCURRENT!AB9429</f>
        <v>0</v>
      </c>
      <c r="Z379" s="37">
        <f t="shared" ref="Z379:Z381" si="268">SUM(M379:Y379)</f>
        <v>8342949.0800000001</v>
      </c>
      <c r="AA379" s="37">
        <f t="shared" ref="AA379:AA381" si="269">B379-Z379</f>
        <v>70344050.920000002</v>
      </c>
      <c r="AB379" s="42">
        <f t="shared" ref="AB379:AB384" si="270">Z379/B379</f>
        <v>0.10602703216541487</v>
      </c>
      <c r="AC379" s="38"/>
    </row>
    <row r="380" spans="1:29" s="39" customFormat="1" ht="18" customHeight="1" x14ac:dyDescent="0.25">
      <c r="A380" s="41" t="s">
        <v>38</v>
      </c>
      <c r="B380" s="37">
        <f>[1]consoCURRENT!E9435</f>
        <v>0</v>
      </c>
      <c r="C380" s="37">
        <f>[1]consoCURRENT!F9435</f>
        <v>0</v>
      </c>
      <c r="D380" s="37">
        <f>[1]consoCURRENT!G9435</f>
        <v>0</v>
      </c>
      <c r="E380" s="37">
        <f>[1]consoCURRENT!H9435</f>
        <v>0</v>
      </c>
      <c r="F380" s="37">
        <f>[1]consoCURRENT!I9435</f>
        <v>0</v>
      </c>
      <c r="G380" s="37">
        <f>[1]consoCURRENT!J9435</f>
        <v>0</v>
      </c>
      <c r="H380" s="37">
        <f>[1]consoCURRENT!K9435</f>
        <v>0</v>
      </c>
      <c r="I380" s="37">
        <f>[1]consoCURRENT!L9435</f>
        <v>0</v>
      </c>
      <c r="J380" s="37">
        <f>[1]consoCURRENT!M9435</f>
        <v>0</v>
      </c>
      <c r="K380" s="37">
        <f>[1]consoCURRENT!N9435</f>
        <v>0</v>
      </c>
      <c r="L380" s="37">
        <f>[1]consoCURRENT!O9435</f>
        <v>0</v>
      </c>
      <c r="M380" s="37">
        <f>[1]consoCURRENT!P9435</f>
        <v>0</v>
      </c>
      <c r="N380" s="37">
        <f>[1]consoCURRENT!Q9435</f>
        <v>0</v>
      </c>
      <c r="O380" s="37">
        <f>[1]consoCURRENT!R9435</f>
        <v>0</v>
      </c>
      <c r="P380" s="37">
        <f>[1]consoCURRENT!S9435</f>
        <v>0</v>
      </c>
      <c r="Q380" s="37">
        <f>[1]consoCURRENT!T9435</f>
        <v>0</v>
      </c>
      <c r="R380" s="37">
        <f>[1]consoCURRENT!U9435</f>
        <v>0</v>
      </c>
      <c r="S380" s="37">
        <f>[1]consoCURRENT!V9435</f>
        <v>0</v>
      </c>
      <c r="T380" s="37">
        <f>[1]consoCURRENT!W9435</f>
        <v>0</v>
      </c>
      <c r="U380" s="37">
        <f>[1]consoCURRENT!X9435</f>
        <v>0</v>
      </c>
      <c r="V380" s="37">
        <f>[1]consoCURRENT!Y9435</f>
        <v>0</v>
      </c>
      <c r="W380" s="37">
        <f>[1]consoCURRENT!Z9435</f>
        <v>0</v>
      </c>
      <c r="X380" s="37">
        <f>[1]consoCURRENT!AA9435</f>
        <v>0</v>
      </c>
      <c r="Y380" s="37">
        <f>[1]consoCURRENT!AB9435</f>
        <v>0</v>
      </c>
      <c r="Z380" s="37">
        <f t="shared" si="268"/>
        <v>0</v>
      </c>
      <c r="AA380" s="37">
        <f t="shared" si="269"/>
        <v>0</v>
      </c>
      <c r="AB380" s="42"/>
      <c r="AC380" s="38"/>
    </row>
    <row r="381" spans="1:29" s="39" customFormat="1" ht="18" customHeight="1" x14ac:dyDescent="0.25">
      <c r="A381" s="41" t="s">
        <v>39</v>
      </c>
      <c r="B381" s="37">
        <f>[1]consoCURRENT!E9464</f>
        <v>0</v>
      </c>
      <c r="C381" s="37">
        <f>[1]consoCURRENT!F9464</f>
        <v>0</v>
      </c>
      <c r="D381" s="37">
        <f>[1]consoCURRENT!G9464</f>
        <v>0</v>
      </c>
      <c r="E381" s="37">
        <f>[1]consoCURRENT!H9464</f>
        <v>0</v>
      </c>
      <c r="F381" s="37">
        <f>[1]consoCURRENT!I9464</f>
        <v>0</v>
      </c>
      <c r="G381" s="37">
        <f>[1]consoCURRENT!J9464</f>
        <v>0</v>
      </c>
      <c r="H381" s="37">
        <f>[1]consoCURRENT!K9464</f>
        <v>0</v>
      </c>
      <c r="I381" s="37">
        <f>[1]consoCURRENT!L9464</f>
        <v>0</v>
      </c>
      <c r="J381" s="37">
        <f>[1]consoCURRENT!M9464</f>
        <v>0</v>
      </c>
      <c r="K381" s="37">
        <f>[1]consoCURRENT!N9464</f>
        <v>0</v>
      </c>
      <c r="L381" s="37">
        <f>[1]consoCURRENT!O9464</f>
        <v>0</v>
      </c>
      <c r="M381" s="37">
        <f>[1]consoCURRENT!P9464</f>
        <v>0</v>
      </c>
      <c r="N381" s="37">
        <f>[1]consoCURRENT!Q9464</f>
        <v>0</v>
      </c>
      <c r="O381" s="37">
        <f>[1]consoCURRENT!R9464</f>
        <v>0</v>
      </c>
      <c r="P381" s="37">
        <f>[1]consoCURRENT!S9464</f>
        <v>0</v>
      </c>
      <c r="Q381" s="37">
        <f>[1]consoCURRENT!T9464</f>
        <v>0</v>
      </c>
      <c r="R381" s="37">
        <f>[1]consoCURRENT!U9464</f>
        <v>0</v>
      </c>
      <c r="S381" s="37">
        <f>[1]consoCURRENT!V9464</f>
        <v>0</v>
      </c>
      <c r="T381" s="37">
        <f>[1]consoCURRENT!W9464</f>
        <v>0</v>
      </c>
      <c r="U381" s="37">
        <f>[1]consoCURRENT!X9464</f>
        <v>0</v>
      </c>
      <c r="V381" s="37">
        <f>[1]consoCURRENT!Y9464</f>
        <v>0</v>
      </c>
      <c r="W381" s="37">
        <f>[1]consoCURRENT!Z9464</f>
        <v>0</v>
      </c>
      <c r="X381" s="37">
        <f>[1]consoCURRENT!AA9464</f>
        <v>0</v>
      </c>
      <c r="Y381" s="37">
        <f>[1]consoCURRENT!AB9464</f>
        <v>0</v>
      </c>
      <c r="Z381" s="37">
        <f t="shared" si="268"/>
        <v>0</v>
      </c>
      <c r="AA381" s="37">
        <f t="shared" si="269"/>
        <v>0</v>
      </c>
      <c r="AB381" s="42"/>
      <c r="AC381" s="38"/>
    </row>
    <row r="382" spans="1:29" s="39" customFormat="1" ht="18" customHeight="1" x14ac:dyDescent="0.25">
      <c r="A382" s="43" t="s">
        <v>40</v>
      </c>
      <c r="B382" s="44">
        <f>SUM(B378:B381)</f>
        <v>78687000</v>
      </c>
      <c r="C382" s="44">
        <f t="shared" ref="C382:AA382" si="271">SUM(C378:C381)</f>
        <v>0</v>
      </c>
      <c r="D382" s="44">
        <f t="shared" si="271"/>
        <v>0</v>
      </c>
      <c r="E382" s="44">
        <f t="shared" si="271"/>
        <v>8342949.0800000001</v>
      </c>
      <c r="F382" s="44">
        <f t="shared" si="271"/>
        <v>0</v>
      </c>
      <c r="G382" s="44">
        <f t="shared" si="271"/>
        <v>0</v>
      </c>
      <c r="H382" s="44">
        <f t="shared" si="271"/>
        <v>0</v>
      </c>
      <c r="I382" s="44">
        <f t="shared" si="271"/>
        <v>0</v>
      </c>
      <c r="J382" s="44">
        <f t="shared" si="271"/>
        <v>0</v>
      </c>
      <c r="K382" s="44">
        <f t="shared" si="271"/>
        <v>0</v>
      </c>
      <c r="L382" s="44">
        <f t="shared" si="271"/>
        <v>0</v>
      </c>
      <c r="M382" s="44">
        <f t="shared" si="271"/>
        <v>0</v>
      </c>
      <c r="N382" s="44">
        <f t="shared" si="271"/>
        <v>0</v>
      </c>
      <c r="O382" s="44">
        <f t="shared" si="271"/>
        <v>179575.83</v>
      </c>
      <c r="P382" s="44">
        <f t="shared" si="271"/>
        <v>8163373.25</v>
      </c>
      <c r="Q382" s="44">
        <f t="shared" si="271"/>
        <v>0</v>
      </c>
      <c r="R382" s="44">
        <f t="shared" si="271"/>
        <v>0</v>
      </c>
      <c r="S382" s="44">
        <f t="shared" si="271"/>
        <v>0</v>
      </c>
      <c r="T382" s="44">
        <f t="shared" si="271"/>
        <v>0</v>
      </c>
      <c r="U382" s="44">
        <f t="shared" si="271"/>
        <v>0</v>
      </c>
      <c r="V382" s="44">
        <f t="shared" si="271"/>
        <v>0</v>
      </c>
      <c r="W382" s="44">
        <f t="shared" si="271"/>
        <v>0</v>
      </c>
      <c r="X382" s="44">
        <f t="shared" si="271"/>
        <v>0</v>
      </c>
      <c r="Y382" s="44">
        <f t="shared" si="271"/>
        <v>0</v>
      </c>
      <c r="Z382" s="44">
        <f t="shared" si="271"/>
        <v>8342949.0800000001</v>
      </c>
      <c r="AA382" s="44">
        <f t="shared" si="271"/>
        <v>70344050.920000002</v>
      </c>
      <c r="AB382" s="45">
        <f t="shared" si="270"/>
        <v>0.10602703216541487</v>
      </c>
      <c r="AC382" s="38"/>
    </row>
    <row r="383" spans="1:29" s="39" customFormat="1" ht="18" customHeight="1" x14ac:dyDescent="0.25">
      <c r="A383" s="46" t="s">
        <v>41</v>
      </c>
      <c r="B383" s="37">
        <f>[1]consoCURRENT!E9468</f>
        <v>0</v>
      </c>
      <c r="C383" s="37">
        <f>[1]consoCURRENT!F9468</f>
        <v>0</v>
      </c>
      <c r="D383" s="37">
        <f>[1]consoCURRENT!G9468</f>
        <v>0</v>
      </c>
      <c r="E383" s="37">
        <f>[1]consoCURRENT!H9468</f>
        <v>0</v>
      </c>
      <c r="F383" s="37">
        <f>[1]consoCURRENT!I9468</f>
        <v>0</v>
      </c>
      <c r="G383" s="37">
        <f>[1]consoCURRENT!J9468</f>
        <v>0</v>
      </c>
      <c r="H383" s="37">
        <f>[1]consoCURRENT!K9468</f>
        <v>0</v>
      </c>
      <c r="I383" s="37">
        <f>[1]consoCURRENT!L9468</f>
        <v>0</v>
      </c>
      <c r="J383" s="37">
        <f>[1]consoCURRENT!M9468</f>
        <v>0</v>
      </c>
      <c r="K383" s="37">
        <f>[1]consoCURRENT!N9468</f>
        <v>0</v>
      </c>
      <c r="L383" s="37">
        <f>[1]consoCURRENT!O9468</f>
        <v>0</v>
      </c>
      <c r="M383" s="37">
        <f>[1]consoCURRENT!P9468</f>
        <v>0</v>
      </c>
      <c r="N383" s="37">
        <f>[1]consoCURRENT!Q9468</f>
        <v>0</v>
      </c>
      <c r="O383" s="37">
        <f>[1]consoCURRENT!R9468</f>
        <v>0</v>
      </c>
      <c r="P383" s="37">
        <f>[1]consoCURRENT!S9468</f>
        <v>0</v>
      </c>
      <c r="Q383" s="37">
        <f>[1]consoCURRENT!T9468</f>
        <v>0</v>
      </c>
      <c r="R383" s="37">
        <f>[1]consoCURRENT!U9468</f>
        <v>0</v>
      </c>
      <c r="S383" s="37">
        <f>[1]consoCURRENT!V9468</f>
        <v>0</v>
      </c>
      <c r="T383" s="37">
        <f>[1]consoCURRENT!W9468</f>
        <v>0</v>
      </c>
      <c r="U383" s="37">
        <f>[1]consoCURRENT!X9468</f>
        <v>0</v>
      </c>
      <c r="V383" s="37">
        <f>[1]consoCURRENT!Y9468</f>
        <v>0</v>
      </c>
      <c r="W383" s="37">
        <f>[1]consoCURRENT!Z9468</f>
        <v>0</v>
      </c>
      <c r="X383" s="37">
        <f>[1]consoCURRENT!AA9468</f>
        <v>0</v>
      </c>
      <c r="Y383" s="37">
        <f>[1]consoCURRENT!AB9468</f>
        <v>0</v>
      </c>
      <c r="Z383" s="37">
        <f t="shared" ref="Z383" si="272">SUM(M383:Y383)</f>
        <v>0</v>
      </c>
      <c r="AA383" s="37">
        <f t="shared" ref="AA383" si="273">B383-Z383</f>
        <v>0</v>
      </c>
      <c r="AB383" s="42"/>
      <c r="AC383" s="38"/>
    </row>
    <row r="384" spans="1:29" s="39" customFormat="1" ht="18" customHeight="1" x14ac:dyDescent="0.25">
      <c r="A384" s="43" t="s">
        <v>42</v>
      </c>
      <c r="B384" s="44">
        <f>B383+B382</f>
        <v>78687000</v>
      </c>
      <c r="C384" s="44">
        <f t="shared" ref="C384:AA384" si="274">C383+C382</f>
        <v>0</v>
      </c>
      <c r="D384" s="44">
        <f t="shared" si="274"/>
        <v>0</v>
      </c>
      <c r="E384" s="44">
        <f t="shared" si="274"/>
        <v>8342949.0800000001</v>
      </c>
      <c r="F384" s="44">
        <f t="shared" si="274"/>
        <v>0</v>
      </c>
      <c r="G384" s="44">
        <f t="shared" si="274"/>
        <v>0</v>
      </c>
      <c r="H384" s="44">
        <f t="shared" si="274"/>
        <v>0</v>
      </c>
      <c r="I384" s="44">
        <f t="shared" si="274"/>
        <v>0</v>
      </c>
      <c r="J384" s="44">
        <f t="shared" si="274"/>
        <v>0</v>
      </c>
      <c r="K384" s="44">
        <f t="shared" si="274"/>
        <v>0</v>
      </c>
      <c r="L384" s="44">
        <f t="shared" si="274"/>
        <v>0</v>
      </c>
      <c r="M384" s="44">
        <f t="shared" si="274"/>
        <v>0</v>
      </c>
      <c r="N384" s="44">
        <f t="shared" si="274"/>
        <v>0</v>
      </c>
      <c r="O384" s="44">
        <f t="shared" si="274"/>
        <v>179575.83</v>
      </c>
      <c r="P384" s="44">
        <f t="shared" si="274"/>
        <v>8163373.25</v>
      </c>
      <c r="Q384" s="44">
        <f t="shared" si="274"/>
        <v>0</v>
      </c>
      <c r="R384" s="44">
        <f t="shared" si="274"/>
        <v>0</v>
      </c>
      <c r="S384" s="44">
        <f t="shared" si="274"/>
        <v>0</v>
      </c>
      <c r="T384" s="44">
        <f t="shared" si="274"/>
        <v>0</v>
      </c>
      <c r="U384" s="44">
        <f t="shared" si="274"/>
        <v>0</v>
      </c>
      <c r="V384" s="44">
        <f t="shared" si="274"/>
        <v>0</v>
      </c>
      <c r="W384" s="44">
        <f t="shared" si="274"/>
        <v>0</v>
      </c>
      <c r="X384" s="44">
        <f t="shared" si="274"/>
        <v>0</v>
      </c>
      <c r="Y384" s="44">
        <f t="shared" si="274"/>
        <v>0</v>
      </c>
      <c r="Z384" s="44">
        <f t="shared" si="274"/>
        <v>8342949.0800000001</v>
      </c>
      <c r="AA384" s="44">
        <f t="shared" si="274"/>
        <v>70344050.920000002</v>
      </c>
      <c r="AB384" s="45">
        <f t="shared" si="270"/>
        <v>0.10602703216541487</v>
      </c>
      <c r="AC384" s="47"/>
    </row>
    <row r="385" spans="1:29" s="39" customFormat="1" ht="15" customHeight="1" x14ac:dyDescent="0.25">
      <c r="A385" s="36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8"/>
    </row>
    <row r="386" spans="1:29" s="39" customFormat="1" ht="15" customHeight="1" x14ac:dyDescent="0.25">
      <c r="A386" s="36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8"/>
    </row>
    <row r="387" spans="1:29" s="39" customFormat="1" ht="15" customHeight="1" x14ac:dyDescent="0.3">
      <c r="A387" s="40" t="s">
        <v>58</v>
      </c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8"/>
    </row>
    <row r="388" spans="1:29" s="39" customFormat="1" ht="18" customHeight="1" x14ac:dyDescent="0.25">
      <c r="A388" s="41" t="s">
        <v>36</v>
      </c>
      <c r="B388" s="37">
        <f>[1]consoCURRENT!E9528</f>
        <v>0</v>
      </c>
      <c r="C388" s="37">
        <f>[1]consoCURRENT!F9528</f>
        <v>0</v>
      </c>
      <c r="D388" s="37">
        <f>[1]consoCURRENT!G9528</f>
        <v>0</v>
      </c>
      <c r="E388" s="37">
        <f>[1]consoCURRENT!H9528</f>
        <v>0</v>
      </c>
      <c r="F388" s="37">
        <f>[1]consoCURRENT!I9528</f>
        <v>0</v>
      </c>
      <c r="G388" s="37">
        <f>[1]consoCURRENT!J9528</f>
        <v>0</v>
      </c>
      <c r="H388" s="37">
        <f>[1]consoCURRENT!K9528</f>
        <v>0</v>
      </c>
      <c r="I388" s="37">
        <f>[1]consoCURRENT!L9528</f>
        <v>0</v>
      </c>
      <c r="J388" s="37">
        <f>[1]consoCURRENT!M9528</f>
        <v>0</v>
      </c>
      <c r="K388" s="37">
        <f>[1]consoCURRENT!N9528</f>
        <v>0</v>
      </c>
      <c r="L388" s="37">
        <f>[1]consoCURRENT!O9528</f>
        <v>0</v>
      </c>
      <c r="M388" s="37">
        <f>[1]consoCURRENT!P9528</f>
        <v>0</v>
      </c>
      <c r="N388" s="37">
        <f>[1]consoCURRENT!Q9528</f>
        <v>0</v>
      </c>
      <c r="O388" s="37">
        <f>[1]consoCURRENT!R9528</f>
        <v>0</v>
      </c>
      <c r="P388" s="37">
        <f>[1]consoCURRENT!S9528</f>
        <v>0</v>
      </c>
      <c r="Q388" s="37">
        <f>[1]consoCURRENT!T9528</f>
        <v>0</v>
      </c>
      <c r="R388" s="37">
        <f>[1]consoCURRENT!U9528</f>
        <v>0</v>
      </c>
      <c r="S388" s="37">
        <f>[1]consoCURRENT!V9528</f>
        <v>0</v>
      </c>
      <c r="T388" s="37">
        <f>[1]consoCURRENT!W9528</f>
        <v>0</v>
      </c>
      <c r="U388" s="37">
        <f>[1]consoCURRENT!X9528</f>
        <v>0</v>
      </c>
      <c r="V388" s="37">
        <f>[1]consoCURRENT!Y9528</f>
        <v>0</v>
      </c>
      <c r="W388" s="37">
        <f>[1]consoCURRENT!Z9528</f>
        <v>0</v>
      </c>
      <c r="X388" s="37">
        <f>[1]consoCURRENT!AA9528</f>
        <v>0</v>
      </c>
      <c r="Y388" s="37">
        <f>[1]consoCURRENT!AB9528</f>
        <v>0</v>
      </c>
      <c r="Z388" s="37">
        <f>SUM(M388:Y388)</f>
        <v>0</v>
      </c>
      <c r="AA388" s="37">
        <f>B388-Z388</f>
        <v>0</v>
      </c>
      <c r="AB388" s="42"/>
      <c r="AC388" s="38"/>
    </row>
    <row r="389" spans="1:29" s="39" customFormat="1" ht="18" customHeight="1" x14ac:dyDescent="0.25">
      <c r="A389" s="41" t="s">
        <v>37</v>
      </c>
      <c r="B389" s="37">
        <f>[1]consoCURRENT!E9604</f>
        <v>421146000</v>
      </c>
      <c r="C389" s="37">
        <f>[1]consoCURRENT!F9604</f>
        <v>0</v>
      </c>
      <c r="D389" s="37">
        <f>[1]consoCURRENT!G9604</f>
        <v>0</v>
      </c>
      <c r="E389" s="37">
        <f>[1]consoCURRENT!H9604</f>
        <v>53197230.859999999</v>
      </c>
      <c r="F389" s="37">
        <f>[1]consoCURRENT!I9604</f>
        <v>0</v>
      </c>
      <c r="G389" s="37">
        <f>[1]consoCURRENT!J9604</f>
        <v>0</v>
      </c>
      <c r="H389" s="37">
        <f>[1]consoCURRENT!K9604</f>
        <v>0</v>
      </c>
      <c r="I389" s="37">
        <f>[1]consoCURRENT!L9604</f>
        <v>0</v>
      </c>
      <c r="J389" s="37">
        <f>[1]consoCURRENT!M9604</f>
        <v>0</v>
      </c>
      <c r="K389" s="37">
        <f>[1]consoCURRENT!N9604</f>
        <v>0</v>
      </c>
      <c r="L389" s="37">
        <f>[1]consoCURRENT!O9604</f>
        <v>0</v>
      </c>
      <c r="M389" s="37">
        <f>[1]consoCURRENT!P9604</f>
        <v>0</v>
      </c>
      <c r="N389" s="37">
        <f>[1]consoCURRENT!Q9604</f>
        <v>0</v>
      </c>
      <c r="O389" s="37">
        <f>[1]consoCURRENT!R9604</f>
        <v>152732.44</v>
      </c>
      <c r="P389" s="37">
        <f>[1]consoCURRENT!S9604</f>
        <v>53044498.420000002</v>
      </c>
      <c r="Q389" s="37">
        <f>[1]consoCURRENT!T9604</f>
        <v>0</v>
      </c>
      <c r="R389" s="37">
        <f>[1]consoCURRENT!U9604</f>
        <v>0</v>
      </c>
      <c r="S389" s="37">
        <f>[1]consoCURRENT!V9604</f>
        <v>0</v>
      </c>
      <c r="T389" s="37">
        <f>[1]consoCURRENT!W9604</f>
        <v>0</v>
      </c>
      <c r="U389" s="37">
        <f>[1]consoCURRENT!X9604</f>
        <v>0</v>
      </c>
      <c r="V389" s="37">
        <f>[1]consoCURRENT!Y9604</f>
        <v>0</v>
      </c>
      <c r="W389" s="37">
        <f>[1]consoCURRENT!Z9604</f>
        <v>0</v>
      </c>
      <c r="X389" s="37">
        <f>[1]consoCURRENT!AA9604</f>
        <v>0</v>
      </c>
      <c r="Y389" s="37">
        <f>[1]consoCURRENT!AB9604</f>
        <v>0</v>
      </c>
      <c r="Z389" s="37">
        <f t="shared" ref="Z389:Z391" si="275">SUM(M389:Y389)</f>
        <v>53197230.859999999</v>
      </c>
      <c r="AA389" s="37">
        <f t="shared" ref="AA389:AA391" si="276">B389-Z389</f>
        <v>367948769.13999999</v>
      </c>
      <c r="AB389" s="42">
        <f t="shared" ref="AB389:AB394" si="277">Z389/B389</f>
        <v>0.12631541284970058</v>
      </c>
      <c r="AC389" s="38"/>
    </row>
    <row r="390" spans="1:29" s="39" customFormat="1" ht="18" customHeight="1" x14ac:dyDescent="0.25">
      <c r="A390" s="41" t="s">
        <v>38</v>
      </c>
      <c r="B390" s="37">
        <f>[1]consoCURRENT!E9610</f>
        <v>0</v>
      </c>
      <c r="C390" s="37">
        <f>[1]consoCURRENT!F9610</f>
        <v>0</v>
      </c>
      <c r="D390" s="37">
        <f>[1]consoCURRENT!G9610</f>
        <v>0</v>
      </c>
      <c r="E390" s="37">
        <f>[1]consoCURRENT!H9610</f>
        <v>0</v>
      </c>
      <c r="F390" s="37">
        <f>[1]consoCURRENT!I9610</f>
        <v>0</v>
      </c>
      <c r="G390" s="37">
        <f>[1]consoCURRENT!J9610</f>
        <v>0</v>
      </c>
      <c r="H390" s="37">
        <f>[1]consoCURRENT!K9610</f>
        <v>0</v>
      </c>
      <c r="I390" s="37">
        <f>[1]consoCURRENT!L9610</f>
        <v>0</v>
      </c>
      <c r="J390" s="37">
        <f>[1]consoCURRENT!M9610</f>
        <v>0</v>
      </c>
      <c r="K390" s="37">
        <f>[1]consoCURRENT!N9610</f>
        <v>0</v>
      </c>
      <c r="L390" s="37">
        <f>[1]consoCURRENT!O9610</f>
        <v>0</v>
      </c>
      <c r="M390" s="37">
        <f>[1]consoCURRENT!P9610</f>
        <v>0</v>
      </c>
      <c r="N390" s="37">
        <f>[1]consoCURRENT!Q9610</f>
        <v>0</v>
      </c>
      <c r="O390" s="37">
        <f>[1]consoCURRENT!R9610</f>
        <v>0</v>
      </c>
      <c r="P390" s="37">
        <f>[1]consoCURRENT!S9610</f>
        <v>0</v>
      </c>
      <c r="Q390" s="37">
        <f>[1]consoCURRENT!T9610</f>
        <v>0</v>
      </c>
      <c r="R390" s="37">
        <f>[1]consoCURRENT!U9610</f>
        <v>0</v>
      </c>
      <c r="S390" s="37">
        <f>[1]consoCURRENT!V9610</f>
        <v>0</v>
      </c>
      <c r="T390" s="37">
        <f>[1]consoCURRENT!W9610</f>
        <v>0</v>
      </c>
      <c r="U390" s="37">
        <f>[1]consoCURRENT!X9610</f>
        <v>0</v>
      </c>
      <c r="V390" s="37">
        <f>[1]consoCURRENT!Y9610</f>
        <v>0</v>
      </c>
      <c r="W390" s="37">
        <f>[1]consoCURRENT!Z9610</f>
        <v>0</v>
      </c>
      <c r="X390" s="37">
        <f>[1]consoCURRENT!AA9610</f>
        <v>0</v>
      </c>
      <c r="Y390" s="37">
        <f>[1]consoCURRENT!AB9610</f>
        <v>0</v>
      </c>
      <c r="Z390" s="37">
        <f t="shared" si="275"/>
        <v>0</v>
      </c>
      <c r="AA390" s="37">
        <f t="shared" si="276"/>
        <v>0</v>
      </c>
      <c r="AB390" s="42"/>
      <c r="AC390" s="38"/>
    </row>
    <row r="391" spans="1:29" s="39" customFormat="1" ht="18" customHeight="1" x14ac:dyDescent="0.25">
      <c r="A391" s="41" t="s">
        <v>39</v>
      </c>
      <c r="B391" s="37">
        <f>[1]consoCURRENT!E9639</f>
        <v>0</v>
      </c>
      <c r="C391" s="37">
        <f>[1]consoCURRENT!F9639</f>
        <v>0</v>
      </c>
      <c r="D391" s="37">
        <f>[1]consoCURRENT!G9639</f>
        <v>0</v>
      </c>
      <c r="E391" s="37">
        <f>[1]consoCURRENT!H9639</f>
        <v>0</v>
      </c>
      <c r="F391" s="37">
        <f>[1]consoCURRENT!I9639</f>
        <v>0</v>
      </c>
      <c r="G391" s="37">
        <f>[1]consoCURRENT!J9639</f>
        <v>0</v>
      </c>
      <c r="H391" s="37">
        <f>[1]consoCURRENT!K9639</f>
        <v>0</v>
      </c>
      <c r="I391" s="37">
        <f>[1]consoCURRENT!L9639</f>
        <v>0</v>
      </c>
      <c r="J391" s="37">
        <f>[1]consoCURRENT!M9639</f>
        <v>0</v>
      </c>
      <c r="K391" s="37">
        <f>[1]consoCURRENT!N9639</f>
        <v>0</v>
      </c>
      <c r="L391" s="37">
        <f>[1]consoCURRENT!O9639</f>
        <v>0</v>
      </c>
      <c r="M391" s="37">
        <f>[1]consoCURRENT!P9639</f>
        <v>0</v>
      </c>
      <c r="N391" s="37">
        <f>[1]consoCURRENT!Q9639</f>
        <v>0</v>
      </c>
      <c r="O391" s="37">
        <f>[1]consoCURRENT!R9639</f>
        <v>0</v>
      </c>
      <c r="P391" s="37">
        <f>[1]consoCURRENT!S9639</f>
        <v>0</v>
      </c>
      <c r="Q391" s="37">
        <f>[1]consoCURRENT!T9639</f>
        <v>0</v>
      </c>
      <c r="R391" s="37">
        <f>[1]consoCURRENT!U9639</f>
        <v>0</v>
      </c>
      <c r="S391" s="37">
        <f>[1]consoCURRENT!V9639</f>
        <v>0</v>
      </c>
      <c r="T391" s="37">
        <f>[1]consoCURRENT!W9639</f>
        <v>0</v>
      </c>
      <c r="U391" s="37">
        <f>[1]consoCURRENT!X9639</f>
        <v>0</v>
      </c>
      <c r="V391" s="37">
        <f>[1]consoCURRENT!Y9639</f>
        <v>0</v>
      </c>
      <c r="W391" s="37">
        <f>[1]consoCURRENT!Z9639</f>
        <v>0</v>
      </c>
      <c r="X391" s="37">
        <f>[1]consoCURRENT!AA9639</f>
        <v>0</v>
      </c>
      <c r="Y391" s="37">
        <f>[1]consoCURRENT!AB9639</f>
        <v>0</v>
      </c>
      <c r="Z391" s="37">
        <f t="shared" si="275"/>
        <v>0</v>
      </c>
      <c r="AA391" s="37">
        <f t="shared" si="276"/>
        <v>0</v>
      </c>
      <c r="AB391" s="42"/>
      <c r="AC391" s="38"/>
    </row>
    <row r="392" spans="1:29" s="39" customFormat="1" ht="18" customHeight="1" x14ac:dyDescent="0.25">
      <c r="A392" s="43" t="s">
        <v>40</v>
      </c>
      <c r="B392" s="44">
        <f>SUM(B388:B391)</f>
        <v>421146000</v>
      </c>
      <c r="C392" s="44">
        <f t="shared" ref="C392:AA392" si="278">SUM(C388:C391)</f>
        <v>0</v>
      </c>
      <c r="D392" s="44">
        <f t="shared" si="278"/>
        <v>0</v>
      </c>
      <c r="E392" s="44">
        <f t="shared" si="278"/>
        <v>53197230.859999999</v>
      </c>
      <c r="F392" s="44">
        <f t="shared" si="278"/>
        <v>0</v>
      </c>
      <c r="G392" s="44">
        <f t="shared" si="278"/>
        <v>0</v>
      </c>
      <c r="H392" s="44">
        <f t="shared" si="278"/>
        <v>0</v>
      </c>
      <c r="I392" s="44">
        <f t="shared" si="278"/>
        <v>0</v>
      </c>
      <c r="J392" s="44">
        <f t="shared" si="278"/>
        <v>0</v>
      </c>
      <c r="K392" s="44">
        <f t="shared" si="278"/>
        <v>0</v>
      </c>
      <c r="L392" s="44">
        <f t="shared" si="278"/>
        <v>0</v>
      </c>
      <c r="M392" s="44">
        <f t="shared" si="278"/>
        <v>0</v>
      </c>
      <c r="N392" s="44">
        <f t="shared" si="278"/>
        <v>0</v>
      </c>
      <c r="O392" s="44">
        <f t="shared" si="278"/>
        <v>152732.44</v>
      </c>
      <c r="P392" s="44">
        <f t="shared" si="278"/>
        <v>53044498.420000002</v>
      </c>
      <c r="Q392" s="44">
        <f t="shared" si="278"/>
        <v>0</v>
      </c>
      <c r="R392" s="44">
        <f t="shared" si="278"/>
        <v>0</v>
      </c>
      <c r="S392" s="44">
        <f t="shared" si="278"/>
        <v>0</v>
      </c>
      <c r="T392" s="44">
        <f t="shared" si="278"/>
        <v>0</v>
      </c>
      <c r="U392" s="44">
        <f t="shared" si="278"/>
        <v>0</v>
      </c>
      <c r="V392" s="44">
        <f t="shared" si="278"/>
        <v>0</v>
      </c>
      <c r="W392" s="44">
        <f t="shared" si="278"/>
        <v>0</v>
      </c>
      <c r="X392" s="44">
        <f t="shared" si="278"/>
        <v>0</v>
      </c>
      <c r="Y392" s="44">
        <f t="shared" si="278"/>
        <v>0</v>
      </c>
      <c r="Z392" s="44">
        <f t="shared" si="278"/>
        <v>53197230.859999999</v>
      </c>
      <c r="AA392" s="44">
        <f t="shared" si="278"/>
        <v>367948769.13999999</v>
      </c>
      <c r="AB392" s="45">
        <f t="shared" si="277"/>
        <v>0.12631541284970058</v>
      </c>
      <c r="AC392" s="38"/>
    </row>
    <row r="393" spans="1:29" s="39" customFormat="1" ht="18" customHeight="1" x14ac:dyDescent="0.25">
      <c r="A393" s="46" t="s">
        <v>41</v>
      </c>
      <c r="B393" s="37">
        <f>[1]consoCURRENT!E9643</f>
        <v>0</v>
      </c>
      <c r="C393" s="37">
        <f>[1]consoCURRENT!F9643</f>
        <v>0</v>
      </c>
      <c r="D393" s="37">
        <f>[1]consoCURRENT!G9643</f>
        <v>0</v>
      </c>
      <c r="E393" s="37">
        <f>[1]consoCURRENT!H9643</f>
        <v>0</v>
      </c>
      <c r="F393" s="37">
        <f>[1]consoCURRENT!I9643</f>
        <v>0</v>
      </c>
      <c r="G393" s="37">
        <f>[1]consoCURRENT!J9643</f>
        <v>0</v>
      </c>
      <c r="H393" s="37">
        <f>[1]consoCURRENT!K9643</f>
        <v>0</v>
      </c>
      <c r="I393" s="37">
        <f>[1]consoCURRENT!L9643</f>
        <v>0</v>
      </c>
      <c r="J393" s="37">
        <f>[1]consoCURRENT!M9643</f>
        <v>0</v>
      </c>
      <c r="K393" s="37">
        <f>[1]consoCURRENT!N9643</f>
        <v>0</v>
      </c>
      <c r="L393" s="37">
        <f>[1]consoCURRENT!O9643</f>
        <v>0</v>
      </c>
      <c r="M393" s="37">
        <f>[1]consoCURRENT!P9643</f>
        <v>0</v>
      </c>
      <c r="N393" s="37">
        <f>[1]consoCURRENT!Q9643</f>
        <v>0</v>
      </c>
      <c r="O393" s="37">
        <f>[1]consoCURRENT!R9643</f>
        <v>0</v>
      </c>
      <c r="P393" s="37">
        <f>[1]consoCURRENT!S9643</f>
        <v>0</v>
      </c>
      <c r="Q393" s="37">
        <f>[1]consoCURRENT!T9643</f>
        <v>0</v>
      </c>
      <c r="R393" s="37">
        <f>[1]consoCURRENT!U9643</f>
        <v>0</v>
      </c>
      <c r="S393" s="37">
        <f>[1]consoCURRENT!V9643</f>
        <v>0</v>
      </c>
      <c r="T393" s="37">
        <f>[1]consoCURRENT!W9643</f>
        <v>0</v>
      </c>
      <c r="U393" s="37">
        <f>[1]consoCURRENT!X9643</f>
        <v>0</v>
      </c>
      <c r="V393" s="37">
        <f>[1]consoCURRENT!Y9643</f>
        <v>0</v>
      </c>
      <c r="W393" s="37">
        <f>[1]consoCURRENT!Z9643</f>
        <v>0</v>
      </c>
      <c r="X393" s="37">
        <f>[1]consoCURRENT!AA9643</f>
        <v>0</v>
      </c>
      <c r="Y393" s="37">
        <f>[1]consoCURRENT!AB9643</f>
        <v>0</v>
      </c>
      <c r="Z393" s="37">
        <f t="shared" ref="Z393" si="279">SUM(M393:Y393)</f>
        <v>0</v>
      </c>
      <c r="AA393" s="37">
        <f t="shared" ref="AA393" si="280">B393-Z393</f>
        <v>0</v>
      </c>
      <c r="AB393" s="42"/>
      <c r="AC393" s="38"/>
    </row>
    <row r="394" spans="1:29" s="39" customFormat="1" ht="18" customHeight="1" x14ac:dyDescent="0.25">
      <c r="A394" s="43" t="s">
        <v>42</v>
      </c>
      <c r="B394" s="44">
        <f>B393+B392</f>
        <v>421146000</v>
      </c>
      <c r="C394" s="44">
        <f t="shared" ref="C394:AA394" si="281">C393+C392</f>
        <v>0</v>
      </c>
      <c r="D394" s="44">
        <f t="shared" si="281"/>
        <v>0</v>
      </c>
      <c r="E394" s="44">
        <f t="shared" si="281"/>
        <v>53197230.859999999</v>
      </c>
      <c r="F394" s="44">
        <f t="shared" si="281"/>
        <v>0</v>
      </c>
      <c r="G394" s="44">
        <f t="shared" si="281"/>
        <v>0</v>
      </c>
      <c r="H394" s="44">
        <f t="shared" si="281"/>
        <v>0</v>
      </c>
      <c r="I394" s="44">
        <f t="shared" si="281"/>
        <v>0</v>
      </c>
      <c r="J394" s="44">
        <f t="shared" si="281"/>
        <v>0</v>
      </c>
      <c r="K394" s="44">
        <f t="shared" si="281"/>
        <v>0</v>
      </c>
      <c r="L394" s="44">
        <f t="shared" si="281"/>
        <v>0</v>
      </c>
      <c r="M394" s="44">
        <f t="shared" si="281"/>
        <v>0</v>
      </c>
      <c r="N394" s="44">
        <f t="shared" si="281"/>
        <v>0</v>
      </c>
      <c r="O394" s="44">
        <f t="shared" si="281"/>
        <v>152732.44</v>
      </c>
      <c r="P394" s="44">
        <f t="shared" si="281"/>
        <v>53044498.420000002</v>
      </c>
      <c r="Q394" s="44">
        <f t="shared" si="281"/>
        <v>0</v>
      </c>
      <c r="R394" s="44">
        <f t="shared" si="281"/>
        <v>0</v>
      </c>
      <c r="S394" s="44">
        <f t="shared" si="281"/>
        <v>0</v>
      </c>
      <c r="T394" s="44">
        <f t="shared" si="281"/>
        <v>0</v>
      </c>
      <c r="U394" s="44">
        <f t="shared" si="281"/>
        <v>0</v>
      </c>
      <c r="V394" s="44">
        <f t="shared" si="281"/>
        <v>0</v>
      </c>
      <c r="W394" s="44">
        <f t="shared" si="281"/>
        <v>0</v>
      </c>
      <c r="X394" s="44">
        <f t="shared" si="281"/>
        <v>0</v>
      </c>
      <c r="Y394" s="44">
        <f t="shared" si="281"/>
        <v>0</v>
      </c>
      <c r="Z394" s="44">
        <f t="shared" si="281"/>
        <v>53197230.859999999</v>
      </c>
      <c r="AA394" s="44">
        <f t="shared" si="281"/>
        <v>367948769.13999999</v>
      </c>
      <c r="AB394" s="45">
        <f t="shared" si="277"/>
        <v>0.12631541284970058</v>
      </c>
      <c r="AC394" s="47"/>
    </row>
    <row r="395" spans="1:29" s="39" customFormat="1" ht="15" customHeight="1" x14ac:dyDescent="0.25">
      <c r="A395" s="36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8"/>
    </row>
    <row r="396" spans="1:29" s="39" customFormat="1" ht="15" customHeight="1" x14ac:dyDescent="0.25">
      <c r="A396" s="36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8"/>
    </row>
    <row r="397" spans="1:29" s="39" customFormat="1" ht="15" customHeight="1" x14ac:dyDescent="0.3">
      <c r="A397" s="40" t="s">
        <v>59</v>
      </c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8"/>
    </row>
    <row r="398" spans="1:29" s="39" customFormat="1" ht="18" customHeight="1" x14ac:dyDescent="0.25">
      <c r="A398" s="41" t="s">
        <v>36</v>
      </c>
      <c r="B398" s="37">
        <f>[1]consoCURRENT!E9703</f>
        <v>0</v>
      </c>
      <c r="C398" s="37">
        <f>[1]consoCURRENT!F9703</f>
        <v>0</v>
      </c>
      <c r="D398" s="37">
        <f>[1]consoCURRENT!G9703</f>
        <v>0</v>
      </c>
      <c r="E398" s="37">
        <f>[1]consoCURRENT!H9703</f>
        <v>0</v>
      </c>
      <c r="F398" s="37">
        <f>[1]consoCURRENT!I9703</f>
        <v>0</v>
      </c>
      <c r="G398" s="37">
        <f>[1]consoCURRENT!J9703</f>
        <v>0</v>
      </c>
      <c r="H398" s="37">
        <f>[1]consoCURRENT!K9703</f>
        <v>0</v>
      </c>
      <c r="I398" s="37">
        <f>[1]consoCURRENT!L9703</f>
        <v>0</v>
      </c>
      <c r="J398" s="37">
        <f>[1]consoCURRENT!M9703</f>
        <v>0</v>
      </c>
      <c r="K398" s="37">
        <f>[1]consoCURRENT!N9703</f>
        <v>0</v>
      </c>
      <c r="L398" s="37">
        <f>[1]consoCURRENT!O9703</f>
        <v>0</v>
      </c>
      <c r="M398" s="37">
        <f>[1]consoCURRENT!P9703</f>
        <v>0</v>
      </c>
      <c r="N398" s="37">
        <f>[1]consoCURRENT!Q9703</f>
        <v>0</v>
      </c>
      <c r="O398" s="37">
        <f>[1]consoCURRENT!R9703</f>
        <v>0</v>
      </c>
      <c r="P398" s="37">
        <f>[1]consoCURRENT!S9703</f>
        <v>0</v>
      </c>
      <c r="Q398" s="37">
        <f>[1]consoCURRENT!T9703</f>
        <v>0</v>
      </c>
      <c r="R398" s="37">
        <f>[1]consoCURRENT!U9703</f>
        <v>0</v>
      </c>
      <c r="S398" s="37">
        <f>[1]consoCURRENT!V9703</f>
        <v>0</v>
      </c>
      <c r="T398" s="37">
        <f>[1]consoCURRENT!W9703</f>
        <v>0</v>
      </c>
      <c r="U398" s="37">
        <f>[1]consoCURRENT!X9703</f>
        <v>0</v>
      </c>
      <c r="V398" s="37">
        <f>[1]consoCURRENT!Y9703</f>
        <v>0</v>
      </c>
      <c r="W398" s="37">
        <f>[1]consoCURRENT!Z9703</f>
        <v>0</v>
      </c>
      <c r="X398" s="37">
        <f>[1]consoCURRENT!AA9703</f>
        <v>0</v>
      </c>
      <c r="Y398" s="37">
        <f>[1]consoCURRENT!AB9703</f>
        <v>0</v>
      </c>
      <c r="Z398" s="37">
        <f>SUM(M398:Y398)</f>
        <v>0</v>
      </c>
      <c r="AA398" s="37">
        <f>B398-Z398</f>
        <v>0</v>
      </c>
      <c r="AB398" s="42"/>
      <c r="AC398" s="38"/>
    </row>
    <row r="399" spans="1:29" s="39" customFormat="1" ht="18" customHeight="1" x14ac:dyDescent="0.25">
      <c r="A399" s="41" t="s">
        <v>37</v>
      </c>
      <c r="B399" s="37">
        <f>[1]consoCURRENT!E9779</f>
        <v>484995000</v>
      </c>
      <c r="C399" s="37">
        <f>[1]consoCURRENT!F9779</f>
        <v>0</v>
      </c>
      <c r="D399" s="37">
        <f>[1]consoCURRENT!G9779</f>
        <v>0</v>
      </c>
      <c r="E399" s="37">
        <f>[1]consoCURRENT!H9779</f>
        <v>8062661.2599999998</v>
      </c>
      <c r="F399" s="37">
        <f>[1]consoCURRENT!I9779</f>
        <v>0</v>
      </c>
      <c r="G399" s="37">
        <f>[1]consoCURRENT!J9779</f>
        <v>0</v>
      </c>
      <c r="H399" s="37">
        <f>[1]consoCURRENT!K9779</f>
        <v>0</v>
      </c>
      <c r="I399" s="37">
        <f>[1]consoCURRENT!L9779</f>
        <v>0</v>
      </c>
      <c r="J399" s="37">
        <f>[1]consoCURRENT!M9779</f>
        <v>0</v>
      </c>
      <c r="K399" s="37">
        <f>[1]consoCURRENT!N9779</f>
        <v>0</v>
      </c>
      <c r="L399" s="37">
        <f>[1]consoCURRENT!O9779</f>
        <v>0</v>
      </c>
      <c r="M399" s="37">
        <f>[1]consoCURRENT!P9779</f>
        <v>0</v>
      </c>
      <c r="N399" s="37">
        <f>[1]consoCURRENT!Q9779</f>
        <v>0</v>
      </c>
      <c r="O399" s="37">
        <f>[1]consoCURRENT!R9779</f>
        <v>39521.94</v>
      </c>
      <c r="P399" s="37">
        <f>[1]consoCURRENT!S9779</f>
        <v>8023139.3200000003</v>
      </c>
      <c r="Q399" s="37">
        <f>[1]consoCURRENT!T9779</f>
        <v>0</v>
      </c>
      <c r="R399" s="37">
        <f>[1]consoCURRENT!U9779</f>
        <v>0</v>
      </c>
      <c r="S399" s="37">
        <f>[1]consoCURRENT!V9779</f>
        <v>0</v>
      </c>
      <c r="T399" s="37">
        <f>[1]consoCURRENT!W9779</f>
        <v>0</v>
      </c>
      <c r="U399" s="37">
        <f>[1]consoCURRENT!X9779</f>
        <v>0</v>
      </c>
      <c r="V399" s="37">
        <f>[1]consoCURRENT!Y9779</f>
        <v>0</v>
      </c>
      <c r="W399" s="37">
        <f>[1]consoCURRENT!Z9779</f>
        <v>0</v>
      </c>
      <c r="X399" s="37">
        <f>[1]consoCURRENT!AA9779</f>
        <v>0</v>
      </c>
      <c r="Y399" s="37">
        <f>[1]consoCURRENT!AB9779</f>
        <v>0</v>
      </c>
      <c r="Z399" s="37">
        <f t="shared" ref="Z399:Z401" si="282">SUM(M399:Y399)</f>
        <v>8062661.2600000007</v>
      </c>
      <c r="AA399" s="37">
        <f t="shared" ref="AA399:AA401" si="283">B399-Z399</f>
        <v>476932338.74000001</v>
      </c>
      <c r="AB399" s="42">
        <f t="shared" ref="AB399:AB404" si="284">Z399/B399</f>
        <v>1.6624215218713597E-2</v>
      </c>
      <c r="AC399" s="38"/>
    </row>
    <row r="400" spans="1:29" s="39" customFormat="1" ht="18" customHeight="1" x14ac:dyDescent="0.25">
      <c r="A400" s="41" t="s">
        <v>38</v>
      </c>
      <c r="B400" s="37">
        <f>[1]consoCURRENT!E9785</f>
        <v>0</v>
      </c>
      <c r="C400" s="37">
        <f>[1]consoCURRENT!F9785</f>
        <v>0</v>
      </c>
      <c r="D400" s="37">
        <f>[1]consoCURRENT!G9785</f>
        <v>0</v>
      </c>
      <c r="E400" s="37">
        <f>[1]consoCURRENT!H9785</f>
        <v>0</v>
      </c>
      <c r="F400" s="37">
        <f>[1]consoCURRENT!I9785</f>
        <v>0</v>
      </c>
      <c r="G400" s="37">
        <f>[1]consoCURRENT!J9785</f>
        <v>0</v>
      </c>
      <c r="H400" s="37">
        <f>[1]consoCURRENT!K9785</f>
        <v>0</v>
      </c>
      <c r="I400" s="37">
        <f>[1]consoCURRENT!L9785</f>
        <v>0</v>
      </c>
      <c r="J400" s="37">
        <f>[1]consoCURRENT!M9785</f>
        <v>0</v>
      </c>
      <c r="K400" s="37">
        <f>[1]consoCURRENT!N9785</f>
        <v>0</v>
      </c>
      <c r="L400" s="37">
        <f>[1]consoCURRENT!O9785</f>
        <v>0</v>
      </c>
      <c r="M400" s="37">
        <f>[1]consoCURRENT!P9785</f>
        <v>0</v>
      </c>
      <c r="N400" s="37">
        <f>[1]consoCURRENT!Q9785</f>
        <v>0</v>
      </c>
      <c r="O400" s="37">
        <f>[1]consoCURRENT!R9785</f>
        <v>0</v>
      </c>
      <c r="P400" s="37">
        <f>[1]consoCURRENT!S9785</f>
        <v>0</v>
      </c>
      <c r="Q400" s="37">
        <f>[1]consoCURRENT!T9785</f>
        <v>0</v>
      </c>
      <c r="R400" s="37">
        <f>[1]consoCURRENT!U9785</f>
        <v>0</v>
      </c>
      <c r="S400" s="37">
        <f>[1]consoCURRENT!V9785</f>
        <v>0</v>
      </c>
      <c r="T400" s="37">
        <f>[1]consoCURRENT!W9785</f>
        <v>0</v>
      </c>
      <c r="U400" s="37">
        <f>[1]consoCURRENT!X9785</f>
        <v>0</v>
      </c>
      <c r="V400" s="37">
        <f>[1]consoCURRENT!Y9785</f>
        <v>0</v>
      </c>
      <c r="W400" s="37">
        <f>[1]consoCURRENT!Z9785</f>
        <v>0</v>
      </c>
      <c r="X400" s="37">
        <f>[1]consoCURRENT!AA9785</f>
        <v>0</v>
      </c>
      <c r="Y400" s="37">
        <f>[1]consoCURRENT!AB9785</f>
        <v>0</v>
      </c>
      <c r="Z400" s="37">
        <f t="shared" si="282"/>
        <v>0</v>
      </c>
      <c r="AA400" s="37">
        <f t="shared" si="283"/>
        <v>0</v>
      </c>
      <c r="AB400" s="42"/>
      <c r="AC400" s="38"/>
    </row>
    <row r="401" spans="1:29" s="39" customFormat="1" ht="18" customHeight="1" x14ac:dyDescent="0.25">
      <c r="A401" s="41" t="s">
        <v>39</v>
      </c>
      <c r="B401" s="37">
        <f>[1]consoCURRENT!E9814</f>
        <v>0</v>
      </c>
      <c r="C401" s="37">
        <f>[1]consoCURRENT!F9814</f>
        <v>0</v>
      </c>
      <c r="D401" s="37">
        <f>[1]consoCURRENT!G9814</f>
        <v>0</v>
      </c>
      <c r="E401" s="37">
        <f>[1]consoCURRENT!H9814</f>
        <v>0</v>
      </c>
      <c r="F401" s="37">
        <f>[1]consoCURRENT!I9814</f>
        <v>0</v>
      </c>
      <c r="G401" s="37">
        <f>[1]consoCURRENT!J9814</f>
        <v>0</v>
      </c>
      <c r="H401" s="37">
        <f>[1]consoCURRENT!K9814</f>
        <v>0</v>
      </c>
      <c r="I401" s="37">
        <f>[1]consoCURRENT!L9814</f>
        <v>0</v>
      </c>
      <c r="J401" s="37">
        <f>[1]consoCURRENT!M9814</f>
        <v>0</v>
      </c>
      <c r="K401" s="37">
        <f>[1]consoCURRENT!N9814</f>
        <v>0</v>
      </c>
      <c r="L401" s="37">
        <f>[1]consoCURRENT!O9814</f>
        <v>0</v>
      </c>
      <c r="M401" s="37">
        <f>[1]consoCURRENT!P9814</f>
        <v>0</v>
      </c>
      <c r="N401" s="37">
        <f>[1]consoCURRENT!Q9814</f>
        <v>0</v>
      </c>
      <c r="O401" s="37">
        <f>[1]consoCURRENT!R9814</f>
        <v>0</v>
      </c>
      <c r="P401" s="37">
        <f>[1]consoCURRENT!S9814</f>
        <v>0</v>
      </c>
      <c r="Q401" s="37">
        <f>[1]consoCURRENT!T9814</f>
        <v>0</v>
      </c>
      <c r="R401" s="37">
        <f>[1]consoCURRENT!U9814</f>
        <v>0</v>
      </c>
      <c r="S401" s="37">
        <f>[1]consoCURRENT!V9814</f>
        <v>0</v>
      </c>
      <c r="T401" s="37">
        <f>[1]consoCURRENT!W9814</f>
        <v>0</v>
      </c>
      <c r="U401" s="37">
        <f>[1]consoCURRENT!X9814</f>
        <v>0</v>
      </c>
      <c r="V401" s="37">
        <f>[1]consoCURRENT!Y9814</f>
        <v>0</v>
      </c>
      <c r="W401" s="37">
        <f>[1]consoCURRENT!Z9814</f>
        <v>0</v>
      </c>
      <c r="X401" s="37">
        <f>[1]consoCURRENT!AA9814</f>
        <v>0</v>
      </c>
      <c r="Y401" s="37">
        <f>[1]consoCURRENT!AB9814</f>
        <v>0</v>
      </c>
      <c r="Z401" s="37">
        <f t="shared" si="282"/>
        <v>0</v>
      </c>
      <c r="AA401" s="37">
        <f t="shared" si="283"/>
        <v>0</v>
      </c>
      <c r="AB401" s="42"/>
      <c r="AC401" s="38"/>
    </row>
    <row r="402" spans="1:29" s="39" customFormat="1" ht="18" customHeight="1" x14ac:dyDescent="0.25">
      <c r="A402" s="43" t="s">
        <v>40</v>
      </c>
      <c r="B402" s="44">
        <f>SUM(B398:B401)</f>
        <v>484995000</v>
      </c>
      <c r="C402" s="44">
        <f t="shared" ref="C402:AA402" si="285">SUM(C398:C401)</f>
        <v>0</v>
      </c>
      <c r="D402" s="44">
        <f t="shared" si="285"/>
        <v>0</v>
      </c>
      <c r="E402" s="44">
        <f t="shared" si="285"/>
        <v>8062661.2599999998</v>
      </c>
      <c r="F402" s="44">
        <f t="shared" si="285"/>
        <v>0</v>
      </c>
      <c r="G402" s="44">
        <f t="shared" si="285"/>
        <v>0</v>
      </c>
      <c r="H402" s="44">
        <f t="shared" si="285"/>
        <v>0</v>
      </c>
      <c r="I402" s="44">
        <f t="shared" si="285"/>
        <v>0</v>
      </c>
      <c r="J402" s="44">
        <f t="shared" si="285"/>
        <v>0</v>
      </c>
      <c r="K402" s="44">
        <f t="shared" si="285"/>
        <v>0</v>
      </c>
      <c r="L402" s="44">
        <f t="shared" si="285"/>
        <v>0</v>
      </c>
      <c r="M402" s="44">
        <f t="shared" si="285"/>
        <v>0</v>
      </c>
      <c r="N402" s="44">
        <f t="shared" si="285"/>
        <v>0</v>
      </c>
      <c r="O402" s="44">
        <f t="shared" si="285"/>
        <v>39521.94</v>
      </c>
      <c r="P402" s="44">
        <f t="shared" si="285"/>
        <v>8023139.3200000003</v>
      </c>
      <c r="Q402" s="44">
        <f t="shared" si="285"/>
        <v>0</v>
      </c>
      <c r="R402" s="44">
        <f t="shared" si="285"/>
        <v>0</v>
      </c>
      <c r="S402" s="44">
        <f t="shared" si="285"/>
        <v>0</v>
      </c>
      <c r="T402" s="44">
        <f t="shared" si="285"/>
        <v>0</v>
      </c>
      <c r="U402" s="44">
        <f t="shared" si="285"/>
        <v>0</v>
      </c>
      <c r="V402" s="44">
        <f t="shared" si="285"/>
        <v>0</v>
      </c>
      <c r="W402" s="44">
        <f t="shared" si="285"/>
        <v>0</v>
      </c>
      <c r="X402" s="44">
        <f t="shared" si="285"/>
        <v>0</v>
      </c>
      <c r="Y402" s="44">
        <f t="shared" si="285"/>
        <v>0</v>
      </c>
      <c r="Z402" s="44">
        <f t="shared" si="285"/>
        <v>8062661.2600000007</v>
      </c>
      <c r="AA402" s="44">
        <f t="shared" si="285"/>
        <v>476932338.74000001</v>
      </c>
      <c r="AB402" s="45">
        <f t="shared" si="284"/>
        <v>1.6624215218713597E-2</v>
      </c>
      <c r="AC402" s="38"/>
    </row>
    <row r="403" spans="1:29" s="39" customFormat="1" ht="18" customHeight="1" x14ac:dyDescent="0.25">
      <c r="A403" s="46" t="s">
        <v>41</v>
      </c>
      <c r="B403" s="37">
        <f>[1]consoCURRENT!E9818</f>
        <v>0</v>
      </c>
      <c r="C403" s="37">
        <f>[1]consoCURRENT!F9818</f>
        <v>0</v>
      </c>
      <c r="D403" s="37">
        <f>[1]consoCURRENT!G9818</f>
        <v>0</v>
      </c>
      <c r="E403" s="37">
        <f>[1]consoCURRENT!H9818</f>
        <v>0</v>
      </c>
      <c r="F403" s="37">
        <f>[1]consoCURRENT!I9818</f>
        <v>0</v>
      </c>
      <c r="G403" s="37">
        <f>[1]consoCURRENT!J9818</f>
        <v>0</v>
      </c>
      <c r="H403" s="37">
        <f>[1]consoCURRENT!K9818</f>
        <v>0</v>
      </c>
      <c r="I403" s="37">
        <f>[1]consoCURRENT!L9818</f>
        <v>0</v>
      </c>
      <c r="J403" s="37">
        <f>[1]consoCURRENT!M9818</f>
        <v>0</v>
      </c>
      <c r="K403" s="37">
        <f>[1]consoCURRENT!N9818</f>
        <v>0</v>
      </c>
      <c r="L403" s="37">
        <f>[1]consoCURRENT!O9818</f>
        <v>0</v>
      </c>
      <c r="M403" s="37">
        <f>[1]consoCURRENT!P9818</f>
        <v>0</v>
      </c>
      <c r="N403" s="37">
        <f>[1]consoCURRENT!Q9818</f>
        <v>0</v>
      </c>
      <c r="O403" s="37">
        <f>[1]consoCURRENT!R9818</f>
        <v>0</v>
      </c>
      <c r="P403" s="37">
        <f>[1]consoCURRENT!S9818</f>
        <v>0</v>
      </c>
      <c r="Q403" s="37">
        <f>[1]consoCURRENT!T9818</f>
        <v>0</v>
      </c>
      <c r="R403" s="37">
        <f>[1]consoCURRENT!U9818</f>
        <v>0</v>
      </c>
      <c r="S403" s="37">
        <f>[1]consoCURRENT!V9818</f>
        <v>0</v>
      </c>
      <c r="T403" s="37">
        <f>[1]consoCURRENT!W9818</f>
        <v>0</v>
      </c>
      <c r="U403" s="37">
        <f>[1]consoCURRENT!X9818</f>
        <v>0</v>
      </c>
      <c r="V403" s="37">
        <f>[1]consoCURRENT!Y9818</f>
        <v>0</v>
      </c>
      <c r="W403" s="37">
        <f>[1]consoCURRENT!Z9818</f>
        <v>0</v>
      </c>
      <c r="X403" s="37">
        <f>[1]consoCURRENT!AA9818</f>
        <v>0</v>
      </c>
      <c r="Y403" s="37">
        <f>[1]consoCURRENT!AB9818</f>
        <v>0</v>
      </c>
      <c r="Z403" s="37">
        <f t="shared" ref="Z403" si="286">SUM(M403:Y403)</f>
        <v>0</v>
      </c>
      <c r="AA403" s="37">
        <f t="shared" ref="AA403" si="287">B403-Z403</f>
        <v>0</v>
      </c>
      <c r="AB403" s="42"/>
      <c r="AC403" s="38"/>
    </row>
    <row r="404" spans="1:29" s="39" customFormat="1" ht="18" customHeight="1" x14ac:dyDescent="0.25">
      <c r="A404" s="43" t="s">
        <v>42</v>
      </c>
      <c r="B404" s="44">
        <f>B403+B402</f>
        <v>484995000</v>
      </c>
      <c r="C404" s="44">
        <f t="shared" ref="C404:AA404" si="288">C403+C402</f>
        <v>0</v>
      </c>
      <c r="D404" s="44">
        <f t="shared" si="288"/>
        <v>0</v>
      </c>
      <c r="E404" s="44">
        <f t="shared" si="288"/>
        <v>8062661.2599999998</v>
      </c>
      <c r="F404" s="44">
        <f t="shared" si="288"/>
        <v>0</v>
      </c>
      <c r="G404" s="44">
        <f t="shared" si="288"/>
        <v>0</v>
      </c>
      <c r="H404" s="44">
        <f t="shared" si="288"/>
        <v>0</v>
      </c>
      <c r="I404" s="44">
        <f t="shared" si="288"/>
        <v>0</v>
      </c>
      <c r="J404" s="44">
        <f t="shared" si="288"/>
        <v>0</v>
      </c>
      <c r="K404" s="44">
        <f t="shared" si="288"/>
        <v>0</v>
      </c>
      <c r="L404" s="44">
        <f t="shared" si="288"/>
        <v>0</v>
      </c>
      <c r="M404" s="44">
        <f t="shared" si="288"/>
        <v>0</v>
      </c>
      <c r="N404" s="44">
        <f t="shared" si="288"/>
        <v>0</v>
      </c>
      <c r="O404" s="44">
        <f t="shared" si="288"/>
        <v>39521.94</v>
      </c>
      <c r="P404" s="44">
        <f t="shared" si="288"/>
        <v>8023139.3200000003</v>
      </c>
      <c r="Q404" s="44">
        <f t="shared" si="288"/>
        <v>0</v>
      </c>
      <c r="R404" s="44">
        <f t="shared" si="288"/>
        <v>0</v>
      </c>
      <c r="S404" s="44">
        <f t="shared" si="288"/>
        <v>0</v>
      </c>
      <c r="T404" s="44">
        <f t="shared" si="288"/>
        <v>0</v>
      </c>
      <c r="U404" s="44">
        <f t="shared" si="288"/>
        <v>0</v>
      </c>
      <c r="V404" s="44">
        <f t="shared" si="288"/>
        <v>0</v>
      </c>
      <c r="W404" s="44">
        <f t="shared" si="288"/>
        <v>0</v>
      </c>
      <c r="X404" s="44">
        <f t="shared" si="288"/>
        <v>0</v>
      </c>
      <c r="Y404" s="44">
        <f t="shared" si="288"/>
        <v>0</v>
      </c>
      <c r="Z404" s="44">
        <f t="shared" si="288"/>
        <v>8062661.2600000007</v>
      </c>
      <c r="AA404" s="44">
        <f t="shared" si="288"/>
        <v>476932338.74000001</v>
      </c>
      <c r="AB404" s="45">
        <f t="shared" si="284"/>
        <v>1.6624215218713597E-2</v>
      </c>
      <c r="AC404" s="47"/>
    </row>
    <row r="405" spans="1:29" s="39" customFormat="1" ht="15" customHeight="1" x14ac:dyDescent="0.25">
      <c r="A405" s="36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8"/>
    </row>
    <row r="406" spans="1:29" s="39" customFormat="1" ht="15" customHeight="1" x14ac:dyDescent="0.25">
      <c r="A406" s="36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8"/>
    </row>
    <row r="407" spans="1:29" s="39" customFormat="1" ht="15" customHeight="1" x14ac:dyDescent="0.3">
      <c r="A407" s="40" t="s">
        <v>60</v>
      </c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8"/>
    </row>
    <row r="408" spans="1:29" s="39" customFormat="1" ht="18" customHeight="1" x14ac:dyDescent="0.25">
      <c r="A408" s="41" t="s">
        <v>36</v>
      </c>
      <c r="B408" s="37">
        <f>[1]consoCURRENT!E9878</f>
        <v>0</v>
      </c>
      <c r="C408" s="37">
        <f>[1]consoCURRENT!F9878</f>
        <v>0</v>
      </c>
      <c r="D408" s="37">
        <f>[1]consoCURRENT!G9878</f>
        <v>0</v>
      </c>
      <c r="E408" s="37">
        <f>[1]consoCURRENT!H9878</f>
        <v>0</v>
      </c>
      <c r="F408" s="37">
        <f>[1]consoCURRENT!I9878</f>
        <v>0</v>
      </c>
      <c r="G408" s="37">
        <f>[1]consoCURRENT!J9878</f>
        <v>0</v>
      </c>
      <c r="H408" s="37">
        <f>[1]consoCURRENT!K9878</f>
        <v>0</v>
      </c>
      <c r="I408" s="37">
        <f>[1]consoCURRENT!L9878</f>
        <v>0</v>
      </c>
      <c r="J408" s="37">
        <f>[1]consoCURRENT!M9878</f>
        <v>0</v>
      </c>
      <c r="K408" s="37">
        <f>[1]consoCURRENT!N9878</f>
        <v>0</v>
      </c>
      <c r="L408" s="37">
        <f>[1]consoCURRENT!O9878</f>
        <v>0</v>
      </c>
      <c r="M408" s="37">
        <f>[1]consoCURRENT!P9878</f>
        <v>0</v>
      </c>
      <c r="N408" s="37">
        <f>[1]consoCURRENT!Q9878</f>
        <v>0</v>
      </c>
      <c r="O408" s="37">
        <f>[1]consoCURRENT!R9878</f>
        <v>0</v>
      </c>
      <c r="P408" s="37">
        <f>[1]consoCURRENT!S9878</f>
        <v>0</v>
      </c>
      <c r="Q408" s="37">
        <f>[1]consoCURRENT!T9878</f>
        <v>0</v>
      </c>
      <c r="R408" s="37">
        <f>[1]consoCURRENT!U9878</f>
        <v>0</v>
      </c>
      <c r="S408" s="37">
        <f>[1]consoCURRENT!V9878</f>
        <v>0</v>
      </c>
      <c r="T408" s="37">
        <f>[1]consoCURRENT!W9878</f>
        <v>0</v>
      </c>
      <c r="U408" s="37">
        <f>[1]consoCURRENT!X9878</f>
        <v>0</v>
      </c>
      <c r="V408" s="37">
        <f>[1]consoCURRENT!Y9878</f>
        <v>0</v>
      </c>
      <c r="W408" s="37">
        <f>[1]consoCURRENT!Z9878</f>
        <v>0</v>
      </c>
      <c r="X408" s="37">
        <f>[1]consoCURRENT!AA9878</f>
        <v>0</v>
      </c>
      <c r="Y408" s="37">
        <f>[1]consoCURRENT!AB9878</f>
        <v>0</v>
      </c>
      <c r="Z408" s="37">
        <f>SUM(M408:Y408)</f>
        <v>0</v>
      </c>
      <c r="AA408" s="37">
        <f>B408-Z408</f>
        <v>0</v>
      </c>
      <c r="AB408" s="42"/>
      <c r="AC408" s="38"/>
    </row>
    <row r="409" spans="1:29" s="39" customFormat="1" ht="18" customHeight="1" x14ac:dyDescent="0.25">
      <c r="A409" s="41" t="s">
        <v>37</v>
      </c>
      <c r="B409" s="37">
        <f>[1]consoCURRENT!E9954</f>
        <v>234263000</v>
      </c>
      <c r="C409" s="37">
        <f>[1]consoCURRENT!F9954</f>
        <v>0</v>
      </c>
      <c r="D409" s="37">
        <f>[1]consoCURRENT!G9954</f>
        <v>0</v>
      </c>
      <c r="E409" s="37">
        <f>[1]consoCURRENT!H9954</f>
        <v>1916988.58</v>
      </c>
      <c r="F409" s="37">
        <f>[1]consoCURRENT!I9954</f>
        <v>0</v>
      </c>
      <c r="G409" s="37">
        <f>[1]consoCURRENT!J9954</f>
        <v>0</v>
      </c>
      <c r="H409" s="37">
        <f>[1]consoCURRENT!K9954</f>
        <v>0</v>
      </c>
      <c r="I409" s="37">
        <f>[1]consoCURRENT!L9954</f>
        <v>0</v>
      </c>
      <c r="J409" s="37">
        <f>[1]consoCURRENT!M9954</f>
        <v>0</v>
      </c>
      <c r="K409" s="37">
        <f>[1]consoCURRENT!N9954</f>
        <v>0</v>
      </c>
      <c r="L409" s="37">
        <f>[1]consoCURRENT!O9954</f>
        <v>0</v>
      </c>
      <c r="M409" s="37">
        <f>[1]consoCURRENT!P9954</f>
        <v>0</v>
      </c>
      <c r="N409" s="37">
        <f>[1]consoCURRENT!Q9954</f>
        <v>0</v>
      </c>
      <c r="O409" s="37">
        <f>[1]consoCURRENT!R9954</f>
        <v>1898178.08</v>
      </c>
      <c r="P409" s="37">
        <f>[1]consoCURRENT!S9954</f>
        <v>18810.5</v>
      </c>
      <c r="Q409" s="37">
        <f>[1]consoCURRENT!T9954</f>
        <v>0</v>
      </c>
      <c r="R409" s="37">
        <f>[1]consoCURRENT!U9954</f>
        <v>0</v>
      </c>
      <c r="S409" s="37">
        <f>[1]consoCURRENT!V9954</f>
        <v>0</v>
      </c>
      <c r="T409" s="37">
        <f>[1]consoCURRENT!W9954</f>
        <v>0</v>
      </c>
      <c r="U409" s="37">
        <f>[1]consoCURRENT!X9954</f>
        <v>0</v>
      </c>
      <c r="V409" s="37">
        <f>[1]consoCURRENT!Y9954</f>
        <v>0</v>
      </c>
      <c r="W409" s="37">
        <f>[1]consoCURRENT!Z9954</f>
        <v>0</v>
      </c>
      <c r="X409" s="37">
        <f>[1]consoCURRENT!AA9954</f>
        <v>0</v>
      </c>
      <c r="Y409" s="37">
        <f>[1]consoCURRENT!AB9954</f>
        <v>0</v>
      </c>
      <c r="Z409" s="37">
        <f t="shared" ref="Z409:Z411" si="289">SUM(M409:Y409)</f>
        <v>1916988.58</v>
      </c>
      <c r="AA409" s="37">
        <f t="shared" ref="AA409:AA411" si="290">B409-Z409</f>
        <v>232346011.41999999</v>
      </c>
      <c r="AB409" s="42">
        <f t="shared" ref="AB409:AB414" si="291">Z409/B409</f>
        <v>8.1830616870781983E-3</v>
      </c>
      <c r="AC409" s="38"/>
    </row>
    <row r="410" spans="1:29" s="39" customFormat="1" ht="18" customHeight="1" x14ac:dyDescent="0.25">
      <c r="A410" s="41" t="s">
        <v>38</v>
      </c>
      <c r="B410" s="37">
        <f>[1]consoCURRENT!E9960</f>
        <v>0</v>
      </c>
      <c r="C410" s="37">
        <f>[1]consoCURRENT!F9960</f>
        <v>0</v>
      </c>
      <c r="D410" s="37">
        <f>[1]consoCURRENT!G9960</f>
        <v>0</v>
      </c>
      <c r="E410" s="37">
        <f>[1]consoCURRENT!H9960</f>
        <v>0</v>
      </c>
      <c r="F410" s="37">
        <f>[1]consoCURRENT!I9960</f>
        <v>0</v>
      </c>
      <c r="G410" s="37">
        <f>[1]consoCURRENT!J9960</f>
        <v>0</v>
      </c>
      <c r="H410" s="37">
        <f>[1]consoCURRENT!K9960</f>
        <v>0</v>
      </c>
      <c r="I410" s="37">
        <f>[1]consoCURRENT!L9960</f>
        <v>0</v>
      </c>
      <c r="J410" s="37">
        <f>[1]consoCURRENT!M9960</f>
        <v>0</v>
      </c>
      <c r="K410" s="37">
        <f>[1]consoCURRENT!N9960</f>
        <v>0</v>
      </c>
      <c r="L410" s="37">
        <f>[1]consoCURRENT!O9960</f>
        <v>0</v>
      </c>
      <c r="M410" s="37">
        <f>[1]consoCURRENT!P9960</f>
        <v>0</v>
      </c>
      <c r="N410" s="37">
        <f>[1]consoCURRENT!Q9960</f>
        <v>0</v>
      </c>
      <c r="O410" s="37">
        <f>[1]consoCURRENT!R9960</f>
        <v>0</v>
      </c>
      <c r="P410" s="37">
        <f>[1]consoCURRENT!S9960</f>
        <v>0</v>
      </c>
      <c r="Q410" s="37">
        <f>[1]consoCURRENT!T9960</f>
        <v>0</v>
      </c>
      <c r="R410" s="37">
        <f>[1]consoCURRENT!U9960</f>
        <v>0</v>
      </c>
      <c r="S410" s="37">
        <f>[1]consoCURRENT!V9960</f>
        <v>0</v>
      </c>
      <c r="T410" s="37">
        <f>[1]consoCURRENT!W9960</f>
        <v>0</v>
      </c>
      <c r="U410" s="37">
        <f>[1]consoCURRENT!X9960</f>
        <v>0</v>
      </c>
      <c r="V410" s="37">
        <f>[1]consoCURRENT!Y9960</f>
        <v>0</v>
      </c>
      <c r="W410" s="37">
        <f>[1]consoCURRENT!Z9960</f>
        <v>0</v>
      </c>
      <c r="X410" s="37">
        <f>[1]consoCURRENT!AA9960</f>
        <v>0</v>
      </c>
      <c r="Y410" s="37">
        <f>[1]consoCURRENT!AB9960</f>
        <v>0</v>
      </c>
      <c r="Z410" s="37">
        <f t="shared" si="289"/>
        <v>0</v>
      </c>
      <c r="AA410" s="37">
        <f t="shared" si="290"/>
        <v>0</v>
      </c>
      <c r="AB410" s="42"/>
      <c r="AC410" s="38"/>
    </row>
    <row r="411" spans="1:29" s="39" customFormat="1" ht="18" customHeight="1" x14ac:dyDescent="0.25">
      <c r="A411" s="41" t="s">
        <v>39</v>
      </c>
      <c r="B411" s="37">
        <f>[1]consoCURRENT!E9989</f>
        <v>0</v>
      </c>
      <c r="C411" s="37">
        <f>[1]consoCURRENT!F9989</f>
        <v>0</v>
      </c>
      <c r="D411" s="37">
        <f>[1]consoCURRENT!G9989</f>
        <v>0</v>
      </c>
      <c r="E411" s="37">
        <f>[1]consoCURRENT!H9989</f>
        <v>0</v>
      </c>
      <c r="F411" s="37">
        <f>[1]consoCURRENT!I9989</f>
        <v>0</v>
      </c>
      <c r="G411" s="37">
        <f>[1]consoCURRENT!J9989</f>
        <v>0</v>
      </c>
      <c r="H411" s="37">
        <f>[1]consoCURRENT!K9989</f>
        <v>0</v>
      </c>
      <c r="I411" s="37">
        <f>[1]consoCURRENT!L9989</f>
        <v>0</v>
      </c>
      <c r="J411" s="37">
        <f>[1]consoCURRENT!M9989</f>
        <v>0</v>
      </c>
      <c r="K411" s="37">
        <f>[1]consoCURRENT!N9989</f>
        <v>0</v>
      </c>
      <c r="L411" s="37">
        <f>[1]consoCURRENT!O9989</f>
        <v>0</v>
      </c>
      <c r="M411" s="37">
        <f>[1]consoCURRENT!P9989</f>
        <v>0</v>
      </c>
      <c r="N411" s="37">
        <f>[1]consoCURRENT!Q9989</f>
        <v>0</v>
      </c>
      <c r="O411" s="37">
        <f>[1]consoCURRENT!R9989</f>
        <v>0</v>
      </c>
      <c r="P411" s="37">
        <f>[1]consoCURRENT!S9989</f>
        <v>0</v>
      </c>
      <c r="Q411" s="37">
        <f>[1]consoCURRENT!T9989</f>
        <v>0</v>
      </c>
      <c r="R411" s="37">
        <f>[1]consoCURRENT!U9989</f>
        <v>0</v>
      </c>
      <c r="S411" s="37">
        <f>[1]consoCURRENT!V9989</f>
        <v>0</v>
      </c>
      <c r="T411" s="37">
        <f>[1]consoCURRENT!W9989</f>
        <v>0</v>
      </c>
      <c r="U411" s="37">
        <f>[1]consoCURRENT!X9989</f>
        <v>0</v>
      </c>
      <c r="V411" s="37">
        <f>[1]consoCURRENT!Y9989</f>
        <v>0</v>
      </c>
      <c r="W411" s="37">
        <f>[1]consoCURRENT!Z9989</f>
        <v>0</v>
      </c>
      <c r="X411" s="37">
        <f>[1]consoCURRENT!AA9989</f>
        <v>0</v>
      </c>
      <c r="Y411" s="37">
        <f>[1]consoCURRENT!AB9989</f>
        <v>0</v>
      </c>
      <c r="Z411" s="37">
        <f t="shared" si="289"/>
        <v>0</v>
      </c>
      <c r="AA411" s="37">
        <f t="shared" si="290"/>
        <v>0</v>
      </c>
      <c r="AB411" s="42"/>
      <c r="AC411" s="38"/>
    </row>
    <row r="412" spans="1:29" s="39" customFormat="1" ht="18" customHeight="1" x14ac:dyDescent="0.25">
      <c r="A412" s="43" t="s">
        <v>40</v>
      </c>
      <c r="B412" s="44">
        <f>SUM(B408:B411)</f>
        <v>234263000</v>
      </c>
      <c r="C412" s="44">
        <f t="shared" ref="C412:AA412" si="292">SUM(C408:C411)</f>
        <v>0</v>
      </c>
      <c r="D412" s="44">
        <f t="shared" si="292"/>
        <v>0</v>
      </c>
      <c r="E412" s="44">
        <f t="shared" si="292"/>
        <v>1916988.58</v>
      </c>
      <c r="F412" s="44">
        <f t="shared" si="292"/>
        <v>0</v>
      </c>
      <c r="G412" s="44">
        <f t="shared" si="292"/>
        <v>0</v>
      </c>
      <c r="H412" s="44">
        <f t="shared" si="292"/>
        <v>0</v>
      </c>
      <c r="I412" s="44">
        <f t="shared" si="292"/>
        <v>0</v>
      </c>
      <c r="J412" s="44">
        <f t="shared" si="292"/>
        <v>0</v>
      </c>
      <c r="K412" s="44">
        <f t="shared" si="292"/>
        <v>0</v>
      </c>
      <c r="L412" s="44">
        <f t="shared" si="292"/>
        <v>0</v>
      </c>
      <c r="M412" s="44">
        <f t="shared" si="292"/>
        <v>0</v>
      </c>
      <c r="N412" s="44">
        <f t="shared" si="292"/>
        <v>0</v>
      </c>
      <c r="O412" s="44">
        <f t="shared" si="292"/>
        <v>1898178.08</v>
      </c>
      <c r="P412" s="44">
        <f t="shared" si="292"/>
        <v>18810.5</v>
      </c>
      <c r="Q412" s="44">
        <f t="shared" si="292"/>
        <v>0</v>
      </c>
      <c r="R412" s="44">
        <f t="shared" si="292"/>
        <v>0</v>
      </c>
      <c r="S412" s="44">
        <f t="shared" si="292"/>
        <v>0</v>
      </c>
      <c r="T412" s="44">
        <f t="shared" si="292"/>
        <v>0</v>
      </c>
      <c r="U412" s="44">
        <f t="shared" si="292"/>
        <v>0</v>
      </c>
      <c r="V412" s="44">
        <f t="shared" si="292"/>
        <v>0</v>
      </c>
      <c r="W412" s="44">
        <f t="shared" si="292"/>
        <v>0</v>
      </c>
      <c r="X412" s="44">
        <f t="shared" si="292"/>
        <v>0</v>
      </c>
      <c r="Y412" s="44">
        <f t="shared" si="292"/>
        <v>0</v>
      </c>
      <c r="Z412" s="44">
        <f t="shared" si="292"/>
        <v>1916988.58</v>
      </c>
      <c r="AA412" s="44">
        <f t="shared" si="292"/>
        <v>232346011.41999999</v>
      </c>
      <c r="AB412" s="45">
        <f t="shared" si="291"/>
        <v>8.1830616870781983E-3</v>
      </c>
      <c r="AC412" s="38"/>
    </row>
    <row r="413" spans="1:29" s="39" customFormat="1" ht="18" customHeight="1" x14ac:dyDescent="0.25">
      <c r="A413" s="46" t="s">
        <v>41</v>
      </c>
      <c r="B413" s="37">
        <f>[1]consoCURRENT!E9993</f>
        <v>0</v>
      </c>
      <c r="C413" s="37">
        <f>[1]consoCURRENT!F9993</f>
        <v>0</v>
      </c>
      <c r="D413" s="37">
        <f>[1]consoCURRENT!G9993</f>
        <v>0</v>
      </c>
      <c r="E413" s="37">
        <f>[1]consoCURRENT!H9993</f>
        <v>0</v>
      </c>
      <c r="F413" s="37">
        <f>[1]consoCURRENT!I9993</f>
        <v>0</v>
      </c>
      <c r="G413" s="37">
        <f>[1]consoCURRENT!J9993</f>
        <v>0</v>
      </c>
      <c r="H413" s="37">
        <f>[1]consoCURRENT!K9993</f>
        <v>0</v>
      </c>
      <c r="I413" s="37">
        <f>[1]consoCURRENT!L9993</f>
        <v>0</v>
      </c>
      <c r="J413" s="37">
        <f>[1]consoCURRENT!M9993</f>
        <v>0</v>
      </c>
      <c r="K413" s="37">
        <f>[1]consoCURRENT!N9993</f>
        <v>0</v>
      </c>
      <c r="L413" s="37">
        <f>[1]consoCURRENT!O9993</f>
        <v>0</v>
      </c>
      <c r="M413" s="37">
        <f>[1]consoCURRENT!P9993</f>
        <v>0</v>
      </c>
      <c r="N413" s="37">
        <f>[1]consoCURRENT!Q9993</f>
        <v>0</v>
      </c>
      <c r="O413" s="37">
        <f>[1]consoCURRENT!R9993</f>
        <v>0</v>
      </c>
      <c r="P413" s="37">
        <f>[1]consoCURRENT!S9993</f>
        <v>0</v>
      </c>
      <c r="Q413" s="37">
        <f>[1]consoCURRENT!T9993</f>
        <v>0</v>
      </c>
      <c r="R413" s="37">
        <f>[1]consoCURRENT!U9993</f>
        <v>0</v>
      </c>
      <c r="S413" s="37">
        <f>[1]consoCURRENT!V9993</f>
        <v>0</v>
      </c>
      <c r="T413" s="37">
        <f>[1]consoCURRENT!W9993</f>
        <v>0</v>
      </c>
      <c r="U413" s="37">
        <f>[1]consoCURRENT!X9993</f>
        <v>0</v>
      </c>
      <c r="V413" s="37">
        <f>[1]consoCURRENT!Y9993</f>
        <v>0</v>
      </c>
      <c r="W413" s="37">
        <f>[1]consoCURRENT!Z9993</f>
        <v>0</v>
      </c>
      <c r="X413" s="37">
        <f>[1]consoCURRENT!AA9993</f>
        <v>0</v>
      </c>
      <c r="Y413" s="37">
        <f>[1]consoCURRENT!AB9993</f>
        <v>0</v>
      </c>
      <c r="Z413" s="37">
        <f t="shared" ref="Z413" si="293">SUM(M413:Y413)</f>
        <v>0</v>
      </c>
      <c r="AA413" s="37">
        <f t="shared" ref="AA413" si="294">B413-Z413</f>
        <v>0</v>
      </c>
      <c r="AB413" s="42"/>
      <c r="AC413" s="38"/>
    </row>
    <row r="414" spans="1:29" s="39" customFormat="1" ht="18" customHeight="1" x14ac:dyDescent="0.25">
      <c r="A414" s="43" t="s">
        <v>42</v>
      </c>
      <c r="B414" s="44">
        <f>B413+B412</f>
        <v>234263000</v>
      </c>
      <c r="C414" s="44">
        <f t="shared" ref="C414:AA414" si="295">C413+C412</f>
        <v>0</v>
      </c>
      <c r="D414" s="44">
        <f t="shared" si="295"/>
        <v>0</v>
      </c>
      <c r="E414" s="44">
        <f t="shared" si="295"/>
        <v>1916988.58</v>
      </c>
      <c r="F414" s="44">
        <f t="shared" si="295"/>
        <v>0</v>
      </c>
      <c r="G414" s="44">
        <f t="shared" si="295"/>
        <v>0</v>
      </c>
      <c r="H414" s="44">
        <f t="shared" si="295"/>
        <v>0</v>
      </c>
      <c r="I414" s="44">
        <f t="shared" si="295"/>
        <v>0</v>
      </c>
      <c r="J414" s="44">
        <f t="shared" si="295"/>
        <v>0</v>
      </c>
      <c r="K414" s="44">
        <f t="shared" si="295"/>
        <v>0</v>
      </c>
      <c r="L414" s="44">
        <f t="shared" si="295"/>
        <v>0</v>
      </c>
      <c r="M414" s="44">
        <f t="shared" si="295"/>
        <v>0</v>
      </c>
      <c r="N414" s="44">
        <f t="shared" si="295"/>
        <v>0</v>
      </c>
      <c r="O414" s="44">
        <f t="shared" si="295"/>
        <v>1898178.08</v>
      </c>
      <c r="P414" s="44">
        <f t="shared" si="295"/>
        <v>18810.5</v>
      </c>
      <c r="Q414" s="44">
        <f t="shared" si="295"/>
        <v>0</v>
      </c>
      <c r="R414" s="44">
        <f t="shared" si="295"/>
        <v>0</v>
      </c>
      <c r="S414" s="44">
        <f t="shared" si="295"/>
        <v>0</v>
      </c>
      <c r="T414" s="44">
        <f t="shared" si="295"/>
        <v>0</v>
      </c>
      <c r="U414" s="44">
        <f t="shared" si="295"/>
        <v>0</v>
      </c>
      <c r="V414" s="44">
        <f t="shared" si="295"/>
        <v>0</v>
      </c>
      <c r="W414" s="44">
        <f t="shared" si="295"/>
        <v>0</v>
      </c>
      <c r="X414" s="44">
        <f t="shared" si="295"/>
        <v>0</v>
      </c>
      <c r="Y414" s="44">
        <f t="shared" si="295"/>
        <v>0</v>
      </c>
      <c r="Z414" s="44">
        <f t="shared" si="295"/>
        <v>1916988.58</v>
      </c>
      <c r="AA414" s="44">
        <f t="shared" si="295"/>
        <v>232346011.41999999</v>
      </c>
      <c r="AB414" s="45">
        <f t="shared" si="291"/>
        <v>8.1830616870781983E-3</v>
      </c>
      <c r="AC414" s="47"/>
    </row>
    <row r="415" spans="1:29" s="39" customFormat="1" ht="15" customHeight="1" x14ac:dyDescent="0.25">
      <c r="A415" s="36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8"/>
    </row>
    <row r="416" spans="1:29" s="39" customFormat="1" ht="15" customHeight="1" x14ac:dyDescent="0.25">
      <c r="A416" s="36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8"/>
    </row>
    <row r="417" spans="1:29" s="39" customFormat="1" ht="15" customHeight="1" x14ac:dyDescent="0.3">
      <c r="A417" s="40" t="s">
        <v>61</v>
      </c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8"/>
    </row>
    <row r="418" spans="1:29" s="39" customFormat="1" ht="18" customHeight="1" x14ac:dyDescent="0.25">
      <c r="A418" s="41" t="s">
        <v>36</v>
      </c>
      <c r="B418" s="37">
        <f>[1]consoCURRENT!E10053</f>
        <v>0</v>
      </c>
      <c r="C418" s="37">
        <f>[1]consoCURRENT!F10053</f>
        <v>0</v>
      </c>
      <c r="D418" s="37">
        <f>[1]consoCURRENT!G10053</f>
        <v>0</v>
      </c>
      <c r="E418" s="37">
        <f>[1]consoCURRENT!H10053</f>
        <v>0</v>
      </c>
      <c r="F418" s="37">
        <f>[1]consoCURRENT!I10053</f>
        <v>0</v>
      </c>
      <c r="G418" s="37">
        <f>[1]consoCURRENT!J10053</f>
        <v>0</v>
      </c>
      <c r="H418" s="37">
        <f>[1]consoCURRENT!K10053</f>
        <v>0</v>
      </c>
      <c r="I418" s="37">
        <f>[1]consoCURRENT!L10053</f>
        <v>0</v>
      </c>
      <c r="J418" s="37">
        <f>[1]consoCURRENT!M10053</f>
        <v>0</v>
      </c>
      <c r="K418" s="37">
        <f>[1]consoCURRENT!N10053</f>
        <v>0</v>
      </c>
      <c r="L418" s="37">
        <f>[1]consoCURRENT!O10053</f>
        <v>0</v>
      </c>
      <c r="M418" s="37">
        <f>[1]consoCURRENT!P10053</f>
        <v>0</v>
      </c>
      <c r="N418" s="37">
        <f>[1]consoCURRENT!Q10053</f>
        <v>0</v>
      </c>
      <c r="O418" s="37">
        <f>[1]consoCURRENT!R10053</f>
        <v>0</v>
      </c>
      <c r="P418" s="37">
        <f>[1]consoCURRENT!S10053</f>
        <v>0</v>
      </c>
      <c r="Q418" s="37">
        <f>[1]consoCURRENT!T10053</f>
        <v>0</v>
      </c>
      <c r="R418" s="37">
        <f>[1]consoCURRENT!U10053</f>
        <v>0</v>
      </c>
      <c r="S418" s="37">
        <f>[1]consoCURRENT!V10053</f>
        <v>0</v>
      </c>
      <c r="T418" s="37">
        <f>[1]consoCURRENT!W10053</f>
        <v>0</v>
      </c>
      <c r="U418" s="37">
        <f>[1]consoCURRENT!X10053</f>
        <v>0</v>
      </c>
      <c r="V418" s="37">
        <f>[1]consoCURRENT!Y10053</f>
        <v>0</v>
      </c>
      <c r="W418" s="37">
        <f>[1]consoCURRENT!Z10053</f>
        <v>0</v>
      </c>
      <c r="X418" s="37">
        <f>[1]consoCURRENT!AA10053</f>
        <v>0</v>
      </c>
      <c r="Y418" s="37">
        <f>[1]consoCURRENT!AB10053</f>
        <v>0</v>
      </c>
      <c r="Z418" s="37">
        <f>SUM(M418:Y418)</f>
        <v>0</v>
      </c>
      <c r="AA418" s="37">
        <f>B418-Z418</f>
        <v>0</v>
      </c>
      <c r="AB418" s="42"/>
      <c r="AC418" s="38"/>
    </row>
    <row r="419" spans="1:29" s="39" customFormat="1" ht="18" customHeight="1" x14ac:dyDescent="0.25">
      <c r="A419" s="41" t="s">
        <v>37</v>
      </c>
      <c r="B419" s="37">
        <f>[1]consoCURRENT!E10129</f>
        <v>328857000</v>
      </c>
      <c r="C419" s="37">
        <f>[1]consoCURRENT!F10129</f>
        <v>0</v>
      </c>
      <c r="D419" s="37">
        <f>[1]consoCURRENT!G10129</f>
        <v>0</v>
      </c>
      <c r="E419" s="37">
        <f>[1]consoCURRENT!H10129</f>
        <v>224186.87</v>
      </c>
      <c r="F419" s="37">
        <f>[1]consoCURRENT!I10129</f>
        <v>0</v>
      </c>
      <c r="G419" s="37">
        <f>[1]consoCURRENT!J10129</f>
        <v>0</v>
      </c>
      <c r="H419" s="37">
        <f>[1]consoCURRENT!K10129</f>
        <v>0</v>
      </c>
      <c r="I419" s="37">
        <f>[1]consoCURRENT!L10129</f>
        <v>0</v>
      </c>
      <c r="J419" s="37">
        <f>[1]consoCURRENT!M10129</f>
        <v>0</v>
      </c>
      <c r="K419" s="37">
        <f>[1]consoCURRENT!N10129</f>
        <v>0</v>
      </c>
      <c r="L419" s="37">
        <f>[1]consoCURRENT!O10129</f>
        <v>0</v>
      </c>
      <c r="M419" s="37">
        <f>[1]consoCURRENT!P10129</f>
        <v>0</v>
      </c>
      <c r="N419" s="37">
        <f>[1]consoCURRENT!Q10129</f>
        <v>0</v>
      </c>
      <c r="O419" s="37">
        <f>[1]consoCURRENT!R10129</f>
        <v>86904.84</v>
      </c>
      <c r="P419" s="37">
        <f>[1]consoCURRENT!S10129</f>
        <v>137282.03</v>
      </c>
      <c r="Q419" s="37">
        <f>[1]consoCURRENT!T10129</f>
        <v>0</v>
      </c>
      <c r="R419" s="37">
        <f>[1]consoCURRENT!U10129</f>
        <v>0</v>
      </c>
      <c r="S419" s="37">
        <f>[1]consoCURRENT!V10129</f>
        <v>0</v>
      </c>
      <c r="T419" s="37">
        <f>[1]consoCURRENT!W10129</f>
        <v>0</v>
      </c>
      <c r="U419" s="37">
        <f>[1]consoCURRENT!X10129</f>
        <v>0</v>
      </c>
      <c r="V419" s="37">
        <f>[1]consoCURRENT!Y10129</f>
        <v>0</v>
      </c>
      <c r="W419" s="37">
        <f>[1]consoCURRENT!Z10129</f>
        <v>0</v>
      </c>
      <c r="X419" s="37">
        <f>[1]consoCURRENT!AA10129</f>
        <v>0</v>
      </c>
      <c r="Y419" s="37">
        <f>[1]consoCURRENT!AB10129</f>
        <v>0</v>
      </c>
      <c r="Z419" s="37">
        <f t="shared" ref="Z419:Z421" si="296">SUM(M419:Y419)</f>
        <v>224186.87</v>
      </c>
      <c r="AA419" s="37">
        <f t="shared" ref="AA419:AA421" si="297">B419-Z419</f>
        <v>328632813.13</v>
      </c>
      <c r="AB419" s="42">
        <f t="shared" ref="AB419:AB424" si="298">Z419/B419</f>
        <v>6.8171536564525003E-4</v>
      </c>
      <c r="AC419" s="38"/>
    </row>
    <row r="420" spans="1:29" s="39" customFormat="1" ht="18" customHeight="1" x14ac:dyDescent="0.25">
      <c r="A420" s="41" t="s">
        <v>38</v>
      </c>
      <c r="B420" s="37">
        <f>[1]consoCURRENT!E10135</f>
        <v>0</v>
      </c>
      <c r="C420" s="37">
        <f>[1]consoCURRENT!F10135</f>
        <v>0</v>
      </c>
      <c r="D420" s="37">
        <f>[1]consoCURRENT!G10135</f>
        <v>0</v>
      </c>
      <c r="E420" s="37">
        <f>[1]consoCURRENT!H10135</f>
        <v>0</v>
      </c>
      <c r="F420" s="37">
        <f>[1]consoCURRENT!I10135</f>
        <v>0</v>
      </c>
      <c r="G420" s="37">
        <f>[1]consoCURRENT!J10135</f>
        <v>0</v>
      </c>
      <c r="H420" s="37">
        <f>[1]consoCURRENT!K10135</f>
        <v>0</v>
      </c>
      <c r="I420" s="37">
        <f>[1]consoCURRENT!L10135</f>
        <v>0</v>
      </c>
      <c r="J420" s="37">
        <f>[1]consoCURRENT!M10135</f>
        <v>0</v>
      </c>
      <c r="K420" s="37">
        <f>[1]consoCURRENT!N10135</f>
        <v>0</v>
      </c>
      <c r="L420" s="37">
        <f>[1]consoCURRENT!O10135</f>
        <v>0</v>
      </c>
      <c r="M420" s="37">
        <f>[1]consoCURRENT!P10135</f>
        <v>0</v>
      </c>
      <c r="N420" s="37">
        <f>[1]consoCURRENT!Q10135</f>
        <v>0</v>
      </c>
      <c r="O420" s="37">
        <f>[1]consoCURRENT!R10135</f>
        <v>0</v>
      </c>
      <c r="P420" s="37">
        <f>[1]consoCURRENT!S10135</f>
        <v>0</v>
      </c>
      <c r="Q420" s="37">
        <f>[1]consoCURRENT!T10135</f>
        <v>0</v>
      </c>
      <c r="R420" s="37">
        <f>[1]consoCURRENT!U10135</f>
        <v>0</v>
      </c>
      <c r="S420" s="37">
        <f>[1]consoCURRENT!V10135</f>
        <v>0</v>
      </c>
      <c r="T420" s="37">
        <f>[1]consoCURRENT!W10135</f>
        <v>0</v>
      </c>
      <c r="U420" s="37">
        <f>[1]consoCURRENT!X10135</f>
        <v>0</v>
      </c>
      <c r="V420" s="37">
        <f>[1]consoCURRENT!Y10135</f>
        <v>0</v>
      </c>
      <c r="W420" s="37">
        <f>[1]consoCURRENT!Z10135</f>
        <v>0</v>
      </c>
      <c r="X420" s="37">
        <f>[1]consoCURRENT!AA10135</f>
        <v>0</v>
      </c>
      <c r="Y420" s="37">
        <f>[1]consoCURRENT!AB10135</f>
        <v>0</v>
      </c>
      <c r="Z420" s="37">
        <f t="shared" si="296"/>
        <v>0</v>
      </c>
      <c r="AA420" s="37">
        <f t="shared" si="297"/>
        <v>0</v>
      </c>
      <c r="AB420" s="42"/>
      <c r="AC420" s="38"/>
    </row>
    <row r="421" spans="1:29" s="39" customFormat="1" ht="18" customHeight="1" x14ac:dyDescent="0.25">
      <c r="A421" s="41" t="s">
        <v>39</v>
      </c>
      <c r="B421" s="37">
        <f>[1]consoCURRENT!E10164</f>
        <v>0</v>
      </c>
      <c r="C421" s="37">
        <f>[1]consoCURRENT!F10164</f>
        <v>0</v>
      </c>
      <c r="D421" s="37">
        <f>[1]consoCURRENT!G10164</f>
        <v>0</v>
      </c>
      <c r="E421" s="37">
        <f>[1]consoCURRENT!H10164</f>
        <v>0</v>
      </c>
      <c r="F421" s="37">
        <f>[1]consoCURRENT!I10164</f>
        <v>0</v>
      </c>
      <c r="G421" s="37">
        <f>[1]consoCURRENT!J10164</f>
        <v>0</v>
      </c>
      <c r="H421" s="37">
        <f>[1]consoCURRENT!K10164</f>
        <v>0</v>
      </c>
      <c r="I421" s="37">
        <f>[1]consoCURRENT!L10164</f>
        <v>0</v>
      </c>
      <c r="J421" s="37">
        <f>[1]consoCURRENT!M10164</f>
        <v>0</v>
      </c>
      <c r="K421" s="37">
        <f>[1]consoCURRENT!N10164</f>
        <v>0</v>
      </c>
      <c r="L421" s="37">
        <f>[1]consoCURRENT!O10164</f>
        <v>0</v>
      </c>
      <c r="M421" s="37">
        <f>[1]consoCURRENT!P10164</f>
        <v>0</v>
      </c>
      <c r="N421" s="37">
        <f>[1]consoCURRENT!Q10164</f>
        <v>0</v>
      </c>
      <c r="O421" s="37">
        <f>[1]consoCURRENT!R10164</f>
        <v>0</v>
      </c>
      <c r="P421" s="37">
        <f>[1]consoCURRENT!S10164</f>
        <v>0</v>
      </c>
      <c r="Q421" s="37">
        <f>[1]consoCURRENT!T10164</f>
        <v>0</v>
      </c>
      <c r="R421" s="37">
        <f>[1]consoCURRENT!U10164</f>
        <v>0</v>
      </c>
      <c r="S421" s="37">
        <f>[1]consoCURRENT!V10164</f>
        <v>0</v>
      </c>
      <c r="T421" s="37">
        <f>[1]consoCURRENT!W10164</f>
        <v>0</v>
      </c>
      <c r="U421" s="37">
        <f>[1]consoCURRENT!X10164</f>
        <v>0</v>
      </c>
      <c r="V421" s="37">
        <f>[1]consoCURRENT!Y10164</f>
        <v>0</v>
      </c>
      <c r="W421" s="37">
        <f>[1]consoCURRENT!Z10164</f>
        <v>0</v>
      </c>
      <c r="X421" s="37">
        <f>[1]consoCURRENT!AA10164</f>
        <v>0</v>
      </c>
      <c r="Y421" s="37">
        <f>[1]consoCURRENT!AB10164</f>
        <v>0</v>
      </c>
      <c r="Z421" s="37">
        <f t="shared" si="296"/>
        <v>0</v>
      </c>
      <c r="AA421" s="37">
        <f t="shared" si="297"/>
        <v>0</v>
      </c>
      <c r="AB421" s="42"/>
      <c r="AC421" s="38"/>
    </row>
    <row r="422" spans="1:29" s="39" customFormat="1" ht="18" customHeight="1" x14ac:dyDescent="0.25">
      <c r="A422" s="43" t="s">
        <v>40</v>
      </c>
      <c r="B422" s="44">
        <f>SUM(B418:B421)</f>
        <v>328857000</v>
      </c>
      <c r="C422" s="44">
        <f t="shared" ref="C422:AA422" si="299">SUM(C418:C421)</f>
        <v>0</v>
      </c>
      <c r="D422" s="44">
        <f t="shared" si="299"/>
        <v>0</v>
      </c>
      <c r="E422" s="44">
        <f t="shared" si="299"/>
        <v>224186.87</v>
      </c>
      <c r="F422" s="44">
        <f t="shared" si="299"/>
        <v>0</v>
      </c>
      <c r="G422" s="44">
        <f t="shared" si="299"/>
        <v>0</v>
      </c>
      <c r="H422" s="44">
        <f t="shared" si="299"/>
        <v>0</v>
      </c>
      <c r="I422" s="44">
        <f t="shared" si="299"/>
        <v>0</v>
      </c>
      <c r="J422" s="44">
        <f t="shared" si="299"/>
        <v>0</v>
      </c>
      <c r="K422" s="44">
        <f t="shared" si="299"/>
        <v>0</v>
      </c>
      <c r="L422" s="44">
        <f t="shared" si="299"/>
        <v>0</v>
      </c>
      <c r="M422" s="44">
        <f t="shared" si="299"/>
        <v>0</v>
      </c>
      <c r="N422" s="44">
        <f t="shared" si="299"/>
        <v>0</v>
      </c>
      <c r="O422" s="44">
        <f t="shared" si="299"/>
        <v>86904.84</v>
      </c>
      <c r="P422" s="44">
        <f t="shared" si="299"/>
        <v>137282.03</v>
      </c>
      <c r="Q422" s="44">
        <f t="shared" si="299"/>
        <v>0</v>
      </c>
      <c r="R422" s="44">
        <f t="shared" si="299"/>
        <v>0</v>
      </c>
      <c r="S422" s="44">
        <f t="shared" si="299"/>
        <v>0</v>
      </c>
      <c r="T422" s="44">
        <f t="shared" si="299"/>
        <v>0</v>
      </c>
      <c r="U422" s="44">
        <f t="shared" si="299"/>
        <v>0</v>
      </c>
      <c r="V422" s="44">
        <f t="shared" si="299"/>
        <v>0</v>
      </c>
      <c r="W422" s="44">
        <f t="shared" si="299"/>
        <v>0</v>
      </c>
      <c r="X422" s="44">
        <f t="shared" si="299"/>
        <v>0</v>
      </c>
      <c r="Y422" s="44">
        <f t="shared" si="299"/>
        <v>0</v>
      </c>
      <c r="Z422" s="44">
        <f t="shared" si="299"/>
        <v>224186.87</v>
      </c>
      <c r="AA422" s="44">
        <f t="shared" si="299"/>
        <v>328632813.13</v>
      </c>
      <c r="AB422" s="45">
        <f t="shared" si="298"/>
        <v>6.8171536564525003E-4</v>
      </c>
      <c r="AC422" s="38"/>
    </row>
    <row r="423" spans="1:29" s="39" customFormat="1" ht="18" customHeight="1" x14ac:dyDescent="0.25">
      <c r="A423" s="46" t="s">
        <v>41</v>
      </c>
      <c r="B423" s="37">
        <f>[1]consoCURRENT!E10168</f>
        <v>0</v>
      </c>
      <c r="C423" s="37">
        <f>[1]consoCURRENT!F10168</f>
        <v>0</v>
      </c>
      <c r="D423" s="37">
        <f>[1]consoCURRENT!G10168</f>
        <v>0</v>
      </c>
      <c r="E423" s="37">
        <f>[1]consoCURRENT!H10168</f>
        <v>0</v>
      </c>
      <c r="F423" s="37">
        <f>[1]consoCURRENT!I10168</f>
        <v>0</v>
      </c>
      <c r="G423" s="37">
        <f>[1]consoCURRENT!J10168</f>
        <v>0</v>
      </c>
      <c r="H423" s="37">
        <f>[1]consoCURRENT!K10168</f>
        <v>0</v>
      </c>
      <c r="I423" s="37">
        <f>[1]consoCURRENT!L10168</f>
        <v>0</v>
      </c>
      <c r="J423" s="37">
        <f>[1]consoCURRENT!M10168</f>
        <v>0</v>
      </c>
      <c r="K423" s="37">
        <f>[1]consoCURRENT!N10168</f>
        <v>0</v>
      </c>
      <c r="L423" s="37">
        <f>[1]consoCURRENT!O10168</f>
        <v>0</v>
      </c>
      <c r="M423" s="37">
        <f>[1]consoCURRENT!P10168</f>
        <v>0</v>
      </c>
      <c r="N423" s="37">
        <f>[1]consoCURRENT!Q10168</f>
        <v>0</v>
      </c>
      <c r="O423" s="37">
        <f>[1]consoCURRENT!R10168</f>
        <v>0</v>
      </c>
      <c r="P423" s="37">
        <f>[1]consoCURRENT!S10168</f>
        <v>0</v>
      </c>
      <c r="Q423" s="37">
        <f>[1]consoCURRENT!T10168</f>
        <v>0</v>
      </c>
      <c r="R423" s="37">
        <f>[1]consoCURRENT!U10168</f>
        <v>0</v>
      </c>
      <c r="S423" s="37">
        <f>[1]consoCURRENT!V10168</f>
        <v>0</v>
      </c>
      <c r="T423" s="37">
        <f>[1]consoCURRENT!W10168</f>
        <v>0</v>
      </c>
      <c r="U423" s="37">
        <f>[1]consoCURRENT!X10168</f>
        <v>0</v>
      </c>
      <c r="V423" s="37">
        <f>[1]consoCURRENT!Y10168</f>
        <v>0</v>
      </c>
      <c r="W423" s="37">
        <f>[1]consoCURRENT!Z10168</f>
        <v>0</v>
      </c>
      <c r="X423" s="37">
        <f>[1]consoCURRENT!AA10168</f>
        <v>0</v>
      </c>
      <c r="Y423" s="37">
        <f>[1]consoCURRENT!AB10168</f>
        <v>0</v>
      </c>
      <c r="Z423" s="37">
        <f t="shared" ref="Z423" si="300">SUM(M423:Y423)</f>
        <v>0</v>
      </c>
      <c r="AA423" s="37">
        <f t="shared" ref="AA423" si="301">B423-Z423</f>
        <v>0</v>
      </c>
      <c r="AB423" s="42"/>
      <c r="AC423" s="38"/>
    </row>
    <row r="424" spans="1:29" s="39" customFormat="1" ht="18" customHeight="1" x14ac:dyDescent="0.25">
      <c r="A424" s="43" t="s">
        <v>42</v>
      </c>
      <c r="B424" s="44">
        <f>B423+B422</f>
        <v>328857000</v>
      </c>
      <c r="C424" s="44">
        <f t="shared" ref="C424:AA424" si="302">C423+C422</f>
        <v>0</v>
      </c>
      <c r="D424" s="44">
        <f t="shared" si="302"/>
        <v>0</v>
      </c>
      <c r="E424" s="44">
        <f t="shared" si="302"/>
        <v>224186.87</v>
      </c>
      <c r="F424" s="44">
        <f t="shared" si="302"/>
        <v>0</v>
      </c>
      <c r="G424" s="44">
        <f t="shared" si="302"/>
        <v>0</v>
      </c>
      <c r="H424" s="44">
        <f t="shared" si="302"/>
        <v>0</v>
      </c>
      <c r="I424" s="44">
        <f t="shared" si="302"/>
        <v>0</v>
      </c>
      <c r="J424" s="44">
        <f t="shared" si="302"/>
        <v>0</v>
      </c>
      <c r="K424" s="44">
        <f t="shared" si="302"/>
        <v>0</v>
      </c>
      <c r="L424" s="44">
        <f t="shared" si="302"/>
        <v>0</v>
      </c>
      <c r="M424" s="44">
        <f t="shared" si="302"/>
        <v>0</v>
      </c>
      <c r="N424" s="44">
        <f t="shared" si="302"/>
        <v>0</v>
      </c>
      <c r="O424" s="44">
        <f t="shared" si="302"/>
        <v>86904.84</v>
      </c>
      <c r="P424" s="44">
        <f t="shared" si="302"/>
        <v>137282.03</v>
      </c>
      <c r="Q424" s="44">
        <f t="shared" si="302"/>
        <v>0</v>
      </c>
      <c r="R424" s="44">
        <f t="shared" si="302"/>
        <v>0</v>
      </c>
      <c r="S424" s="44">
        <f t="shared" si="302"/>
        <v>0</v>
      </c>
      <c r="T424" s="44">
        <f t="shared" si="302"/>
        <v>0</v>
      </c>
      <c r="U424" s="44">
        <f t="shared" si="302"/>
        <v>0</v>
      </c>
      <c r="V424" s="44">
        <f t="shared" si="302"/>
        <v>0</v>
      </c>
      <c r="W424" s="44">
        <f t="shared" si="302"/>
        <v>0</v>
      </c>
      <c r="X424" s="44">
        <f t="shared" si="302"/>
        <v>0</v>
      </c>
      <c r="Y424" s="44">
        <f t="shared" si="302"/>
        <v>0</v>
      </c>
      <c r="Z424" s="44">
        <f t="shared" si="302"/>
        <v>224186.87</v>
      </c>
      <c r="AA424" s="44">
        <f t="shared" si="302"/>
        <v>328632813.13</v>
      </c>
      <c r="AB424" s="45">
        <f t="shared" si="298"/>
        <v>6.8171536564525003E-4</v>
      </c>
      <c r="AC424" s="47"/>
    </row>
    <row r="425" spans="1:29" s="39" customFormat="1" ht="15" customHeight="1" x14ac:dyDescent="0.25">
      <c r="A425" s="36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8"/>
    </row>
    <row r="426" spans="1:29" s="39" customFormat="1" ht="15" customHeight="1" x14ac:dyDescent="0.25">
      <c r="A426" s="36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8"/>
    </row>
    <row r="427" spans="1:29" s="39" customFormat="1" ht="15" customHeight="1" x14ac:dyDescent="0.3">
      <c r="A427" s="40" t="s">
        <v>62</v>
      </c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8"/>
    </row>
    <row r="428" spans="1:29" s="39" customFormat="1" ht="18" customHeight="1" x14ac:dyDescent="0.25">
      <c r="A428" s="41" t="s">
        <v>36</v>
      </c>
      <c r="B428" s="37">
        <f>[1]consoCURRENT!E10228</f>
        <v>0</v>
      </c>
      <c r="C428" s="37">
        <f>[1]consoCURRENT!F10228</f>
        <v>0</v>
      </c>
      <c r="D428" s="37">
        <f>[1]consoCURRENT!G10228</f>
        <v>0</v>
      </c>
      <c r="E428" s="37">
        <f>[1]consoCURRENT!H10228</f>
        <v>0</v>
      </c>
      <c r="F428" s="37">
        <f>[1]consoCURRENT!I10228</f>
        <v>0</v>
      </c>
      <c r="G428" s="37">
        <f>[1]consoCURRENT!J10228</f>
        <v>0</v>
      </c>
      <c r="H428" s="37">
        <f>[1]consoCURRENT!K10228</f>
        <v>0</v>
      </c>
      <c r="I428" s="37">
        <f>[1]consoCURRENT!L10228</f>
        <v>0</v>
      </c>
      <c r="J428" s="37">
        <f>[1]consoCURRENT!M10228</f>
        <v>0</v>
      </c>
      <c r="K428" s="37">
        <f>[1]consoCURRENT!N10228</f>
        <v>0</v>
      </c>
      <c r="L428" s="37">
        <f>[1]consoCURRENT!O10228</f>
        <v>0</v>
      </c>
      <c r="M428" s="37">
        <f>[1]consoCURRENT!P10228</f>
        <v>0</v>
      </c>
      <c r="N428" s="37">
        <f>[1]consoCURRENT!Q10228</f>
        <v>0</v>
      </c>
      <c r="O428" s="37">
        <f>[1]consoCURRENT!R10228</f>
        <v>0</v>
      </c>
      <c r="P428" s="37">
        <f>[1]consoCURRENT!S10228</f>
        <v>0</v>
      </c>
      <c r="Q428" s="37">
        <f>[1]consoCURRENT!T10228</f>
        <v>0</v>
      </c>
      <c r="R428" s="37">
        <f>[1]consoCURRENT!U10228</f>
        <v>0</v>
      </c>
      <c r="S428" s="37">
        <f>[1]consoCURRENT!V10228</f>
        <v>0</v>
      </c>
      <c r="T428" s="37">
        <f>[1]consoCURRENT!W10228</f>
        <v>0</v>
      </c>
      <c r="U428" s="37">
        <f>[1]consoCURRENT!X10228</f>
        <v>0</v>
      </c>
      <c r="V428" s="37">
        <f>[1]consoCURRENT!Y10228</f>
        <v>0</v>
      </c>
      <c r="W428" s="37">
        <f>[1]consoCURRENT!Z10228</f>
        <v>0</v>
      </c>
      <c r="X428" s="37">
        <f>[1]consoCURRENT!AA10228</f>
        <v>0</v>
      </c>
      <c r="Y428" s="37">
        <f>[1]consoCURRENT!AB10228</f>
        <v>0</v>
      </c>
      <c r="Z428" s="37">
        <f>SUM(M428:Y428)</f>
        <v>0</v>
      </c>
      <c r="AA428" s="37">
        <f>B428-Z428</f>
        <v>0</v>
      </c>
      <c r="AB428" s="42"/>
      <c r="AC428" s="38"/>
    </row>
    <row r="429" spans="1:29" s="39" customFormat="1" ht="18" customHeight="1" x14ac:dyDescent="0.25">
      <c r="A429" s="41" t="s">
        <v>37</v>
      </c>
      <c r="B429" s="37">
        <f>[1]consoCURRENT!E10304</f>
        <v>396040000</v>
      </c>
      <c r="C429" s="37">
        <f>[1]consoCURRENT!F10304</f>
        <v>0</v>
      </c>
      <c r="D429" s="37">
        <f>[1]consoCURRENT!G10304</f>
        <v>0</v>
      </c>
      <c r="E429" s="37">
        <f>[1]consoCURRENT!H10304</f>
        <v>232157455.19</v>
      </c>
      <c r="F429" s="37">
        <f>[1]consoCURRENT!I10304</f>
        <v>0</v>
      </c>
      <c r="G429" s="37">
        <f>[1]consoCURRENT!J10304</f>
        <v>0</v>
      </c>
      <c r="H429" s="37">
        <f>[1]consoCURRENT!K10304</f>
        <v>0</v>
      </c>
      <c r="I429" s="37">
        <f>[1]consoCURRENT!L10304</f>
        <v>0</v>
      </c>
      <c r="J429" s="37">
        <f>[1]consoCURRENT!M10304</f>
        <v>0</v>
      </c>
      <c r="K429" s="37">
        <f>[1]consoCURRENT!N10304</f>
        <v>0</v>
      </c>
      <c r="L429" s="37">
        <f>[1]consoCURRENT!O10304</f>
        <v>0</v>
      </c>
      <c r="M429" s="37">
        <f>[1]consoCURRENT!P10304</f>
        <v>0</v>
      </c>
      <c r="N429" s="37">
        <f>[1]consoCURRENT!Q10304</f>
        <v>0</v>
      </c>
      <c r="O429" s="37">
        <f>[1]consoCURRENT!R10304</f>
        <v>98971.69</v>
      </c>
      <c r="P429" s="37">
        <f>[1]consoCURRENT!S10304</f>
        <v>232058483.5</v>
      </c>
      <c r="Q429" s="37">
        <f>[1]consoCURRENT!T10304</f>
        <v>0</v>
      </c>
      <c r="R429" s="37">
        <f>[1]consoCURRENT!U10304</f>
        <v>0</v>
      </c>
      <c r="S429" s="37">
        <f>[1]consoCURRENT!V10304</f>
        <v>0</v>
      </c>
      <c r="T429" s="37">
        <f>[1]consoCURRENT!W10304</f>
        <v>0</v>
      </c>
      <c r="U429" s="37">
        <f>[1]consoCURRENT!X10304</f>
        <v>0</v>
      </c>
      <c r="V429" s="37">
        <f>[1]consoCURRENT!Y10304</f>
        <v>0</v>
      </c>
      <c r="W429" s="37">
        <f>[1]consoCURRENT!Z10304</f>
        <v>0</v>
      </c>
      <c r="X429" s="37">
        <f>[1]consoCURRENT!AA10304</f>
        <v>0</v>
      </c>
      <c r="Y429" s="37">
        <f>[1]consoCURRENT!AB10304</f>
        <v>0</v>
      </c>
      <c r="Z429" s="37">
        <f t="shared" ref="Z429:Z431" si="303">SUM(M429:Y429)</f>
        <v>232157455.19</v>
      </c>
      <c r="AA429" s="37">
        <f t="shared" ref="AA429:AA431" si="304">B429-Z429</f>
        <v>163882544.81</v>
      </c>
      <c r="AB429" s="42">
        <f t="shared" ref="AB429:AB434" si="305">Z429/B429</f>
        <v>0.58619698815776189</v>
      </c>
      <c r="AC429" s="38"/>
    </row>
    <row r="430" spans="1:29" s="39" customFormat="1" ht="18" customHeight="1" x14ac:dyDescent="0.25">
      <c r="A430" s="41" t="s">
        <v>38</v>
      </c>
      <c r="B430" s="37">
        <f>[1]consoCURRENT!E10310</f>
        <v>0</v>
      </c>
      <c r="C430" s="37">
        <f>[1]consoCURRENT!F10310</f>
        <v>0</v>
      </c>
      <c r="D430" s="37">
        <f>[1]consoCURRENT!G10310</f>
        <v>0</v>
      </c>
      <c r="E430" s="37">
        <f>[1]consoCURRENT!H10310</f>
        <v>0</v>
      </c>
      <c r="F430" s="37">
        <f>[1]consoCURRENT!I10310</f>
        <v>0</v>
      </c>
      <c r="G430" s="37">
        <f>[1]consoCURRENT!J10310</f>
        <v>0</v>
      </c>
      <c r="H430" s="37">
        <f>[1]consoCURRENT!K10310</f>
        <v>0</v>
      </c>
      <c r="I430" s="37">
        <f>[1]consoCURRENT!L10310</f>
        <v>0</v>
      </c>
      <c r="J430" s="37">
        <f>[1]consoCURRENT!M10310</f>
        <v>0</v>
      </c>
      <c r="K430" s="37">
        <f>[1]consoCURRENT!N10310</f>
        <v>0</v>
      </c>
      <c r="L430" s="37">
        <f>[1]consoCURRENT!O10310</f>
        <v>0</v>
      </c>
      <c r="M430" s="37">
        <f>[1]consoCURRENT!P10310</f>
        <v>0</v>
      </c>
      <c r="N430" s="37">
        <f>[1]consoCURRENT!Q10310</f>
        <v>0</v>
      </c>
      <c r="O430" s="37">
        <f>[1]consoCURRENT!R10310</f>
        <v>0</v>
      </c>
      <c r="P430" s="37">
        <f>[1]consoCURRENT!S10310</f>
        <v>0</v>
      </c>
      <c r="Q430" s="37">
        <f>[1]consoCURRENT!T10310</f>
        <v>0</v>
      </c>
      <c r="R430" s="37">
        <f>[1]consoCURRENT!U10310</f>
        <v>0</v>
      </c>
      <c r="S430" s="37">
        <f>[1]consoCURRENT!V10310</f>
        <v>0</v>
      </c>
      <c r="T430" s="37">
        <f>[1]consoCURRENT!W10310</f>
        <v>0</v>
      </c>
      <c r="U430" s="37">
        <f>[1]consoCURRENT!X10310</f>
        <v>0</v>
      </c>
      <c r="V430" s="37">
        <f>[1]consoCURRENT!Y10310</f>
        <v>0</v>
      </c>
      <c r="W430" s="37">
        <f>[1]consoCURRENT!Z10310</f>
        <v>0</v>
      </c>
      <c r="X430" s="37">
        <f>[1]consoCURRENT!AA10310</f>
        <v>0</v>
      </c>
      <c r="Y430" s="37">
        <f>[1]consoCURRENT!AB10310</f>
        <v>0</v>
      </c>
      <c r="Z430" s="37">
        <f t="shared" si="303"/>
        <v>0</v>
      </c>
      <c r="AA430" s="37">
        <f t="shared" si="304"/>
        <v>0</v>
      </c>
      <c r="AB430" s="42"/>
      <c r="AC430" s="38"/>
    </row>
    <row r="431" spans="1:29" s="39" customFormat="1" ht="18" customHeight="1" x14ac:dyDescent="0.25">
      <c r="A431" s="41" t="s">
        <v>39</v>
      </c>
      <c r="B431" s="37">
        <f>[1]consoCURRENT!E10339</f>
        <v>0</v>
      </c>
      <c r="C431" s="37">
        <f>[1]consoCURRENT!F10339</f>
        <v>0</v>
      </c>
      <c r="D431" s="37">
        <f>[1]consoCURRENT!G10339</f>
        <v>0</v>
      </c>
      <c r="E431" s="37">
        <f>[1]consoCURRENT!H10339</f>
        <v>0</v>
      </c>
      <c r="F431" s="37">
        <f>[1]consoCURRENT!I10339</f>
        <v>0</v>
      </c>
      <c r="G431" s="37">
        <f>[1]consoCURRENT!J10339</f>
        <v>0</v>
      </c>
      <c r="H431" s="37">
        <f>[1]consoCURRENT!K10339</f>
        <v>0</v>
      </c>
      <c r="I431" s="37">
        <f>[1]consoCURRENT!L10339</f>
        <v>0</v>
      </c>
      <c r="J431" s="37">
        <f>[1]consoCURRENT!M10339</f>
        <v>0</v>
      </c>
      <c r="K431" s="37">
        <f>[1]consoCURRENT!N10339</f>
        <v>0</v>
      </c>
      <c r="L431" s="37">
        <f>[1]consoCURRENT!O10339</f>
        <v>0</v>
      </c>
      <c r="M431" s="37">
        <f>[1]consoCURRENT!P10339</f>
        <v>0</v>
      </c>
      <c r="N431" s="37">
        <f>[1]consoCURRENT!Q10339</f>
        <v>0</v>
      </c>
      <c r="O431" s="37">
        <f>[1]consoCURRENT!R10339</f>
        <v>0</v>
      </c>
      <c r="P431" s="37">
        <f>[1]consoCURRENT!S10339</f>
        <v>0</v>
      </c>
      <c r="Q431" s="37">
        <f>[1]consoCURRENT!T10339</f>
        <v>0</v>
      </c>
      <c r="R431" s="37">
        <f>[1]consoCURRENT!U10339</f>
        <v>0</v>
      </c>
      <c r="S431" s="37">
        <f>[1]consoCURRENT!V10339</f>
        <v>0</v>
      </c>
      <c r="T431" s="37">
        <f>[1]consoCURRENT!W10339</f>
        <v>0</v>
      </c>
      <c r="U431" s="37">
        <f>[1]consoCURRENT!X10339</f>
        <v>0</v>
      </c>
      <c r="V431" s="37">
        <f>[1]consoCURRENT!Y10339</f>
        <v>0</v>
      </c>
      <c r="W431" s="37">
        <f>[1]consoCURRENT!Z10339</f>
        <v>0</v>
      </c>
      <c r="X431" s="37">
        <f>[1]consoCURRENT!AA10339</f>
        <v>0</v>
      </c>
      <c r="Y431" s="37">
        <f>[1]consoCURRENT!AB10339</f>
        <v>0</v>
      </c>
      <c r="Z431" s="37">
        <f t="shared" si="303"/>
        <v>0</v>
      </c>
      <c r="AA431" s="37">
        <f t="shared" si="304"/>
        <v>0</v>
      </c>
      <c r="AB431" s="42"/>
      <c r="AC431" s="38"/>
    </row>
    <row r="432" spans="1:29" s="39" customFormat="1" ht="18" customHeight="1" x14ac:dyDescent="0.25">
      <c r="A432" s="43" t="s">
        <v>40</v>
      </c>
      <c r="B432" s="44">
        <f>SUM(B428:B431)</f>
        <v>396040000</v>
      </c>
      <c r="C432" s="44">
        <f t="shared" ref="C432:AA432" si="306">SUM(C428:C431)</f>
        <v>0</v>
      </c>
      <c r="D432" s="44">
        <f t="shared" si="306"/>
        <v>0</v>
      </c>
      <c r="E432" s="44">
        <f t="shared" si="306"/>
        <v>232157455.19</v>
      </c>
      <c r="F432" s="44">
        <f t="shared" si="306"/>
        <v>0</v>
      </c>
      <c r="G432" s="44">
        <f t="shared" si="306"/>
        <v>0</v>
      </c>
      <c r="H432" s="44">
        <f t="shared" si="306"/>
        <v>0</v>
      </c>
      <c r="I432" s="44">
        <f t="shared" si="306"/>
        <v>0</v>
      </c>
      <c r="J432" s="44">
        <f t="shared" si="306"/>
        <v>0</v>
      </c>
      <c r="K432" s="44">
        <f t="shared" si="306"/>
        <v>0</v>
      </c>
      <c r="L432" s="44">
        <f t="shared" si="306"/>
        <v>0</v>
      </c>
      <c r="M432" s="44">
        <f t="shared" si="306"/>
        <v>0</v>
      </c>
      <c r="N432" s="44">
        <f t="shared" si="306"/>
        <v>0</v>
      </c>
      <c r="O432" s="44">
        <f t="shared" si="306"/>
        <v>98971.69</v>
      </c>
      <c r="P432" s="44">
        <f t="shared" si="306"/>
        <v>232058483.5</v>
      </c>
      <c r="Q432" s="44">
        <f t="shared" si="306"/>
        <v>0</v>
      </c>
      <c r="R432" s="44">
        <f t="shared" si="306"/>
        <v>0</v>
      </c>
      <c r="S432" s="44">
        <f t="shared" si="306"/>
        <v>0</v>
      </c>
      <c r="T432" s="44">
        <f t="shared" si="306"/>
        <v>0</v>
      </c>
      <c r="U432" s="44">
        <f t="shared" si="306"/>
        <v>0</v>
      </c>
      <c r="V432" s="44">
        <f t="shared" si="306"/>
        <v>0</v>
      </c>
      <c r="W432" s="44">
        <f t="shared" si="306"/>
        <v>0</v>
      </c>
      <c r="X432" s="44">
        <f t="shared" si="306"/>
        <v>0</v>
      </c>
      <c r="Y432" s="44">
        <f t="shared" si="306"/>
        <v>0</v>
      </c>
      <c r="Z432" s="44">
        <f t="shared" si="306"/>
        <v>232157455.19</v>
      </c>
      <c r="AA432" s="44">
        <f t="shared" si="306"/>
        <v>163882544.81</v>
      </c>
      <c r="AB432" s="45">
        <f t="shared" si="305"/>
        <v>0.58619698815776189</v>
      </c>
      <c r="AC432" s="38"/>
    </row>
    <row r="433" spans="1:29" s="39" customFormat="1" ht="18" customHeight="1" x14ac:dyDescent="0.25">
      <c r="A433" s="46" t="s">
        <v>41</v>
      </c>
      <c r="B433" s="37">
        <f>[1]consoCURRENT!E10343</f>
        <v>0</v>
      </c>
      <c r="C433" s="37">
        <f>[1]consoCURRENT!F10343</f>
        <v>0</v>
      </c>
      <c r="D433" s="37">
        <f>[1]consoCURRENT!G10343</f>
        <v>0</v>
      </c>
      <c r="E433" s="37">
        <f>[1]consoCURRENT!H10343</f>
        <v>0</v>
      </c>
      <c r="F433" s="37">
        <f>[1]consoCURRENT!I10343</f>
        <v>0</v>
      </c>
      <c r="G433" s="37">
        <f>[1]consoCURRENT!J10343</f>
        <v>0</v>
      </c>
      <c r="H433" s="37">
        <f>[1]consoCURRENT!K10343</f>
        <v>0</v>
      </c>
      <c r="I433" s="37">
        <f>[1]consoCURRENT!L10343</f>
        <v>0</v>
      </c>
      <c r="J433" s="37">
        <f>[1]consoCURRENT!M10343</f>
        <v>0</v>
      </c>
      <c r="K433" s="37">
        <f>[1]consoCURRENT!N10343</f>
        <v>0</v>
      </c>
      <c r="L433" s="37">
        <f>[1]consoCURRENT!O10343</f>
        <v>0</v>
      </c>
      <c r="M433" s="37">
        <f>[1]consoCURRENT!P10343</f>
        <v>0</v>
      </c>
      <c r="N433" s="37">
        <f>[1]consoCURRENT!Q10343</f>
        <v>0</v>
      </c>
      <c r="O433" s="37">
        <f>[1]consoCURRENT!R10343</f>
        <v>0</v>
      </c>
      <c r="P433" s="37">
        <f>[1]consoCURRENT!S10343</f>
        <v>0</v>
      </c>
      <c r="Q433" s="37">
        <f>[1]consoCURRENT!T10343</f>
        <v>0</v>
      </c>
      <c r="R433" s="37">
        <f>[1]consoCURRENT!U10343</f>
        <v>0</v>
      </c>
      <c r="S433" s="37">
        <f>[1]consoCURRENT!V10343</f>
        <v>0</v>
      </c>
      <c r="T433" s="37">
        <f>[1]consoCURRENT!W10343</f>
        <v>0</v>
      </c>
      <c r="U433" s="37">
        <f>[1]consoCURRENT!X10343</f>
        <v>0</v>
      </c>
      <c r="V433" s="37">
        <f>[1]consoCURRENT!Y10343</f>
        <v>0</v>
      </c>
      <c r="W433" s="37">
        <f>[1]consoCURRENT!Z10343</f>
        <v>0</v>
      </c>
      <c r="X433" s="37">
        <f>[1]consoCURRENT!AA10343</f>
        <v>0</v>
      </c>
      <c r="Y433" s="37">
        <f>[1]consoCURRENT!AB10343</f>
        <v>0</v>
      </c>
      <c r="Z433" s="37">
        <f t="shared" ref="Z433" si="307">SUM(M433:Y433)</f>
        <v>0</v>
      </c>
      <c r="AA433" s="37">
        <f t="shared" ref="AA433" si="308">B433-Z433</f>
        <v>0</v>
      </c>
      <c r="AB433" s="42"/>
      <c r="AC433" s="38"/>
    </row>
    <row r="434" spans="1:29" s="39" customFormat="1" ht="18" customHeight="1" x14ac:dyDescent="0.25">
      <c r="A434" s="43" t="s">
        <v>42</v>
      </c>
      <c r="B434" s="44">
        <f>B433+B432</f>
        <v>396040000</v>
      </c>
      <c r="C434" s="44">
        <f t="shared" ref="C434:AA434" si="309">C433+C432</f>
        <v>0</v>
      </c>
      <c r="D434" s="44">
        <f t="shared" si="309"/>
        <v>0</v>
      </c>
      <c r="E434" s="44">
        <f t="shared" si="309"/>
        <v>232157455.19</v>
      </c>
      <c r="F434" s="44">
        <f t="shared" si="309"/>
        <v>0</v>
      </c>
      <c r="G434" s="44">
        <f t="shared" si="309"/>
        <v>0</v>
      </c>
      <c r="H434" s="44">
        <f t="shared" si="309"/>
        <v>0</v>
      </c>
      <c r="I434" s="44">
        <f t="shared" si="309"/>
        <v>0</v>
      </c>
      <c r="J434" s="44">
        <f t="shared" si="309"/>
        <v>0</v>
      </c>
      <c r="K434" s="44">
        <f t="shared" si="309"/>
        <v>0</v>
      </c>
      <c r="L434" s="44">
        <f t="shared" si="309"/>
        <v>0</v>
      </c>
      <c r="M434" s="44">
        <f t="shared" si="309"/>
        <v>0</v>
      </c>
      <c r="N434" s="44">
        <f t="shared" si="309"/>
        <v>0</v>
      </c>
      <c r="O434" s="44">
        <f t="shared" si="309"/>
        <v>98971.69</v>
      </c>
      <c r="P434" s="44">
        <f t="shared" si="309"/>
        <v>232058483.5</v>
      </c>
      <c r="Q434" s="44">
        <f t="shared" si="309"/>
        <v>0</v>
      </c>
      <c r="R434" s="44">
        <f t="shared" si="309"/>
        <v>0</v>
      </c>
      <c r="S434" s="44">
        <f t="shared" si="309"/>
        <v>0</v>
      </c>
      <c r="T434" s="44">
        <f t="shared" si="309"/>
        <v>0</v>
      </c>
      <c r="U434" s="44">
        <f t="shared" si="309"/>
        <v>0</v>
      </c>
      <c r="V434" s="44">
        <f t="shared" si="309"/>
        <v>0</v>
      </c>
      <c r="W434" s="44">
        <f t="shared" si="309"/>
        <v>0</v>
      </c>
      <c r="X434" s="44">
        <f t="shared" si="309"/>
        <v>0</v>
      </c>
      <c r="Y434" s="44">
        <f t="shared" si="309"/>
        <v>0</v>
      </c>
      <c r="Z434" s="44">
        <f t="shared" si="309"/>
        <v>232157455.19</v>
      </c>
      <c r="AA434" s="44">
        <f t="shared" si="309"/>
        <v>163882544.81</v>
      </c>
      <c r="AB434" s="45">
        <f t="shared" si="305"/>
        <v>0.58619698815776189</v>
      </c>
      <c r="AC434" s="47"/>
    </row>
    <row r="435" spans="1:29" s="39" customFormat="1" ht="15" customHeight="1" x14ac:dyDescent="0.25">
      <c r="A435" s="36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8"/>
    </row>
    <row r="436" spans="1:29" s="39" customFormat="1" ht="15" customHeight="1" x14ac:dyDescent="0.25">
      <c r="A436" s="36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8"/>
    </row>
    <row r="437" spans="1:29" s="39" customFormat="1" ht="15" customHeight="1" x14ac:dyDescent="0.3">
      <c r="A437" s="40" t="s">
        <v>63</v>
      </c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8"/>
    </row>
    <row r="438" spans="1:29" s="39" customFormat="1" ht="18" customHeight="1" x14ac:dyDescent="0.25">
      <c r="A438" s="41" t="s">
        <v>36</v>
      </c>
      <c r="B438" s="37">
        <f>[1]consoCURRENT!E10403</f>
        <v>0</v>
      </c>
      <c r="C438" s="37">
        <f>[1]consoCURRENT!F10403</f>
        <v>0</v>
      </c>
      <c r="D438" s="37">
        <f>[1]consoCURRENT!G10403</f>
        <v>0</v>
      </c>
      <c r="E438" s="37">
        <f>[1]consoCURRENT!H10403</f>
        <v>0</v>
      </c>
      <c r="F438" s="37">
        <f>[1]consoCURRENT!I10403</f>
        <v>0</v>
      </c>
      <c r="G438" s="37">
        <f>[1]consoCURRENT!J10403</f>
        <v>0</v>
      </c>
      <c r="H438" s="37">
        <f>[1]consoCURRENT!K10403</f>
        <v>0</v>
      </c>
      <c r="I438" s="37">
        <f>[1]consoCURRENT!L10403</f>
        <v>0</v>
      </c>
      <c r="J438" s="37">
        <f>[1]consoCURRENT!M10403</f>
        <v>0</v>
      </c>
      <c r="K438" s="37">
        <f>[1]consoCURRENT!N10403</f>
        <v>0</v>
      </c>
      <c r="L438" s="37">
        <f>[1]consoCURRENT!O10403</f>
        <v>0</v>
      </c>
      <c r="M438" s="37">
        <f>[1]consoCURRENT!P10403</f>
        <v>0</v>
      </c>
      <c r="N438" s="37">
        <f>[1]consoCURRENT!Q10403</f>
        <v>0</v>
      </c>
      <c r="O438" s="37">
        <f>[1]consoCURRENT!R10403</f>
        <v>0</v>
      </c>
      <c r="P438" s="37">
        <f>[1]consoCURRENT!S10403</f>
        <v>0</v>
      </c>
      <c r="Q438" s="37">
        <f>[1]consoCURRENT!T10403</f>
        <v>0</v>
      </c>
      <c r="R438" s="37">
        <f>[1]consoCURRENT!U10403</f>
        <v>0</v>
      </c>
      <c r="S438" s="37">
        <f>[1]consoCURRENT!V10403</f>
        <v>0</v>
      </c>
      <c r="T438" s="37">
        <f>[1]consoCURRENT!W10403</f>
        <v>0</v>
      </c>
      <c r="U438" s="37">
        <f>[1]consoCURRENT!X10403</f>
        <v>0</v>
      </c>
      <c r="V438" s="37">
        <f>[1]consoCURRENT!Y10403</f>
        <v>0</v>
      </c>
      <c r="W438" s="37">
        <f>[1]consoCURRENT!Z10403</f>
        <v>0</v>
      </c>
      <c r="X438" s="37">
        <f>[1]consoCURRENT!AA10403</f>
        <v>0</v>
      </c>
      <c r="Y438" s="37">
        <f>[1]consoCURRENT!AB10403</f>
        <v>0</v>
      </c>
      <c r="Z438" s="37">
        <f>SUM(M438:Y438)</f>
        <v>0</v>
      </c>
      <c r="AA438" s="37">
        <f>B438-Z438</f>
        <v>0</v>
      </c>
      <c r="AB438" s="42"/>
      <c r="AC438" s="38"/>
    </row>
    <row r="439" spans="1:29" s="39" customFormat="1" ht="18" customHeight="1" x14ac:dyDescent="0.25">
      <c r="A439" s="41" t="s">
        <v>37</v>
      </c>
      <c r="B439" s="37">
        <f>[1]consoCURRENT!E10479</f>
        <v>316005000</v>
      </c>
      <c r="C439" s="37">
        <f>[1]consoCURRENT!F10479</f>
        <v>0</v>
      </c>
      <c r="D439" s="37">
        <f>[1]consoCURRENT!G10479</f>
        <v>0</v>
      </c>
      <c r="E439" s="37">
        <f>[1]consoCURRENT!H10479</f>
        <v>316712.14</v>
      </c>
      <c r="F439" s="37">
        <f>[1]consoCURRENT!I10479</f>
        <v>0</v>
      </c>
      <c r="G439" s="37">
        <f>[1]consoCURRENT!J10479</f>
        <v>0</v>
      </c>
      <c r="H439" s="37">
        <f>[1]consoCURRENT!K10479</f>
        <v>0</v>
      </c>
      <c r="I439" s="37">
        <f>[1]consoCURRENT!L10479</f>
        <v>0</v>
      </c>
      <c r="J439" s="37">
        <f>[1]consoCURRENT!M10479</f>
        <v>0</v>
      </c>
      <c r="K439" s="37">
        <f>[1]consoCURRENT!N10479</f>
        <v>0</v>
      </c>
      <c r="L439" s="37">
        <f>[1]consoCURRENT!O10479</f>
        <v>0</v>
      </c>
      <c r="M439" s="37">
        <f>[1]consoCURRENT!P10479</f>
        <v>0</v>
      </c>
      <c r="N439" s="37">
        <f>[1]consoCURRENT!Q10479</f>
        <v>0</v>
      </c>
      <c r="O439" s="37">
        <f>[1]consoCURRENT!R10479</f>
        <v>67552.5</v>
      </c>
      <c r="P439" s="37">
        <f>[1]consoCURRENT!S10479</f>
        <v>249159.64</v>
      </c>
      <c r="Q439" s="37">
        <f>[1]consoCURRENT!T10479</f>
        <v>0</v>
      </c>
      <c r="R439" s="37">
        <f>[1]consoCURRENT!U10479</f>
        <v>0</v>
      </c>
      <c r="S439" s="37">
        <f>[1]consoCURRENT!V10479</f>
        <v>0</v>
      </c>
      <c r="T439" s="37">
        <f>[1]consoCURRENT!W10479</f>
        <v>0</v>
      </c>
      <c r="U439" s="37">
        <f>[1]consoCURRENT!X10479</f>
        <v>0</v>
      </c>
      <c r="V439" s="37">
        <f>[1]consoCURRENT!Y10479</f>
        <v>0</v>
      </c>
      <c r="W439" s="37">
        <f>[1]consoCURRENT!Z10479</f>
        <v>0</v>
      </c>
      <c r="X439" s="37">
        <f>[1]consoCURRENT!AA10479</f>
        <v>0</v>
      </c>
      <c r="Y439" s="37">
        <f>[1]consoCURRENT!AB10479</f>
        <v>0</v>
      </c>
      <c r="Z439" s="37">
        <f t="shared" ref="Z439:Z441" si="310">SUM(M439:Y439)</f>
        <v>316712.14</v>
      </c>
      <c r="AA439" s="37">
        <f t="shared" ref="AA439:AA441" si="311">B439-Z439</f>
        <v>315688287.86000001</v>
      </c>
      <c r="AB439" s="42">
        <f t="shared" ref="AB439:AB444" si="312">Z439/B439</f>
        <v>1.0022377494026994E-3</v>
      </c>
      <c r="AC439" s="38"/>
    </row>
    <row r="440" spans="1:29" s="39" customFormat="1" ht="18" customHeight="1" x14ac:dyDescent="0.25">
      <c r="A440" s="41" t="s">
        <v>38</v>
      </c>
      <c r="B440" s="37">
        <f>[1]consoCURRENT!E10485</f>
        <v>0</v>
      </c>
      <c r="C440" s="37">
        <f>[1]consoCURRENT!F10485</f>
        <v>0</v>
      </c>
      <c r="D440" s="37">
        <f>[1]consoCURRENT!G10485</f>
        <v>0</v>
      </c>
      <c r="E440" s="37">
        <f>[1]consoCURRENT!H10485</f>
        <v>0</v>
      </c>
      <c r="F440" s="37">
        <f>[1]consoCURRENT!I10485</f>
        <v>0</v>
      </c>
      <c r="G440" s="37">
        <f>[1]consoCURRENT!J10485</f>
        <v>0</v>
      </c>
      <c r="H440" s="37">
        <f>[1]consoCURRENT!K10485</f>
        <v>0</v>
      </c>
      <c r="I440" s="37">
        <f>[1]consoCURRENT!L10485</f>
        <v>0</v>
      </c>
      <c r="J440" s="37">
        <f>[1]consoCURRENT!M10485</f>
        <v>0</v>
      </c>
      <c r="K440" s="37">
        <f>[1]consoCURRENT!N10485</f>
        <v>0</v>
      </c>
      <c r="L440" s="37">
        <f>[1]consoCURRENT!O10485</f>
        <v>0</v>
      </c>
      <c r="M440" s="37">
        <f>[1]consoCURRENT!P10485</f>
        <v>0</v>
      </c>
      <c r="N440" s="37">
        <f>[1]consoCURRENT!Q10485</f>
        <v>0</v>
      </c>
      <c r="O440" s="37">
        <f>[1]consoCURRENT!R10485</f>
        <v>0</v>
      </c>
      <c r="P440" s="37">
        <f>[1]consoCURRENT!S10485</f>
        <v>0</v>
      </c>
      <c r="Q440" s="37">
        <f>[1]consoCURRENT!T10485</f>
        <v>0</v>
      </c>
      <c r="R440" s="37">
        <f>[1]consoCURRENT!U10485</f>
        <v>0</v>
      </c>
      <c r="S440" s="37">
        <f>[1]consoCURRENT!V10485</f>
        <v>0</v>
      </c>
      <c r="T440" s="37">
        <f>[1]consoCURRENT!W10485</f>
        <v>0</v>
      </c>
      <c r="U440" s="37">
        <f>[1]consoCURRENT!X10485</f>
        <v>0</v>
      </c>
      <c r="V440" s="37">
        <f>[1]consoCURRENT!Y10485</f>
        <v>0</v>
      </c>
      <c r="W440" s="37">
        <f>[1]consoCURRENT!Z10485</f>
        <v>0</v>
      </c>
      <c r="X440" s="37">
        <f>[1]consoCURRENT!AA10485</f>
        <v>0</v>
      </c>
      <c r="Y440" s="37">
        <f>[1]consoCURRENT!AB10485</f>
        <v>0</v>
      </c>
      <c r="Z440" s="37">
        <f t="shared" si="310"/>
        <v>0</v>
      </c>
      <c r="AA440" s="37">
        <f t="shared" si="311"/>
        <v>0</v>
      </c>
      <c r="AB440" s="42"/>
      <c r="AC440" s="38"/>
    </row>
    <row r="441" spans="1:29" s="39" customFormat="1" ht="18" customHeight="1" x14ac:dyDescent="0.25">
      <c r="A441" s="41" t="s">
        <v>39</v>
      </c>
      <c r="B441" s="37">
        <f>[1]consoCURRENT!E10514</f>
        <v>0</v>
      </c>
      <c r="C441" s="37">
        <f>[1]consoCURRENT!F10514</f>
        <v>0</v>
      </c>
      <c r="D441" s="37">
        <f>[1]consoCURRENT!G10514</f>
        <v>0</v>
      </c>
      <c r="E441" s="37">
        <f>[1]consoCURRENT!H10514</f>
        <v>0</v>
      </c>
      <c r="F441" s="37">
        <f>[1]consoCURRENT!I10514</f>
        <v>0</v>
      </c>
      <c r="G441" s="37">
        <f>[1]consoCURRENT!J10514</f>
        <v>0</v>
      </c>
      <c r="H441" s="37">
        <f>[1]consoCURRENT!K10514</f>
        <v>0</v>
      </c>
      <c r="I441" s="37">
        <f>[1]consoCURRENT!L10514</f>
        <v>0</v>
      </c>
      <c r="J441" s="37">
        <f>[1]consoCURRENT!M10514</f>
        <v>0</v>
      </c>
      <c r="K441" s="37">
        <f>[1]consoCURRENT!N10514</f>
        <v>0</v>
      </c>
      <c r="L441" s="37">
        <f>[1]consoCURRENT!O10514</f>
        <v>0</v>
      </c>
      <c r="M441" s="37">
        <f>[1]consoCURRENT!P10514</f>
        <v>0</v>
      </c>
      <c r="N441" s="37">
        <f>[1]consoCURRENT!Q10514</f>
        <v>0</v>
      </c>
      <c r="O441" s="37">
        <f>[1]consoCURRENT!R10514</f>
        <v>0</v>
      </c>
      <c r="P441" s="37">
        <f>[1]consoCURRENT!S10514</f>
        <v>0</v>
      </c>
      <c r="Q441" s="37">
        <f>[1]consoCURRENT!T10514</f>
        <v>0</v>
      </c>
      <c r="R441" s="37">
        <f>[1]consoCURRENT!U10514</f>
        <v>0</v>
      </c>
      <c r="S441" s="37">
        <f>[1]consoCURRENT!V10514</f>
        <v>0</v>
      </c>
      <c r="T441" s="37">
        <f>[1]consoCURRENT!W10514</f>
        <v>0</v>
      </c>
      <c r="U441" s="37">
        <f>[1]consoCURRENT!X10514</f>
        <v>0</v>
      </c>
      <c r="V441" s="37">
        <f>[1]consoCURRENT!Y10514</f>
        <v>0</v>
      </c>
      <c r="W441" s="37">
        <f>[1]consoCURRENT!Z10514</f>
        <v>0</v>
      </c>
      <c r="X441" s="37">
        <f>[1]consoCURRENT!AA10514</f>
        <v>0</v>
      </c>
      <c r="Y441" s="37">
        <f>[1]consoCURRENT!AB10514</f>
        <v>0</v>
      </c>
      <c r="Z441" s="37">
        <f t="shared" si="310"/>
        <v>0</v>
      </c>
      <c r="AA441" s="37">
        <f t="shared" si="311"/>
        <v>0</v>
      </c>
      <c r="AB441" s="42"/>
      <c r="AC441" s="38"/>
    </row>
    <row r="442" spans="1:29" s="39" customFormat="1" ht="18" customHeight="1" x14ac:dyDescent="0.25">
      <c r="A442" s="43" t="s">
        <v>40</v>
      </c>
      <c r="B442" s="44">
        <f>SUM(B438:B441)</f>
        <v>316005000</v>
      </c>
      <c r="C442" s="44">
        <f t="shared" ref="C442:AA442" si="313">SUM(C438:C441)</f>
        <v>0</v>
      </c>
      <c r="D442" s="44">
        <f t="shared" si="313"/>
        <v>0</v>
      </c>
      <c r="E442" s="44">
        <f t="shared" si="313"/>
        <v>316712.14</v>
      </c>
      <c r="F442" s="44">
        <f t="shared" si="313"/>
        <v>0</v>
      </c>
      <c r="G442" s="44">
        <f t="shared" si="313"/>
        <v>0</v>
      </c>
      <c r="H442" s="44">
        <f t="shared" si="313"/>
        <v>0</v>
      </c>
      <c r="I442" s="44">
        <f t="shared" si="313"/>
        <v>0</v>
      </c>
      <c r="J442" s="44">
        <f t="shared" si="313"/>
        <v>0</v>
      </c>
      <c r="K442" s="44">
        <f t="shared" si="313"/>
        <v>0</v>
      </c>
      <c r="L442" s="44">
        <f t="shared" si="313"/>
        <v>0</v>
      </c>
      <c r="M442" s="44">
        <f t="shared" si="313"/>
        <v>0</v>
      </c>
      <c r="N442" s="44">
        <f t="shared" si="313"/>
        <v>0</v>
      </c>
      <c r="O442" s="44">
        <f t="shared" si="313"/>
        <v>67552.5</v>
      </c>
      <c r="P442" s="44">
        <f t="shared" si="313"/>
        <v>249159.64</v>
      </c>
      <c r="Q442" s="44">
        <f t="shared" si="313"/>
        <v>0</v>
      </c>
      <c r="R442" s="44">
        <f t="shared" si="313"/>
        <v>0</v>
      </c>
      <c r="S442" s="44">
        <f t="shared" si="313"/>
        <v>0</v>
      </c>
      <c r="T442" s="44">
        <f t="shared" si="313"/>
        <v>0</v>
      </c>
      <c r="U442" s="44">
        <f t="shared" si="313"/>
        <v>0</v>
      </c>
      <c r="V442" s="44">
        <f t="shared" si="313"/>
        <v>0</v>
      </c>
      <c r="W442" s="44">
        <f t="shared" si="313"/>
        <v>0</v>
      </c>
      <c r="X442" s="44">
        <f t="shared" si="313"/>
        <v>0</v>
      </c>
      <c r="Y442" s="44">
        <f t="shared" si="313"/>
        <v>0</v>
      </c>
      <c r="Z442" s="44">
        <f t="shared" si="313"/>
        <v>316712.14</v>
      </c>
      <c r="AA442" s="44">
        <f t="shared" si="313"/>
        <v>315688287.86000001</v>
      </c>
      <c r="AB442" s="45">
        <f t="shared" si="312"/>
        <v>1.0022377494026994E-3</v>
      </c>
      <c r="AC442" s="38"/>
    </row>
    <row r="443" spans="1:29" s="39" customFormat="1" ht="18" customHeight="1" x14ac:dyDescent="0.25">
      <c r="A443" s="46" t="s">
        <v>41</v>
      </c>
      <c r="B443" s="37">
        <f>[1]consoCURRENT!E10518</f>
        <v>0</v>
      </c>
      <c r="C443" s="37">
        <f>[1]consoCURRENT!F10518</f>
        <v>0</v>
      </c>
      <c r="D443" s="37">
        <f>[1]consoCURRENT!G10518</f>
        <v>0</v>
      </c>
      <c r="E443" s="37">
        <f>[1]consoCURRENT!H10518</f>
        <v>0</v>
      </c>
      <c r="F443" s="37">
        <f>[1]consoCURRENT!I10518</f>
        <v>0</v>
      </c>
      <c r="G443" s="37">
        <f>[1]consoCURRENT!J10518</f>
        <v>0</v>
      </c>
      <c r="H443" s="37">
        <f>[1]consoCURRENT!K10518</f>
        <v>0</v>
      </c>
      <c r="I443" s="37">
        <f>[1]consoCURRENT!L10518</f>
        <v>0</v>
      </c>
      <c r="J443" s="37">
        <f>[1]consoCURRENT!M10518</f>
        <v>0</v>
      </c>
      <c r="K443" s="37">
        <f>[1]consoCURRENT!N10518</f>
        <v>0</v>
      </c>
      <c r="L443" s="37">
        <f>[1]consoCURRENT!O10518</f>
        <v>0</v>
      </c>
      <c r="M443" s="37">
        <f>[1]consoCURRENT!P10518</f>
        <v>0</v>
      </c>
      <c r="N443" s="37">
        <f>[1]consoCURRENT!Q10518</f>
        <v>0</v>
      </c>
      <c r="O443" s="37">
        <f>[1]consoCURRENT!R10518</f>
        <v>0</v>
      </c>
      <c r="P443" s="37">
        <f>[1]consoCURRENT!S10518</f>
        <v>0</v>
      </c>
      <c r="Q443" s="37">
        <f>[1]consoCURRENT!T10518</f>
        <v>0</v>
      </c>
      <c r="R443" s="37">
        <f>[1]consoCURRENT!U10518</f>
        <v>0</v>
      </c>
      <c r="S443" s="37">
        <f>[1]consoCURRENT!V10518</f>
        <v>0</v>
      </c>
      <c r="T443" s="37">
        <f>[1]consoCURRENT!W10518</f>
        <v>0</v>
      </c>
      <c r="U443" s="37">
        <f>[1]consoCURRENT!X10518</f>
        <v>0</v>
      </c>
      <c r="V443" s="37">
        <f>[1]consoCURRENT!Y10518</f>
        <v>0</v>
      </c>
      <c r="W443" s="37">
        <f>[1]consoCURRENT!Z10518</f>
        <v>0</v>
      </c>
      <c r="X443" s="37">
        <f>[1]consoCURRENT!AA10518</f>
        <v>0</v>
      </c>
      <c r="Y443" s="37">
        <f>[1]consoCURRENT!AB10518</f>
        <v>0</v>
      </c>
      <c r="Z443" s="37">
        <f t="shared" ref="Z443" si="314">SUM(M443:Y443)</f>
        <v>0</v>
      </c>
      <c r="AA443" s="37">
        <f t="shared" ref="AA443" si="315">B443-Z443</f>
        <v>0</v>
      </c>
      <c r="AB443" s="42"/>
      <c r="AC443" s="38"/>
    </row>
    <row r="444" spans="1:29" s="39" customFormat="1" ht="18" customHeight="1" x14ac:dyDescent="0.25">
      <c r="A444" s="43" t="s">
        <v>42</v>
      </c>
      <c r="B444" s="44">
        <f>B443+B442</f>
        <v>316005000</v>
      </c>
      <c r="C444" s="44">
        <f t="shared" ref="C444:AA444" si="316">C443+C442</f>
        <v>0</v>
      </c>
      <c r="D444" s="44">
        <f t="shared" si="316"/>
        <v>0</v>
      </c>
      <c r="E444" s="44">
        <f t="shared" si="316"/>
        <v>316712.14</v>
      </c>
      <c r="F444" s="44">
        <f t="shared" si="316"/>
        <v>0</v>
      </c>
      <c r="G444" s="44">
        <f t="shared" si="316"/>
        <v>0</v>
      </c>
      <c r="H444" s="44">
        <f t="shared" si="316"/>
        <v>0</v>
      </c>
      <c r="I444" s="44">
        <f t="shared" si="316"/>
        <v>0</v>
      </c>
      <c r="J444" s="44">
        <f t="shared" si="316"/>
        <v>0</v>
      </c>
      <c r="K444" s="44">
        <f t="shared" si="316"/>
        <v>0</v>
      </c>
      <c r="L444" s="44">
        <f t="shared" si="316"/>
        <v>0</v>
      </c>
      <c r="M444" s="44">
        <f t="shared" si="316"/>
        <v>0</v>
      </c>
      <c r="N444" s="44">
        <f t="shared" si="316"/>
        <v>0</v>
      </c>
      <c r="O444" s="44">
        <f t="shared" si="316"/>
        <v>67552.5</v>
      </c>
      <c r="P444" s="44">
        <f t="shared" si="316"/>
        <v>249159.64</v>
      </c>
      <c r="Q444" s="44">
        <f t="shared" si="316"/>
        <v>0</v>
      </c>
      <c r="R444" s="44">
        <f t="shared" si="316"/>
        <v>0</v>
      </c>
      <c r="S444" s="44">
        <f t="shared" si="316"/>
        <v>0</v>
      </c>
      <c r="T444" s="44">
        <f t="shared" si="316"/>
        <v>0</v>
      </c>
      <c r="U444" s="44">
        <f t="shared" si="316"/>
        <v>0</v>
      </c>
      <c r="V444" s="44">
        <f t="shared" si="316"/>
        <v>0</v>
      </c>
      <c r="W444" s="44">
        <f t="shared" si="316"/>
        <v>0</v>
      </c>
      <c r="X444" s="44">
        <f t="shared" si="316"/>
        <v>0</v>
      </c>
      <c r="Y444" s="44">
        <f t="shared" si="316"/>
        <v>0</v>
      </c>
      <c r="Z444" s="44">
        <f t="shared" si="316"/>
        <v>316712.14</v>
      </c>
      <c r="AA444" s="44">
        <f t="shared" si="316"/>
        <v>315688287.86000001</v>
      </c>
      <c r="AB444" s="45">
        <f t="shared" si="312"/>
        <v>1.0022377494026994E-3</v>
      </c>
      <c r="AC444" s="47"/>
    </row>
    <row r="445" spans="1:29" s="39" customFormat="1" ht="15" customHeight="1" x14ac:dyDescent="0.25">
      <c r="A445" s="36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8"/>
    </row>
    <row r="446" spans="1:29" s="39" customFormat="1" ht="15" customHeight="1" x14ac:dyDescent="0.25">
      <c r="A446" s="36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8"/>
    </row>
    <row r="447" spans="1:29" s="39" customFormat="1" ht="15" customHeight="1" x14ac:dyDescent="0.3">
      <c r="A447" s="40" t="s">
        <v>64</v>
      </c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8"/>
    </row>
    <row r="448" spans="1:29" s="39" customFormat="1" ht="18" customHeight="1" x14ac:dyDescent="0.25">
      <c r="A448" s="41" t="s">
        <v>36</v>
      </c>
      <c r="B448" s="37">
        <f>[1]consoCURRENT!E10578</f>
        <v>0</v>
      </c>
      <c r="C448" s="37">
        <f>[1]consoCURRENT!F10578</f>
        <v>0</v>
      </c>
      <c r="D448" s="37">
        <f>[1]consoCURRENT!G10578</f>
        <v>0</v>
      </c>
      <c r="E448" s="37">
        <f>[1]consoCURRENT!H10578</f>
        <v>0</v>
      </c>
      <c r="F448" s="37">
        <f>[1]consoCURRENT!I10578</f>
        <v>0</v>
      </c>
      <c r="G448" s="37">
        <f>[1]consoCURRENT!J10578</f>
        <v>0</v>
      </c>
      <c r="H448" s="37">
        <f>[1]consoCURRENT!K10578</f>
        <v>0</v>
      </c>
      <c r="I448" s="37">
        <f>[1]consoCURRENT!L10578</f>
        <v>0</v>
      </c>
      <c r="J448" s="37">
        <f>[1]consoCURRENT!M10578</f>
        <v>0</v>
      </c>
      <c r="K448" s="37">
        <f>[1]consoCURRENT!N10578</f>
        <v>0</v>
      </c>
      <c r="L448" s="37">
        <f>[1]consoCURRENT!O10578</f>
        <v>0</v>
      </c>
      <c r="M448" s="37">
        <f>[1]consoCURRENT!P10578</f>
        <v>0</v>
      </c>
      <c r="N448" s="37">
        <f>[1]consoCURRENT!Q10578</f>
        <v>0</v>
      </c>
      <c r="O448" s="37">
        <f>[1]consoCURRENT!R10578</f>
        <v>0</v>
      </c>
      <c r="P448" s="37">
        <f>[1]consoCURRENT!S10578</f>
        <v>0</v>
      </c>
      <c r="Q448" s="37">
        <f>[1]consoCURRENT!T10578</f>
        <v>0</v>
      </c>
      <c r="R448" s="37">
        <f>[1]consoCURRENT!U10578</f>
        <v>0</v>
      </c>
      <c r="S448" s="37">
        <f>[1]consoCURRENT!V10578</f>
        <v>0</v>
      </c>
      <c r="T448" s="37">
        <f>[1]consoCURRENT!W10578</f>
        <v>0</v>
      </c>
      <c r="U448" s="37">
        <f>[1]consoCURRENT!X10578</f>
        <v>0</v>
      </c>
      <c r="V448" s="37">
        <f>[1]consoCURRENT!Y10578</f>
        <v>0</v>
      </c>
      <c r="W448" s="37">
        <f>[1]consoCURRENT!Z10578</f>
        <v>0</v>
      </c>
      <c r="X448" s="37">
        <f>[1]consoCURRENT!AA10578</f>
        <v>0</v>
      </c>
      <c r="Y448" s="37">
        <f>[1]consoCURRENT!AB10578</f>
        <v>0</v>
      </c>
      <c r="Z448" s="37">
        <f>SUM(M448:Y448)</f>
        <v>0</v>
      </c>
      <c r="AA448" s="37">
        <f>B448-Z448</f>
        <v>0</v>
      </c>
      <c r="AB448" s="42"/>
      <c r="AC448" s="38"/>
    </row>
    <row r="449" spans="1:29" s="39" customFormat="1" ht="18" customHeight="1" x14ac:dyDescent="0.25">
      <c r="A449" s="41" t="s">
        <v>37</v>
      </c>
      <c r="B449" s="37">
        <f>[1]consoCURRENT!E10654</f>
        <v>182817000</v>
      </c>
      <c r="C449" s="37">
        <f>[1]consoCURRENT!F10654</f>
        <v>0</v>
      </c>
      <c r="D449" s="37">
        <f>[1]consoCURRENT!G10654</f>
        <v>0</v>
      </c>
      <c r="E449" s="37">
        <f>[1]consoCURRENT!H10654</f>
        <v>79733.45</v>
      </c>
      <c r="F449" s="37">
        <f>[1]consoCURRENT!I10654</f>
        <v>0</v>
      </c>
      <c r="G449" s="37">
        <f>[1]consoCURRENT!J10654</f>
        <v>0</v>
      </c>
      <c r="H449" s="37">
        <f>[1]consoCURRENT!K10654</f>
        <v>0</v>
      </c>
      <c r="I449" s="37">
        <f>[1]consoCURRENT!L10654</f>
        <v>0</v>
      </c>
      <c r="J449" s="37">
        <f>[1]consoCURRENT!M10654</f>
        <v>0</v>
      </c>
      <c r="K449" s="37">
        <f>[1]consoCURRENT!N10654</f>
        <v>0</v>
      </c>
      <c r="L449" s="37">
        <f>[1]consoCURRENT!O10654</f>
        <v>0</v>
      </c>
      <c r="M449" s="37">
        <f>[1]consoCURRENT!P10654</f>
        <v>0</v>
      </c>
      <c r="N449" s="37">
        <f>[1]consoCURRENT!Q10654</f>
        <v>0</v>
      </c>
      <c r="O449" s="37">
        <f>[1]consoCURRENT!R10654</f>
        <v>0</v>
      </c>
      <c r="P449" s="37">
        <f>[1]consoCURRENT!S10654</f>
        <v>79733.45</v>
      </c>
      <c r="Q449" s="37">
        <f>[1]consoCURRENT!T10654</f>
        <v>0</v>
      </c>
      <c r="R449" s="37">
        <f>[1]consoCURRENT!U10654</f>
        <v>0</v>
      </c>
      <c r="S449" s="37">
        <f>[1]consoCURRENT!V10654</f>
        <v>0</v>
      </c>
      <c r="T449" s="37">
        <f>[1]consoCURRENT!W10654</f>
        <v>0</v>
      </c>
      <c r="U449" s="37">
        <f>[1]consoCURRENT!X10654</f>
        <v>0</v>
      </c>
      <c r="V449" s="37">
        <f>[1]consoCURRENT!Y10654</f>
        <v>0</v>
      </c>
      <c r="W449" s="37">
        <f>[1]consoCURRENT!Z10654</f>
        <v>0</v>
      </c>
      <c r="X449" s="37">
        <f>[1]consoCURRENT!AA10654</f>
        <v>0</v>
      </c>
      <c r="Y449" s="37">
        <f>[1]consoCURRENT!AB10654</f>
        <v>0</v>
      </c>
      <c r="Z449" s="37">
        <f t="shared" ref="Z449:Z451" si="317">SUM(M449:Y449)</f>
        <v>79733.45</v>
      </c>
      <c r="AA449" s="37">
        <f t="shared" ref="AA449:AA451" si="318">B449-Z449</f>
        <v>182737266.55000001</v>
      </c>
      <c r="AB449" s="42">
        <f t="shared" ref="AB449:AB454" si="319">Z449/B449</f>
        <v>4.3613805061892494E-4</v>
      </c>
      <c r="AC449" s="38"/>
    </row>
    <row r="450" spans="1:29" s="39" customFormat="1" ht="18" customHeight="1" x14ac:dyDescent="0.25">
      <c r="A450" s="41" t="s">
        <v>38</v>
      </c>
      <c r="B450" s="37">
        <f>[1]consoCURRENT!E10660</f>
        <v>0</v>
      </c>
      <c r="C450" s="37">
        <f>[1]consoCURRENT!F10660</f>
        <v>0</v>
      </c>
      <c r="D450" s="37">
        <f>[1]consoCURRENT!G10660</f>
        <v>0</v>
      </c>
      <c r="E450" s="37">
        <f>[1]consoCURRENT!H10660</f>
        <v>0</v>
      </c>
      <c r="F450" s="37">
        <f>[1]consoCURRENT!I10660</f>
        <v>0</v>
      </c>
      <c r="G450" s="37">
        <f>[1]consoCURRENT!J10660</f>
        <v>0</v>
      </c>
      <c r="H450" s="37">
        <f>[1]consoCURRENT!K10660</f>
        <v>0</v>
      </c>
      <c r="I450" s="37">
        <f>[1]consoCURRENT!L10660</f>
        <v>0</v>
      </c>
      <c r="J450" s="37">
        <f>[1]consoCURRENT!M10660</f>
        <v>0</v>
      </c>
      <c r="K450" s="37">
        <f>[1]consoCURRENT!N10660</f>
        <v>0</v>
      </c>
      <c r="L450" s="37">
        <f>[1]consoCURRENT!O10660</f>
        <v>0</v>
      </c>
      <c r="M450" s="37">
        <f>[1]consoCURRENT!P10660</f>
        <v>0</v>
      </c>
      <c r="N450" s="37">
        <f>[1]consoCURRENT!Q10660</f>
        <v>0</v>
      </c>
      <c r="O450" s="37">
        <f>[1]consoCURRENT!R10660</f>
        <v>0</v>
      </c>
      <c r="P450" s="37">
        <f>[1]consoCURRENT!S10660</f>
        <v>0</v>
      </c>
      <c r="Q450" s="37">
        <f>[1]consoCURRENT!T10660</f>
        <v>0</v>
      </c>
      <c r="R450" s="37">
        <f>[1]consoCURRENT!U10660</f>
        <v>0</v>
      </c>
      <c r="S450" s="37">
        <f>[1]consoCURRENT!V10660</f>
        <v>0</v>
      </c>
      <c r="T450" s="37">
        <f>[1]consoCURRENT!W10660</f>
        <v>0</v>
      </c>
      <c r="U450" s="37">
        <f>[1]consoCURRENT!X10660</f>
        <v>0</v>
      </c>
      <c r="V450" s="37">
        <f>[1]consoCURRENT!Y10660</f>
        <v>0</v>
      </c>
      <c r="W450" s="37">
        <f>[1]consoCURRENT!Z10660</f>
        <v>0</v>
      </c>
      <c r="X450" s="37">
        <f>[1]consoCURRENT!AA10660</f>
        <v>0</v>
      </c>
      <c r="Y450" s="37">
        <f>[1]consoCURRENT!AB10660</f>
        <v>0</v>
      </c>
      <c r="Z450" s="37">
        <f t="shared" si="317"/>
        <v>0</v>
      </c>
      <c r="AA450" s="37">
        <f t="shared" si="318"/>
        <v>0</v>
      </c>
      <c r="AB450" s="42"/>
      <c r="AC450" s="38"/>
    </row>
    <row r="451" spans="1:29" s="39" customFormat="1" ht="18" customHeight="1" x14ac:dyDescent="0.25">
      <c r="A451" s="41" t="s">
        <v>39</v>
      </c>
      <c r="B451" s="37">
        <f>[1]consoCURRENT!E10689</f>
        <v>0</v>
      </c>
      <c r="C451" s="37">
        <f>[1]consoCURRENT!F10689</f>
        <v>0</v>
      </c>
      <c r="D451" s="37">
        <f>[1]consoCURRENT!G10689</f>
        <v>0</v>
      </c>
      <c r="E451" s="37">
        <f>[1]consoCURRENT!H10689</f>
        <v>0</v>
      </c>
      <c r="F451" s="37">
        <f>[1]consoCURRENT!I10689</f>
        <v>0</v>
      </c>
      <c r="G451" s="37">
        <f>[1]consoCURRENT!J10689</f>
        <v>0</v>
      </c>
      <c r="H451" s="37">
        <f>[1]consoCURRENT!K10689</f>
        <v>0</v>
      </c>
      <c r="I451" s="37">
        <f>[1]consoCURRENT!L10689</f>
        <v>0</v>
      </c>
      <c r="J451" s="37">
        <f>[1]consoCURRENT!M10689</f>
        <v>0</v>
      </c>
      <c r="K451" s="37">
        <f>[1]consoCURRENT!N10689</f>
        <v>0</v>
      </c>
      <c r="L451" s="37">
        <f>[1]consoCURRENT!O10689</f>
        <v>0</v>
      </c>
      <c r="M451" s="37">
        <f>[1]consoCURRENT!P10689</f>
        <v>0</v>
      </c>
      <c r="N451" s="37">
        <f>[1]consoCURRENT!Q10689</f>
        <v>0</v>
      </c>
      <c r="O451" s="37">
        <f>[1]consoCURRENT!R10689</f>
        <v>0</v>
      </c>
      <c r="P451" s="37">
        <f>[1]consoCURRENT!S10689</f>
        <v>0</v>
      </c>
      <c r="Q451" s="37">
        <f>[1]consoCURRENT!T10689</f>
        <v>0</v>
      </c>
      <c r="R451" s="37">
        <f>[1]consoCURRENT!U10689</f>
        <v>0</v>
      </c>
      <c r="S451" s="37">
        <f>[1]consoCURRENT!V10689</f>
        <v>0</v>
      </c>
      <c r="T451" s="37">
        <f>[1]consoCURRENT!W10689</f>
        <v>0</v>
      </c>
      <c r="U451" s="37">
        <f>[1]consoCURRENT!X10689</f>
        <v>0</v>
      </c>
      <c r="V451" s="37">
        <f>[1]consoCURRENT!Y10689</f>
        <v>0</v>
      </c>
      <c r="W451" s="37">
        <f>[1]consoCURRENT!Z10689</f>
        <v>0</v>
      </c>
      <c r="X451" s="37">
        <f>[1]consoCURRENT!AA10689</f>
        <v>0</v>
      </c>
      <c r="Y451" s="37">
        <f>[1]consoCURRENT!AB10689</f>
        <v>0</v>
      </c>
      <c r="Z451" s="37">
        <f t="shared" si="317"/>
        <v>0</v>
      </c>
      <c r="AA451" s="37">
        <f t="shared" si="318"/>
        <v>0</v>
      </c>
      <c r="AB451" s="42"/>
      <c r="AC451" s="38"/>
    </row>
    <row r="452" spans="1:29" s="39" customFormat="1" ht="18" customHeight="1" x14ac:dyDescent="0.25">
      <c r="A452" s="43" t="s">
        <v>40</v>
      </c>
      <c r="B452" s="44">
        <f>SUM(B448:B451)</f>
        <v>182817000</v>
      </c>
      <c r="C452" s="44">
        <f t="shared" ref="C452:AA452" si="320">SUM(C448:C451)</f>
        <v>0</v>
      </c>
      <c r="D452" s="44">
        <f t="shared" si="320"/>
        <v>0</v>
      </c>
      <c r="E452" s="44">
        <f t="shared" si="320"/>
        <v>79733.45</v>
      </c>
      <c r="F452" s="44">
        <f t="shared" si="320"/>
        <v>0</v>
      </c>
      <c r="G452" s="44">
        <f t="shared" si="320"/>
        <v>0</v>
      </c>
      <c r="H452" s="44">
        <f t="shared" si="320"/>
        <v>0</v>
      </c>
      <c r="I452" s="44">
        <f t="shared" si="320"/>
        <v>0</v>
      </c>
      <c r="J452" s="44">
        <f t="shared" si="320"/>
        <v>0</v>
      </c>
      <c r="K452" s="44">
        <f t="shared" si="320"/>
        <v>0</v>
      </c>
      <c r="L452" s="44">
        <f t="shared" si="320"/>
        <v>0</v>
      </c>
      <c r="M452" s="44">
        <f t="shared" si="320"/>
        <v>0</v>
      </c>
      <c r="N452" s="44">
        <f t="shared" si="320"/>
        <v>0</v>
      </c>
      <c r="O452" s="44">
        <f t="shared" si="320"/>
        <v>0</v>
      </c>
      <c r="P452" s="44">
        <f t="shared" si="320"/>
        <v>79733.45</v>
      </c>
      <c r="Q452" s="44">
        <f t="shared" si="320"/>
        <v>0</v>
      </c>
      <c r="R452" s="44">
        <f t="shared" si="320"/>
        <v>0</v>
      </c>
      <c r="S452" s="44">
        <f t="shared" si="320"/>
        <v>0</v>
      </c>
      <c r="T452" s="44">
        <f t="shared" si="320"/>
        <v>0</v>
      </c>
      <c r="U452" s="44">
        <f t="shared" si="320"/>
        <v>0</v>
      </c>
      <c r="V452" s="44">
        <f t="shared" si="320"/>
        <v>0</v>
      </c>
      <c r="W452" s="44">
        <f t="shared" si="320"/>
        <v>0</v>
      </c>
      <c r="X452" s="44">
        <f t="shared" si="320"/>
        <v>0</v>
      </c>
      <c r="Y452" s="44">
        <f t="shared" si="320"/>
        <v>0</v>
      </c>
      <c r="Z452" s="44">
        <f t="shared" si="320"/>
        <v>79733.45</v>
      </c>
      <c r="AA452" s="44">
        <f t="shared" si="320"/>
        <v>182737266.55000001</v>
      </c>
      <c r="AB452" s="45">
        <f t="shared" si="319"/>
        <v>4.3613805061892494E-4</v>
      </c>
      <c r="AC452" s="38"/>
    </row>
    <row r="453" spans="1:29" s="39" customFormat="1" ht="18" customHeight="1" x14ac:dyDescent="0.25">
      <c r="A453" s="46" t="s">
        <v>41</v>
      </c>
      <c r="B453" s="37">
        <f>[1]consoCURRENT!E10693</f>
        <v>0</v>
      </c>
      <c r="C453" s="37">
        <f>[1]consoCURRENT!F10693</f>
        <v>0</v>
      </c>
      <c r="D453" s="37">
        <f>[1]consoCURRENT!G10693</f>
        <v>0</v>
      </c>
      <c r="E453" s="37">
        <f>[1]consoCURRENT!H10693</f>
        <v>0</v>
      </c>
      <c r="F453" s="37">
        <f>[1]consoCURRENT!I10693</f>
        <v>0</v>
      </c>
      <c r="G453" s="37">
        <f>[1]consoCURRENT!J10693</f>
        <v>0</v>
      </c>
      <c r="H453" s="37">
        <f>[1]consoCURRENT!K10693</f>
        <v>0</v>
      </c>
      <c r="I453" s="37">
        <f>[1]consoCURRENT!L10693</f>
        <v>0</v>
      </c>
      <c r="J453" s="37">
        <f>[1]consoCURRENT!M10693</f>
        <v>0</v>
      </c>
      <c r="K453" s="37">
        <f>[1]consoCURRENT!N10693</f>
        <v>0</v>
      </c>
      <c r="L453" s="37">
        <f>[1]consoCURRENT!O10693</f>
        <v>0</v>
      </c>
      <c r="M453" s="37">
        <f>[1]consoCURRENT!P10693</f>
        <v>0</v>
      </c>
      <c r="N453" s="37">
        <f>[1]consoCURRENT!Q10693</f>
        <v>0</v>
      </c>
      <c r="O453" s="37">
        <f>[1]consoCURRENT!R10693</f>
        <v>0</v>
      </c>
      <c r="P453" s="37">
        <f>[1]consoCURRENT!S10693</f>
        <v>0</v>
      </c>
      <c r="Q453" s="37">
        <f>[1]consoCURRENT!T10693</f>
        <v>0</v>
      </c>
      <c r="R453" s="37">
        <f>[1]consoCURRENT!U10693</f>
        <v>0</v>
      </c>
      <c r="S453" s="37">
        <f>[1]consoCURRENT!V10693</f>
        <v>0</v>
      </c>
      <c r="T453" s="37">
        <f>[1]consoCURRENT!W10693</f>
        <v>0</v>
      </c>
      <c r="U453" s="37">
        <f>[1]consoCURRENT!X10693</f>
        <v>0</v>
      </c>
      <c r="V453" s="37">
        <f>[1]consoCURRENT!Y10693</f>
        <v>0</v>
      </c>
      <c r="W453" s="37">
        <f>[1]consoCURRENT!Z10693</f>
        <v>0</v>
      </c>
      <c r="X453" s="37">
        <f>[1]consoCURRENT!AA10693</f>
        <v>0</v>
      </c>
      <c r="Y453" s="37">
        <f>[1]consoCURRENT!AB10693</f>
        <v>0</v>
      </c>
      <c r="Z453" s="37">
        <f t="shared" ref="Z453" si="321">SUM(M453:Y453)</f>
        <v>0</v>
      </c>
      <c r="AA453" s="37">
        <f t="shared" ref="AA453" si="322">B453-Z453</f>
        <v>0</v>
      </c>
      <c r="AB453" s="42"/>
      <c r="AC453" s="38"/>
    </row>
    <row r="454" spans="1:29" s="39" customFormat="1" ht="18" customHeight="1" x14ac:dyDescent="0.25">
      <c r="A454" s="43" t="s">
        <v>42</v>
      </c>
      <c r="B454" s="44">
        <f>B453+B452</f>
        <v>182817000</v>
      </c>
      <c r="C454" s="44">
        <f t="shared" ref="C454:AA454" si="323">C453+C452</f>
        <v>0</v>
      </c>
      <c r="D454" s="44">
        <f t="shared" si="323"/>
        <v>0</v>
      </c>
      <c r="E454" s="44">
        <f t="shared" si="323"/>
        <v>79733.45</v>
      </c>
      <c r="F454" s="44">
        <f t="shared" si="323"/>
        <v>0</v>
      </c>
      <c r="G454" s="44">
        <f t="shared" si="323"/>
        <v>0</v>
      </c>
      <c r="H454" s="44">
        <f t="shared" si="323"/>
        <v>0</v>
      </c>
      <c r="I454" s="44">
        <f t="shared" si="323"/>
        <v>0</v>
      </c>
      <c r="J454" s="44">
        <f t="shared" si="323"/>
        <v>0</v>
      </c>
      <c r="K454" s="44">
        <f t="shared" si="323"/>
        <v>0</v>
      </c>
      <c r="L454" s="44">
        <f t="shared" si="323"/>
        <v>0</v>
      </c>
      <c r="M454" s="44">
        <f t="shared" si="323"/>
        <v>0</v>
      </c>
      <c r="N454" s="44">
        <f t="shared" si="323"/>
        <v>0</v>
      </c>
      <c r="O454" s="44">
        <f t="shared" si="323"/>
        <v>0</v>
      </c>
      <c r="P454" s="44">
        <f t="shared" si="323"/>
        <v>79733.45</v>
      </c>
      <c r="Q454" s="44">
        <f t="shared" si="323"/>
        <v>0</v>
      </c>
      <c r="R454" s="44">
        <f t="shared" si="323"/>
        <v>0</v>
      </c>
      <c r="S454" s="44">
        <f t="shared" si="323"/>
        <v>0</v>
      </c>
      <c r="T454" s="44">
        <f t="shared" si="323"/>
        <v>0</v>
      </c>
      <c r="U454" s="44">
        <f t="shared" si="323"/>
        <v>0</v>
      </c>
      <c r="V454" s="44">
        <f t="shared" si="323"/>
        <v>0</v>
      </c>
      <c r="W454" s="44">
        <f t="shared" si="323"/>
        <v>0</v>
      </c>
      <c r="X454" s="44">
        <f t="shared" si="323"/>
        <v>0</v>
      </c>
      <c r="Y454" s="44">
        <f t="shared" si="323"/>
        <v>0</v>
      </c>
      <c r="Z454" s="44">
        <f t="shared" si="323"/>
        <v>79733.45</v>
      </c>
      <c r="AA454" s="44">
        <f t="shared" si="323"/>
        <v>182737266.55000001</v>
      </c>
      <c r="AB454" s="45">
        <f t="shared" si="319"/>
        <v>4.3613805061892494E-4</v>
      </c>
      <c r="AC454" s="47"/>
    </row>
    <row r="455" spans="1:29" s="39" customFormat="1" ht="15" customHeight="1" x14ac:dyDescent="0.25">
      <c r="A455" s="36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8"/>
    </row>
    <row r="456" spans="1:29" s="39" customFormat="1" ht="15" customHeight="1" x14ac:dyDescent="0.25">
      <c r="A456" s="36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8"/>
    </row>
    <row r="457" spans="1:29" s="39" customFormat="1" ht="15" customHeight="1" x14ac:dyDescent="0.3">
      <c r="A457" s="40" t="s">
        <v>65</v>
      </c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8"/>
    </row>
    <row r="458" spans="1:29" s="39" customFormat="1" ht="18" customHeight="1" x14ac:dyDescent="0.25">
      <c r="A458" s="41" t="s">
        <v>36</v>
      </c>
      <c r="B458" s="37">
        <f>[1]consoCURRENT!E10753</f>
        <v>0</v>
      </c>
      <c r="C458" s="37">
        <f>[1]consoCURRENT!F10753</f>
        <v>0</v>
      </c>
      <c r="D458" s="37">
        <f>[1]consoCURRENT!G10753</f>
        <v>0</v>
      </c>
      <c r="E458" s="37">
        <f>[1]consoCURRENT!H10753</f>
        <v>0</v>
      </c>
      <c r="F458" s="37">
        <f>[1]consoCURRENT!I10753</f>
        <v>0</v>
      </c>
      <c r="G458" s="37">
        <f>[1]consoCURRENT!J10753</f>
        <v>0</v>
      </c>
      <c r="H458" s="37">
        <f>[1]consoCURRENT!K10753</f>
        <v>0</v>
      </c>
      <c r="I458" s="37">
        <f>[1]consoCURRENT!L10753</f>
        <v>0</v>
      </c>
      <c r="J458" s="37">
        <f>[1]consoCURRENT!M10753</f>
        <v>0</v>
      </c>
      <c r="K458" s="37">
        <f>[1]consoCURRENT!N10753</f>
        <v>0</v>
      </c>
      <c r="L458" s="37">
        <f>[1]consoCURRENT!O10753</f>
        <v>0</v>
      </c>
      <c r="M458" s="37">
        <f>[1]consoCURRENT!P10753</f>
        <v>0</v>
      </c>
      <c r="N458" s="37">
        <f>[1]consoCURRENT!Q10753</f>
        <v>0</v>
      </c>
      <c r="O458" s="37">
        <f>[1]consoCURRENT!R10753</f>
        <v>0</v>
      </c>
      <c r="P458" s="37">
        <f>[1]consoCURRENT!S10753</f>
        <v>0</v>
      </c>
      <c r="Q458" s="37">
        <f>[1]consoCURRENT!T10753</f>
        <v>0</v>
      </c>
      <c r="R458" s="37">
        <f>[1]consoCURRENT!U10753</f>
        <v>0</v>
      </c>
      <c r="S458" s="37">
        <f>[1]consoCURRENT!V10753</f>
        <v>0</v>
      </c>
      <c r="T458" s="37">
        <f>[1]consoCURRENT!W10753</f>
        <v>0</v>
      </c>
      <c r="U458" s="37">
        <f>[1]consoCURRENT!X10753</f>
        <v>0</v>
      </c>
      <c r="V458" s="37">
        <f>[1]consoCURRENT!Y10753</f>
        <v>0</v>
      </c>
      <c r="W458" s="37">
        <f>[1]consoCURRENT!Z10753</f>
        <v>0</v>
      </c>
      <c r="X458" s="37">
        <f>[1]consoCURRENT!AA10753</f>
        <v>0</v>
      </c>
      <c r="Y458" s="37">
        <f>[1]consoCURRENT!AB10753</f>
        <v>0</v>
      </c>
      <c r="Z458" s="37">
        <f>SUM(M458:Y458)</f>
        <v>0</v>
      </c>
      <c r="AA458" s="37">
        <f>B458-Z458</f>
        <v>0</v>
      </c>
      <c r="AB458" s="42"/>
      <c r="AC458" s="38"/>
    </row>
    <row r="459" spans="1:29" s="39" customFormat="1" ht="18" customHeight="1" x14ac:dyDescent="0.25">
      <c r="A459" s="41" t="s">
        <v>37</v>
      </c>
      <c r="B459" s="37">
        <f>[1]consoCURRENT!E10829</f>
        <v>209118000</v>
      </c>
      <c r="C459" s="37">
        <f>[1]consoCURRENT!F10829</f>
        <v>0</v>
      </c>
      <c r="D459" s="37">
        <f>[1]consoCURRENT!G10829</f>
        <v>0</v>
      </c>
      <c r="E459" s="37">
        <f>[1]consoCURRENT!H10829</f>
        <v>91880740.049999997</v>
      </c>
      <c r="F459" s="37">
        <f>[1]consoCURRENT!I10829</f>
        <v>0</v>
      </c>
      <c r="G459" s="37">
        <f>[1]consoCURRENT!J10829</f>
        <v>0</v>
      </c>
      <c r="H459" s="37">
        <f>[1]consoCURRENT!K10829</f>
        <v>0</v>
      </c>
      <c r="I459" s="37">
        <f>[1]consoCURRENT!L10829</f>
        <v>0</v>
      </c>
      <c r="J459" s="37">
        <f>[1]consoCURRENT!M10829</f>
        <v>0</v>
      </c>
      <c r="K459" s="37">
        <f>[1]consoCURRENT!N10829</f>
        <v>0</v>
      </c>
      <c r="L459" s="37">
        <f>[1]consoCURRENT!O10829</f>
        <v>0</v>
      </c>
      <c r="M459" s="37">
        <f>[1]consoCURRENT!P10829</f>
        <v>0</v>
      </c>
      <c r="N459" s="37">
        <f>[1]consoCURRENT!Q10829</f>
        <v>0</v>
      </c>
      <c r="O459" s="37">
        <f>[1]consoCURRENT!R10829</f>
        <v>68175.05</v>
      </c>
      <c r="P459" s="37">
        <f>[1]consoCURRENT!S10829</f>
        <v>91812565</v>
      </c>
      <c r="Q459" s="37">
        <f>[1]consoCURRENT!T10829</f>
        <v>0</v>
      </c>
      <c r="R459" s="37">
        <f>[1]consoCURRENT!U10829</f>
        <v>0</v>
      </c>
      <c r="S459" s="37">
        <f>[1]consoCURRENT!V10829</f>
        <v>0</v>
      </c>
      <c r="T459" s="37">
        <f>[1]consoCURRENT!W10829</f>
        <v>0</v>
      </c>
      <c r="U459" s="37">
        <f>[1]consoCURRENT!X10829</f>
        <v>0</v>
      </c>
      <c r="V459" s="37">
        <f>[1]consoCURRENT!Y10829</f>
        <v>0</v>
      </c>
      <c r="W459" s="37">
        <f>[1]consoCURRENT!Z10829</f>
        <v>0</v>
      </c>
      <c r="X459" s="37">
        <f>[1]consoCURRENT!AA10829</f>
        <v>0</v>
      </c>
      <c r="Y459" s="37">
        <f>[1]consoCURRENT!AB10829</f>
        <v>0</v>
      </c>
      <c r="Z459" s="37">
        <f t="shared" ref="Z459:Z461" si="324">SUM(M459:Y459)</f>
        <v>91880740.049999997</v>
      </c>
      <c r="AA459" s="37">
        <f t="shared" ref="AA459:AA461" si="325">B459-Z459</f>
        <v>117237259.95</v>
      </c>
      <c r="AB459" s="42">
        <f t="shared" ref="AB459:AB464" si="326">Z459/B459</f>
        <v>0.43937269890683728</v>
      </c>
      <c r="AC459" s="38"/>
    </row>
    <row r="460" spans="1:29" s="39" customFormat="1" ht="18" customHeight="1" x14ac:dyDescent="0.25">
      <c r="A460" s="41" t="s">
        <v>38</v>
      </c>
      <c r="B460" s="37">
        <f>[1]consoCURRENT!E10835</f>
        <v>0</v>
      </c>
      <c r="C460" s="37">
        <f>[1]consoCURRENT!F10835</f>
        <v>0</v>
      </c>
      <c r="D460" s="37">
        <f>[1]consoCURRENT!G10835</f>
        <v>0</v>
      </c>
      <c r="E460" s="37">
        <f>[1]consoCURRENT!H10835</f>
        <v>0</v>
      </c>
      <c r="F460" s="37">
        <f>[1]consoCURRENT!I10835</f>
        <v>0</v>
      </c>
      <c r="G460" s="37">
        <f>[1]consoCURRENT!J10835</f>
        <v>0</v>
      </c>
      <c r="H460" s="37">
        <f>[1]consoCURRENT!K10835</f>
        <v>0</v>
      </c>
      <c r="I460" s="37">
        <f>[1]consoCURRENT!L10835</f>
        <v>0</v>
      </c>
      <c r="J460" s="37">
        <f>[1]consoCURRENT!M10835</f>
        <v>0</v>
      </c>
      <c r="K460" s="37">
        <f>[1]consoCURRENT!N10835</f>
        <v>0</v>
      </c>
      <c r="L460" s="37">
        <f>[1]consoCURRENT!O10835</f>
        <v>0</v>
      </c>
      <c r="M460" s="37">
        <f>[1]consoCURRENT!P10835</f>
        <v>0</v>
      </c>
      <c r="N460" s="37">
        <f>[1]consoCURRENT!Q10835</f>
        <v>0</v>
      </c>
      <c r="O460" s="37">
        <f>[1]consoCURRENT!R10835</f>
        <v>0</v>
      </c>
      <c r="P460" s="37">
        <f>[1]consoCURRENT!S10835</f>
        <v>0</v>
      </c>
      <c r="Q460" s="37">
        <f>[1]consoCURRENT!T10835</f>
        <v>0</v>
      </c>
      <c r="R460" s="37">
        <f>[1]consoCURRENT!U10835</f>
        <v>0</v>
      </c>
      <c r="S460" s="37">
        <f>[1]consoCURRENT!V10835</f>
        <v>0</v>
      </c>
      <c r="T460" s="37">
        <f>[1]consoCURRENT!W10835</f>
        <v>0</v>
      </c>
      <c r="U460" s="37">
        <f>[1]consoCURRENT!X10835</f>
        <v>0</v>
      </c>
      <c r="V460" s="37">
        <f>[1]consoCURRENT!Y10835</f>
        <v>0</v>
      </c>
      <c r="W460" s="37">
        <f>[1]consoCURRENT!Z10835</f>
        <v>0</v>
      </c>
      <c r="X460" s="37">
        <f>[1]consoCURRENT!AA10835</f>
        <v>0</v>
      </c>
      <c r="Y460" s="37">
        <f>[1]consoCURRENT!AB10835</f>
        <v>0</v>
      </c>
      <c r="Z460" s="37">
        <f t="shared" si="324"/>
        <v>0</v>
      </c>
      <c r="AA460" s="37">
        <f t="shared" si="325"/>
        <v>0</v>
      </c>
      <c r="AB460" s="42"/>
      <c r="AC460" s="38"/>
    </row>
    <row r="461" spans="1:29" s="39" customFormat="1" ht="18" customHeight="1" x14ac:dyDescent="0.25">
      <c r="A461" s="41" t="s">
        <v>39</v>
      </c>
      <c r="B461" s="37">
        <f>[1]consoCURRENT!E10864</f>
        <v>0</v>
      </c>
      <c r="C461" s="37">
        <f>[1]consoCURRENT!F10864</f>
        <v>0</v>
      </c>
      <c r="D461" s="37">
        <f>[1]consoCURRENT!G10864</f>
        <v>0</v>
      </c>
      <c r="E461" s="37">
        <f>[1]consoCURRENT!H10864</f>
        <v>0</v>
      </c>
      <c r="F461" s="37">
        <f>[1]consoCURRENT!I10864</f>
        <v>0</v>
      </c>
      <c r="G461" s="37">
        <f>[1]consoCURRENT!J10864</f>
        <v>0</v>
      </c>
      <c r="H461" s="37">
        <f>[1]consoCURRENT!K10864</f>
        <v>0</v>
      </c>
      <c r="I461" s="37">
        <f>[1]consoCURRENT!L10864</f>
        <v>0</v>
      </c>
      <c r="J461" s="37">
        <f>[1]consoCURRENT!M10864</f>
        <v>0</v>
      </c>
      <c r="K461" s="37">
        <f>[1]consoCURRENT!N10864</f>
        <v>0</v>
      </c>
      <c r="L461" s="37">
        <f>[1]consoCURRENT!O10864</f>
        <v>0</v>
      </c>
      <c r="M461" s="37">
        <f>[1]consoCURRENT!P10864</f>
        <v>0</v>
      </c>
      <c r="N461" s="37">
        <f>[1]consoCURRENT!Q10864</f>
        <v>0</v>
      </c>
      <c r="O461" s="37">
        <f>[1]consoCURRENT!R10864</f>
        <v>0</v>
      </c>
      <c r="P461" s="37">
        <f>[1]consoCURRENT!S10864</f>
        <v>0</v>
      </c>
      <c r="Q461" s="37">
        <f>[1]consoCURRENT!T10864</f>
        <v>0</v>
      </c>
      <c r="R461" s="37">
        <f>[1]consoCURRENT!U10864</f>
        <v>0</v>
      </c>
      <c r="S461" s="37">
        <f>[1]consoCURRENT!V10864</f>
        <v>0</v>
      </c>
      <c r="T461" s="37">
        <f>[1]consoCURRENT!W10864</f>
        <v>0</v>
      </c>
      <c r="U461" s="37">
        <f>[1]consoCURRENT!X10864</f>
        <v>0</v>
      </c>
      <c r="V461" s="37">
        <f>[1]consoCURRENT!Y10864</f>
        <v>0</v>
      </c>
      <c r="W461" s="37">
        <f>[1]consoCURRENT!Z10864</f>
        <v>0</v>
      </c>
      <c r="X461" s="37">
        <f>[1]consoCURRENT!AA10864</f>
        <v>0</v>
      </c>
      <c r="Y461" s="37">
        <f>[1]consoCURRENT!AB10864</f>
        <v>0</v>
      </c>
      <c r="Z461" s="37">
        <f t="shared" si="324"/>
        <v>0</v>
      </c>
      <c r="AA461" s="37">
        <f t="shared" si="325"/>
        <v>0</v>
      </c>
      <c r="AB461" s="42"/>
      <c r="AC461" s="38"/>
    </row>
    <row r="462" spans="1:29" s="39" customFormat="1" ht="18" customHeight="1" x14ac:dyDescent="0.25">
      <c r="A462" s="43" t="s">
        <v>40</v>
      </c>
      <c r="B462" s="44">
        <f>SUM(B458:B461)</f>
        <v>209118000</v>
      </c>
      <c r="C462" s="44">
        <f t="shared" ref="C462:AA462" si="327">SUM(C458:C461)</f>
        <v>0</v>
      </c>
      <c r="D462" s="44">
        <f t="shared" si="327"/>
        <v>0</v>
      </c>
      <c r="E462" s="44">
        <f t="shared" si="327"/>
        <v>91880740.049999997</v>
      </c>
      <c r="F462" s="44">
        <f t="shared" si="327"/>
        <v>0</v>
      </c>
      <c r="G462" s="44">
        <f t="shared" si="327"/>
        <v>0</v>
      </c>
      <c r="H462" s="44">
        <f t="shared" si="327"/>
        <v>0</v>
      </c>
      <c r="I462" s="44">
        <f t="shared" si="327"/>
        <v>0</v>
      </c>
      <c r="J462" s="44">
        <f t="shared" si="327"/>
        <v>0</v>
      </c>
      <c r="K462" s="44">
        <f t="shared" si="327"/>
        <v>0</v>
      </c>
      <c r="L462" s="44">
        <f t="shared" si="327"/>
        <v>0</v>
      </c>
      <c r="M462" s="44">
        <f t="shared" si="327"/>
        <v>0</v>
      </c>
      <c r="N462" s="44">
        <f t="shared" si="327"/>
        <v>0</v>
      </c>
      <c r="O462" s="44">
        <f t="shared" si="327"/>
        <v>68175.05</v>
      </c>
      <c r="P462" s="44">
        <f t="shared" si="327"/>
        <v>91812565</v>
      </c>
      <c r="Q462" s="44">
        <f t="shared" si="327"/>
        <v>0</v>
      </c>
      <c r="R462" s="44">
        <f t="shared" si="327"/>
        <v>0</v>
      </c>
      <c r="S462" s="44">
        <f t="shared" si="327"/>
        <v>0</v>
      </c>
      <c r="T462" s="44">
        <f t="shared" si="327"/>
        <v>0</v>
      </c>
      <c r="U462" s="44">
        <f t="shared" si="327"/>
        <v>0</v>
      </c>
      <c r="V462" s="44">
        <f t="shared" si="327"/>
        <v>0</v>
      </c>
      <c r="W462" s="44">
        <f t="shared" si="327"/>
        <v>0</v>
      </c>
      <c r="X462" s="44">
        <f t="shared" si="327"/>
        <v>0</v>
      </c>
      <c r="Y462" s="44">
        <f t="shared" si="327"/>
        <v>0</v>
      </c>
      <c r="Z462" s="44">
        <f t="shared" si="327"/>
        <v>91880740.049999997</v>
      </c>
      <c r="AA462" s="44">
        <f t="shared" si="327"/>
        <v>117237259.95</v>
      </c>
      <c r="AB462" s="45">
        <f t="shared" si="326"/>
        <v>0.43937269890683728</v>
      </c>
      <c r="AC462" s="38"/>
    </row>
    <row r="463" spans="1:29" s="39" customFormat="1" ht="18" customHeight="1" x14ac:dyDescent="0.25">
      <c r="A463" s="46" t="s">
        <v>41</v>
      </c>
      <c r="B463" s="37">
        <f>[1]consoCURRENT!E10868</f>
        <v>0</v>
      </c>
      <c r="C463" s="37">
        <f>[1]consoCURRENT!F10868</f>
        <v>0</v>
      </c>
      <c r="D463" s="37">
        <f>[1]consoCURRENT!G10868</f>
        <v>0</v>
      </c>
      <c r="E463" s="37">
        <f>[1]consoCURRENT!H10868</f>
        <v>0</v>
      </c>
      <c r="F463" s="37">
        <f>[1]consoCURRENT!I10868</f>
        <v>0</v>
      </c>
      <c r="G463" s="37">
        <f>[1]consoCURRENT!J10868</f>
        <v>0</v>
      </c>
      <c r="H463" s="37">
        <f>[1]consoCURRENT!K10868</f>
        <v>0</v>
      </c>
      <c r="I463" s="37">
        <f>[1]consoCURRENT!L10868</f>
        <v>0</v>
      </c>
      <c r="J463" s="37">
        <f>[1]consoCURRENT!M10868</f>
        <v>0</v>
      </c>
      <c r="K463" s="37">
        <f>[1]consoCURRENT!N10868</f>
        <v>0</v>
      </c>
      <c r="L463" s="37">
        <f>[1]consoCURRENT!O10868</f>
        <v>0</v>
      </c>
      <c r="M463" s="37">
        <f>[1]consoCURRENT!P10868</f>
        <v>0</v>
      </c>
      <c r="N463" s="37">
        <f>[1]consoCURRENT!Q10868</f>
        <v>0</v>
      </c>
      <c r="O463" s="37">
        <f>[1]consoCURRENT!R10868</f>
        <v>0</v>
      </c>
      <c r="P463" s="37">
        <f>[1]consoCURRENT!S10868</f>
        <v>0</v>
      </c>
      <c r="Q463" s="37">
        <f>[1]consoCURRENT!T10868</f>
        <v>0</v>
      </c>
      <c r="R463" s="37">
        <f>[1]consoCURRENT!U10868</f>
        <v>0</v>
      </c>
      <c r="S463" s="37">
        <f>[1]consoCURRENT!V10868</f>
        <v>0</v>
      </c>
      <c r="T463" s="37">
        <f>[1]consoCURRENT!W10868</f>
        <v>0</v>
      </c>
      <c r="U463" s="37">
        <f>[1]consoCURRENT!X10868</f>
        <v>0</v>
      </c>
      <c r="V463" s="37">
        <f>[1]consoCURRENT!Y10868</f>
        <v>0</v>
      </c>
      <c r="W463" s="37">
        <f>[1]consoCURRENT!Z10868</f>
        <v>0</v>
      </c>
      <c r="X463" s="37">
        <f>[1]consoCURRENT!AA10868</f>
        <v>0</v>
      </c>
      <c r="Y463" s="37">
        <f>[1]consoCURRENT!AB10868</f>
        <v>0</v>
      </c>
      <c r="Z463" s="37">
        <f t="shared" ref="Z463" si="328">SUM(M463:Y463)</f>
        <v>0</v>
      </c>
      <c r="AA463" s="37">
        <f t="shared" ref="AA463" si="329">B463-Z463</f>
        <v>0</v>
      </c>
      <c r="AB463" s="42"/>
      <c r="AC463" s="38"/>
    </row>
    <row r="464" spans="1:29" s="39" customFormat="1" ht="18" customHeight="1" x14ac:dyDescent="0.25">
      <c r="A464" s="43" t="s">
        <v>42</v>
      </c>
      <c r="B464" s="44">
        <f>B463+B462</f>
        <v>209118000</v>
      </c>
      <c r="C464" s="44">
        <f t="shared" ref="C464:AA464" si="330">C463+C462</f>
        <v>0</v>
      </c>
      <c r="D464" s="44">
        <f t="shared" si="330"/>
        <v>0</v>
      </c>
      <c r="E464" s="44">
        <f t="shared" si="330"/>
        <v>91880740.049999997</v>
      </c>
      <c r="F464" s="44">
        <f t="shared" si="330"/>
        <v>0</v>
      </c>
      <c r="G464" s="44">
        <f t="shared" si="330"/>
        <v>0</v>
      </c>
      <c r="H464" s="44">
        <f t="shared" si="330"/>
        <v>0</v>
      </c>
      <c r="I464" s="44">
        <f t="shared" si="330"/>
        <v>0</v>
      </c>
      <c r="J464" s="44">
        <f t="shared" si="330"/>
        <v>0</v>
      </c>
      <c r="K464" s="44">
        <f t="shared" si="330"/>
        <v>0</v>
      </c>
      <c r="L464" s="44">
        <f t="shared" si="330"/>
        <v>0</v>
      </c>
      <c r="M464" s="44">
        <f t="shared" si="330"/>
        <v>0</v>
      </c>
      <c r="N464" s="44">
        <f t="shared" si="330"/>
        <v>0</v>
      </c>
      <c r="O464" s="44">
        <f t="shared" si="330"/>
        <v>68175.05</v>
      </c>
      <c r="P464" s="44">
        <f t="shared" si="330"/>
        <v>91812565</v>
      </c>
      <c r="Q464" s="44">
        <f t="shared" si="330"/>
        <v>0</v>
      </c>
      <c r="R464" s="44">
        <f t="shared" si="330"/>
        <v>0</v>
      </c>
      <c r="S464" s="44">
        <f t="shared" si="330"/>
        <v>0</v>
      </c>
      <c r="T464" s="44">
        <f t="shared" si="330"/>
        <v>0</v>
      </c>
      <c r="U464" s="44">
        <f t="shared" si="330"/>
        <v>0</v>
      </c>
      <c r="V464" s="44">
        <f t="shared" si="330"/>
        <v>0</v>
      </c>
      <c r="W464" s="44">
        <f t="shared" si="330"/>
        <v>0</v>
      </c>
      <c r="X464" s="44">
        <f t="shared" si="330"/>
        <v>0</v>
      </c>
      <c r="Y464" s="44">
        <f t="shared" si="330"/>
        <v>0</v>
      </c>
      <c r="Z464" s="44">
        <f t="shared" si="330"/>
        <v>91880740.049999997</v>
      </c>
      <c r="AA464" s="44">
        <f t="shared" si="330"/>
        <v>117237259.95</v>
      </c>
      <c r="AB464" s="45">
        <f t="shared" si="326"/>
        <v>0.43937269890683728</v>
      </c>
      <c r="AC464" s="47"/>
    </row>
    <row r="465" spans="1:29" s="39" customFormat="1" ht="15" customHeight="1" x14ac:dyDescent="0.25">
      <c r="A465" s="36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8"/>
    </row>
    <row r="466" spans="1:29" s="39" customFormat="1" ht="15" customHeight="1" x14ac:dyDescent="0.25">
      <c r="A466" s="36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8"/>
    </row>
    <row r="467" spans="1:29" s="39" customFormat="1" ht="15" customHeight="1" x14ac:dyDescent="0.3">
      <c r="A467" s="40" t="s">
        <v>66</v>
      </c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8"/>
    </row>
    <row r="468" spans="1:29" s="39" customFormat="1" ht="18" customHeight="1" x14ac:dyDescent="0.25">
      <c r="A468" s="41" t="s">
        <v>36</v>
      </c>
      <c r="B468" s="37">
        <f>[1]consoCURRENT!E10928</f>
        <v>0</v>
      </c>
      <c r="C468" s="37">
        <f>[1]consoCURRENT!F10928</f>
        <v>0</v>
      </c>
      <c r="D468" s="37">
        <f>[1]consoCURRENT!G10928</f>
        <v>0</v>
      </c>
      <c r="E468" s="37">
        <f>[1]consoCURRENT!H10928</f>
        <v>0</v>
      </c>
      <c r="F468" s="37">
        <f>[1]consoCURRENT!I10928</f>
        <v>0</v>
      </c>
      <c r="G468" s="37">
        <f>[1]consoCURRENT!J10928</f>
        <v>0</v>
      </c>
      <c r="H468" s="37">
        <f>[1]consoCURRENT!K10928</f>
        <v>0</v>
      </c>
      <c r="I468" s="37">
        <f>[1]consoCURRENT!L10928</f>
        <v>0</v>
      </c>
      <c r="J468" s="37">
        <f>[1]consoCURRENT!M10928</f>
        <v>0</v>
      </c>
      <c r="K468" s="37">
        <f>[1]consoCURRENT!N10928</f>
        <v>0</v>
      </c>
      <c r="L468" s="37">
        <f>[1]consoCURRENT!O10928</f>
        <v>0</v>
      </c>
      <c r="M468" s="37">
        <f>[1]consoCURRENT!P10928</f>
        <v>0</v>
      </c>
      <c r="N468" s="37">
        <f>[1]consoCURRENT!Q10928</f>
        <v>0</v>
      </c>
      <c r="O468" s="37">
        <f>[1]consoCURRENT!R10928</f>
        <v>0</v>
      </c>
      <c r="P468" s="37">
        <f>[1]consoCURRENT!S10928</f>
        <v>0</v>
      </c>
      <c r="Q468" s="37">
        <f>[1]consoCURRENT!T10928</f>
        <v>0</v>
      </c>
      <c r="R468" s="37">
        <f>[1]consoCURRENT!U10928</f>
        <v>0</v>
      </c>
      <c r="S468" s="37">
        <f>[1]consoCURRENT!V10928</f>
        <v>0</v>
      </c>
      <c r="T468" s="37">
        <f>[1]consoCURRENT!W10928</f>
        <v>0</v>
      </c>
      <c r="U468" s="37">
        <f>[1]consoCURRENT!X10928</f>
        <v>0</v>
      </c>
      <c r="V468" s="37">
        <f>[1]consoCURRENT!Y10928</f>
        <v>0</v>
      </c>
      <c r="W468" s="37">
        <f>[1]consoCURRENT!Z10928</f>
        <v>0</v>
      </c>
      <c r="X468" s="37">
        <f>[1]consoCURRENT!AA10928</f>
        <v>0</v>
      </c>
      <c r="Y468" s="37">
        <f>[1]consoCURRENT!AB10928</f>
        <v>0</v>
      </c>
      <c r="Z468" s="37">
        <f>SUM(M468:Y468)</f>
        <v>0</v>
      </c>
      <c r="AA468" s="37">
        <f>B468-Z468</f>
        <v>0</v>
      </c>
      <c r="AB468" s="42"/>
      <c r="AC468" s="38"/>
    </row>
    <row r="469" spans="1:29" s="39" customFormat="1" ht="18" customHeight="1" x14ac:dyDescent="0.25">
      <c r="A469" s="41" t="s">
        <v>37</v>
      </c>
      <c r="B469" s="37">
        <f>[1]consoCURRENT!E11004</f>
        <v>213301000</v>
      </c>
      <c r="C469" s="37">
        <f>[1]consoCURRENT!F11004</f>
        <v>0</v>
      </c>
      <c r="D469" s="37">
        <f>[1]consoCURRENT!G11004</f>
        <v>0</v>
      </c>
      <c r="E469" s="37">
        <f>[1]consoCURRENT!H11004</f>
        <v>45654146.259999998</v>
      </c>
      <c r="F469" s="37">
        <f>[1]consoCURRENT!I11004</f>
        <v>0</v>
      </c>
      <c r="G469" s="37">
        <f>[1]consoCURRENT!J11004</f>
        <v>0</v>
      </c>
      <c r="H469" s="37">
        <f>[1]consoCURRENT!K11004</f>
        <v>0</v>
      </c>
      <c r="I469" s="37">
        <f>[1]consoCURRENT!L11004</f>
        <v>0</v>
      </c>
      <c r="J469" s="37">
        <f>[1]consoCURRENT!M11004</f>
        <v>0</v>
      </c>
      <c r="K469" s="37">
        <f>[1]consoCURRENT!N11004</f>
        <v>0</v>
      </c>
      <c r="L469" s="37">
        <f>[1]consoCURRENT!O11004</f>
        <v>0</v>
      </c>
      <c r="M469" s="37">
        <f>[1]consoCURRENT!P11004</f>
        <v>0</v>
      </c>
      <c r="N469" s="37">
        <f>[1]consoCURRENT!Q11004</f>
        <v>0</v>
      </c>
      <c r="O469" s="37">
        <f>[1]consoCURRENT!R11004</f>
        <v>34294460.049999997</v>
      </c>
      <c r="P469" s="37">
        <f>[1]consoCURRENT!S11004</f>
        <v>11359686.210000001</v>
      </c>
      <c r="Q469" s="37">
        <f>[1]consoCURRENT!T11004</f>
        <v>0</v>
      </c>
      <c r="R469" s="37">
        <f>[1]consoCURRENT!U11004</f>
        <v>0</v>
      </c>
      <c r="S469" s="37">
        <f>[1]consoCURRENT!V11004</f>
        <v>0</v>
      </c>
      <c r="T469" s="37">
        <f>[1]consoCURRENT!W11004</f>
        <v>0</v>
      </c>
      <c r="U469" s="37">
        <f>[1]consoCURRENT!X11004</f>
        <v>0</v>
      </c>
      <c r="V469" s="37">
        <f>[1]consoCURRENT!Y11004</f>
        <v>0</v>
      </c>
      <c r="W469" s="37">
        <f>[1]consoCURRENT!Z11004</f>
        <v>0</v>
      </c>
      <c r="X469" s="37">
        <f>[1]consoCURRENT!AA11004</f>
        <v>0</v>
      </c>
      <c r="Y469" s="37">
        <f>[1]consoCURRENT!AB11004</f>
        <v>0</v>
      </c>
      <c r="Z469" s="37">
        <f t="shared" ref="Z469:Z471" si="331">SUM(M469:Y469)</f>
        <v>45654146.259999998</v>
      </c>
      <c r="AA469" s="37">
        <f t="shared" ref="AA469:AA471" si="332">B469-Z469</f>
        <v>167646853.74000001</v>
      </c>
      <c r="AB469" s="42">
        <f t="shared" ref="AB469:AB474" si="333">Z469/B469</f>
        <v>0.21403625046296079</v>
      </c>
      <c r="AC469" s="38"/>
    </row>
    <row r="470" spans="1:29" s="39" customFormat="1" ht="18" customHeight="1" x14ac:dyDescent="0.25">
      <c r="A470" s="41" t="s">
        <v>38</v>
      </c>
      <c r="B470" s="37">
        <f>[1]consoCURRENT!E11010</f>
        <v>0</v>
      </c>
      <c r="C470" s="37">
        <f>[1]consoCURRENT!F11010</f>
        <v>0</v>
      </c>
      <c r="D470" s="37">
        <f>[1]consoCURRENT!G11010</f>
        <v>0</v>
      </c>
      <c r="E470" s="37">
        <f>[1]consoCURRENT!H11010</f>
        <v>0</v>
      </c>
      <c r="F470" s="37">
        <f>[1]consoCURRENT!I11010</f>
        <v>0</v>
      </c>
      <c r="G470" s="37">
        <f>[1]consoCURRENT!J11010</f>
        <v>0</v>
      </c>
      <c r="H470" s="37">
        <f>[1]consoCURRENT!K11010</f>
        <v>0</v>
      </c>
      <c r="I470" s="37">
        <f>[1]consoCURRENT!L11010</f>
        <v>0</v>
      </c>
      <c r="J470" s="37">
        <f>[1]consoCURRENT!M11010</f>
        <v>0</v>
      </c>
      <c r="K470" s="37">
        <f>[1]consoCURRENT!N11010</f>
        <v>0</v>
      </c>
      <c r="L470" s="37">
        <f>[1]consoCURRENT!O11010</f>
        <v>0</v>
      </c>
      <c r="M470" s="37">
        <f>[1]consoCURRENT!P11010</f>
        <v>0</v>
      </c>
      <c r="N470" s="37">
        <f>[1]consoCURRENT!Q11010</f>
        <v>0</v>
      </c>
      <c r="O470" s="37">
        <f>[1]consoCURRENT!R11010</f>
        <v>0</v>
      </c>
      <c r="P470" s="37">
        <f>[1]consoCURRENT!S11010</f>
        <v>0</v>
      </c>
      <c r="Q470" s="37">
        <f>[1]consoCURRENT!T11010</f>
        <v>0</v>
      </c>
      <c r="R470" s="37">
        <f>[1]consoCURRENT!U11010</f>
        <v>0</v>
      </c>
      <c r="S470" s="37">
        <f>[1]consoCURRENT!V11010</f>
        <v>0</v>
      </c>
      <c r="T470" s="37">
        <f>[1]consoCURRENT!W11010</f>
        <v>0</v>
      </c>
      <c r="U470" s="37">
        <f>[1]consoCURRENT!X11010</f>
        <v>0</v>
      </c>
      <c r="V470" s="37">
        <f>[1]consoCURRENT!Y11010</f>
        <v>0</v>
      </c>
      <c r="W470" s="37">
        <f>[1]consoCURRENT!Z11010</f>
        <v>0</v>
      </c>
      <c r="X470" s="37">
        <f>[1]consoCURRENT!AA11010</f>
        <v>0</v>
      </c>
      <c r="Y470" s="37">
        <f>[1]consoCURRENT!AB11010</f>
        <v>0</v>
      </c>
      <c r="Z470" s="37">
        <f t="shared" si="331"/>
        <v>0</v>
      </c>
      <c r="AA470" s="37">
        <f t="shared" si="332"/>
        <v>0</v>
      </c>
      <c r="AB470" s="42"/>
      <c r="AC470" s="38"/>
    </row>
    <row r="471" spans="1:29" s="39" customFormat="1" ht="18" customHeight="1" x14ac:dyDescent="0.25">
      <c r="A471" s="41" t="s">
        <v>39</v>
      </c>
      <c r="B471" s="37">
        <f>[1]consoCURRENT!E11039</f>
        <v>0</v>
      </c>
      <c r="C471" s="37">
        <f>[1]consoCURRENT!F11039</f>
        <v>0</v>
      </c>
      <c r="D471" s="37">
        <f>[1]consoCURRENT!G11039</f>
        <v>0</v>
      </c>
      <c r="E471" s="37">
        <f>[1]consoCURRENT!H11039</f>
        <v>0</v>
      </c>
      <c r="F471" s="37">
        <f>[1]consoCURRENT!I11039</f>
        <v>0</v>
      </c>
      <c r="G471" s="37">
        <f>[1]consoCURRENT!J11039</f>
        <v>0</v>
      </c>
      <c r="H471" s="37">
        <f>[1]consoCURRENT!K11039</f>
        <v>0</v>
      </c>
      <c r="I471" s="37">
        <f>[1]consoCURRENT!L11039</f>
        <v>0</v>
      </c>
      <c r="J471" s="37">
        <f>[1]consoCURRENT!M11039</f>
        <v>0</v>
      </c>
      <c r="K471" s="37">
        <f>[1]consoCURRENT!N11039</f>
        <v>0</v>
      </c>
      <c r="L471" s="37">
        <f>[1]consoCURRENT!O11039</f>
        <v>0</v>
      </c>
      <c r="M471" s="37">
        <f>[1]consoCURRENT!P11039</f>
        <v>0</v>
      </c>
      <c r="N471" s="37">
        <f>[1]consoCURRENT!Q11039</f>
        <v>0</v>
      </c>
      <c r="O471" s="37">
        <f>[1]consoCURRENT!R11039</f>
        <v>0</v>
      </c>
      <c r="P471" s="37">
        <f>[1]consoCURRENT!S11039</f>
        <v>0</v>
      </c>
      <c r="Q471" s="37">
        <f>[1]consoCURRENT!T11039</f>
        <v>0</v>
      </c>
      <c r="R471" s="37">
        <f>[1]consoCURRENT!U11039</f>
        <v>0</v>
      </c>
      <c r="S471" s="37">
        <f>[1]consoCURRENT!V11039</f>
        <v>0</v>
      </c>
      <c r="T471" s="37">
        <f>[1]consoCURRENT!W11039</f>
        <v>0</v>
      </c>
      <c r="U471" s="37">
        <f>[1]consoCURRENT!X11039</f>
        <v>0</v>
      </c>
      <c r="V471" s="37">
        <f>[1]consoCURRENT!Y11039</f>
        <v>0</v>
      </c>
      <c r="W471" s="37">
        <f>[1]consoCURRENT!Z11039</f>
        <v>0</v>
      </c>
      <c r="X471" s="37">
        <f>[1]consoCURRENT!AA11039</f>
        <v>0</v>
      </c>
      <c r="Y471" s="37">
        <f>[1]consoCURRENT!AB11039</f>
        <v>0</v>
      </c>
      <c r="Z471" s="37">
        <f t="shared" si="331"/>
        <v>0</v>
      </c>
      <c r="AA471" s="37">
        <f t="shared" si="332"/>
        <v>0</v>
      </c>
      <c r="AB471" s="42"/>
      <c r="AC471" s="38"/>
    </row>
    <row r="472" spans="1:29" s="39" customFormat="1" ht="18" customHeight="1" x14ac:dyDescent="0.25">
      <c r="A472" s="43" t="s">
        <v>40</v>
      </c>
      <c r="B472" s="44">
        <f>SUM(B468:B471)</f>
        <v>213301000</v>
      </c>
      <c r="C472" s="44">
        <f t="shared" ref="C472:AA472" si="334">SUM(C468:C471)</f>
        <v>0</v>
      </c>
      <c r="D472" s="44">
        <f t="shared" si="334"/>
        <v>0</v>
      </c>
      <c r="E472" s="44">
        <f t="shared" si="334"/>
        <v>45654146.259999998</v>
      </c>
      <c r="F472" s="44">
        <f t="shared" si="334"/>
        <v>0</v>
      </c>
      <c r="G472" s="44">
        <f t="shared" si="334"/>
        <v>0</v>
      </c>
      <c r="H472" s="44">
        <f t="shared" si="334"/>
        <v>0</v>
      </c>
      <c r="I472" s="44">
        <f t="shared" si="334"/>
        <v>0</v>
      </c>
      <c r="J472" s="44">
        <f t="shared" si="334"/>
        <v>0</v>
      </c>
      <c r="K472" s="44">
        <f t="shared" si="334"/>
        <v>0</v>
      </c>
      <c r="L472" s="44">
        <f t="shared" si="334"/>
        <v>0</v>
      </c>
      <c r="M472" s="44">
        <f t="shared" si="334"/>
        <v>0</v>
      </c>
      <c r="N472" s="44">
        <f t="shared" si="334"/>
        <v>0</v>
      </c>
      <c r="O472" s="44">
        <f t="shared" si="334"/>
        <v>34294460.049999997</v>
      </c>
      <c r="P472" s="44">
        <f t="shared" si="334"/>
        <v>11359686.210000001</v>
      </c>
      <c r="Q472" s="44">
        <f t="shared" si="334"/>
        <v>0</v>
      </c>
      <c r="R472" s="44">
        <f t="shared" si="334"/>
        <v>0</v>
      </c>
      <c r="S472" s="44">
        <f t="shared" si="334"/>
        <v>0</v>
      </c>
      <c r="T472" s="44">
        <f t="shared" si="334"/>
        <v>0</v>
      </c>
      <c r="U472" s="44">
        <f t="shared" si="334"/>
        <v>0</v>
      </c>
      <c r="V472" s="44">
        <f t="shared" si="334"/>
        <v>0</v>
      </c>
      <c r="W472" s="44">
        <f t="shared" si="334"/>
        <v>0</v>
      </c>
      <c r="X472" s="44">
        <f t="shared" si="334"/>
        <v>0</v>
      </c>
      <c r="Y472" s="44">
        <f t="shared" si="334"/>
        <v>0</v>
      </c>
      <c r="Z472" s="44">
        <f t="shared" si="334"/>
        <v>45654146.259999998</v>
      </c>
      <c r="AA472" s="44">
        <f t="shared" si="334"/>
        <v>167646853.74000001</v>
      </c>
      <c r="AB472" s="45">
        <f t="shared" si="333"/>
        <v>0.21403625046296079</v>
      </c>
      <c r="AC472" s="38"/>
    </row>
    <row r="473" spans="1:29" s="39" customFormat="1" ht="18" customHeight="1" x14ac:dyDescent="0.25">
      <c r="A473" s="46" t="s">
        <v>41</v>
      </c>
      <c r="B473" s="37">
        <f>[1]consoCURRENT!E11043</f>
        <v>0</v>
      </c>
      <c r="C473" s="37">
        <f>[1]consoCURRENT!F11043</f>
        <v>0</v>
      </c>
      <c r="D473" s="37">
        <f>[1]consoCURRENT!G11043</f>
        <v>0</v>
      </c>
      <c r="E473" s="37">
        <f>[1]consoCURRENT!H11043</f>
        <v>0</v>
      </c>
      <c r="F473" s="37">
        <f>[1]consoCURRENT!I11043</f>
        <v>0</v>
      </c>
      <c r="G473" s="37">
        <f>[1]consoCURRENT!J11043</f>
        <v>0</v>
      </c>
      <c r="H473" s="37">
        <f>[1]consoCURRENT!K11043</f>
        <v>0</v>
      </c>
      <c r="I473" s="37">
        <f>[1]consoCURRENT!L11043</f>
        <v>0</v>
      </c>
      <c r="J473" s="37">
        <f>[1]consoCURRENT!M11043</f>
        <v>0</v>
      </c>
      <c r="K473" s="37">
        <f>[1]consoCURRENT!N11043</f>
        <v>0</v>
      </c>
      <c r="L473" s="37">
        <f>[1]consoCURRENT!O11043</f>
        <v>0</v>
      </c>
      <c r="M473" s="37">
        <f>[1]consoCURRENT!P11043</f>
        <v>0</v>
      </c>
      <c r="N473" s="37">
        <f>[1]consoCURRENT!Q11043</f>
        <v>0</v>
      </c>
      <c r="O473" s="37">
        <f>[1]consoCURRENT!R11043</f>
        <v>0</v>
      </c>
      <c r="P473" s="37">
        <f>[1]consoCURRENT!S11043</f>
        <v>0</v>
      </c>
      <c r="Q473" s="37">
        <f>[1]consoCURRENT!T11043</f>
        <v>0</v>
      </c>
      <c r="R473" s="37">
        <f>[1]consoCURRENT!U11043</f>
        <v>0</v>
      </c>
      <c r="S473" s="37">
        <f>[1]consoCURRENT!V11043</f>
        <v>0</v>
      </c>
      <c r="T473" s="37">
        <f>[1]consoCURRENT!W11043</f>
        <v>0</v>
      </c>
      <c r="U473" s="37">
        <f>[1]consoCURRENT!X11043</f>
        <v>0</v>
      </c>
      <c r="V473" s="37">
        <f>[1]consoCURRENT!Y11043</f>
        <v>0</v>
      </c>
      <c r="W473" s="37">
        <f>[1]consoCURRENT!Z11043</f>
        <v>0</v>
      </c>
      <c r="X473" s="37">
        <f>[1]consoCURRENT!AA11043</f>
        <v>0</v>
      </c>
      <c r="Y473" s="37">
        <f>[1]consoCURRENT!AB11043</f>
        <v>0</v>
      </c>
      <c r="Z473" s="37">
        <f t="shared" ref="Z473" si="335">SUM(M473:Y473)</f>
        <v>0</v>
      </c>
      <c r="AA473" s="37">
        <f t="shared" ref="AA473" si="336">B473-Z473</f>
        <v>0</v>
      </c>
      <c r="AB473" s="42"/>
      <c r="AC473" s="38"/>
    </row>
    <row r="474" spans="1:29" s="39" customFormat="1" ht="18" customHeight="1" x14ac:dyDescent="0.25">
      <c r="A474" s="43" t="s">
        <v>42</v>
      </c>
      <c r="B474" s="44">
        <f>B473+B472</f>
        <v>213301000</v>
      </c>
      <c r="C474" s="44">
        <f t="shared" ref="C474:AA474" si="337">C473+C472</f>
        <v>0</v>
      </c>
      <c r="D474" s="44">
        <f t="shared" si="337"/>
        <v>0</v>
      </c>
      <c r="E474" s="44">
        <f t="shared" si="337"/>
        <v>45654146.259999998</v>
      </c>
      <c r="F474" s="44">
        <f t="shared" si="337"/>
        <v>0</v>
      </c>
      <c r="G474" s="44">
        <f t="shared" si="337"/>
        <v>0</v>
      </c>
      <c r="H474" s="44">
        <f t="shared" si="337"/>
        <v>0</v>
      </c>
      <c r="I474" s="44">
        <f t="shared" si="337"/>
        <v>0</v>
      </c>
      <c r="J474" s="44">
        <f t="shared" si="337"/>
        <v>0</v>
      </c>
      <c r="K474" s="44">
        <f t="shared" si="337"/>
        <v>0</v>
      </c>
      <c r="L474" s="44">
        <f t="shared" si="337"/>
        <v>0</v>
      </c>
      <c r="M474" s="44">
        <f t="shared" si="337"/>
        <v>0</v>
      </c>
      <c r="N474" s="44">
        <f t="shared" si="337"/>
        <v>0</v>
      </c>
      <c r="O474" s="44">
        <f t="shared" si="337"/>
        <v>34294460.049999997</v>
      </c>
      <c r="P474" s="44">
        <f t="shared" si="337"/>
        <v>11359686.210000001</v>
      </c>
      <c r="Q474" s="44">
        <f t="shared" si="337"/>
        <v>0</v>
      </c>
      <c r="R474" s="44">
        <f t="shared" si="337"/>
        <v>0</v>
      </c>
      <c r="S474" s="44">
        <f t="shared" si="337"/>
        <v>0</v>
      </c>
      <c r="T474" s="44">
        <f t="shared" si="337"/>
        <v>0</v>
      </c>
      <c r="U474" s="44">
        <f t="shared" si="337"/>
        <v>0</v>
      </c>
      <c r="V474" s="44">
        <f t="shared" si="337"/>
        <v>0</v>
      </c>
      <c r="W474" s="44">
        <f t="shared" si="337"/>
        <v>0</v>
      </c>
      <c r="X474" s="44">
        <f t="shared" si="337"/>
        <v>0</v>
      </c>
      <c r="Y474" s="44">
        <f t="shared" si="337"/>
        <v>0</v>
      </c>
      <c r="Z474" s="44">
        <f t="shared" si="337"/>
        <v>45654146.259999998</v>
      </c>
      <c r="AA474" s="44">
        <f t="shared" si="337"/>
        <v>167646853.74000001</v>
      </c>
      <c r="AB474" s="45">
        <f t="shared" si="333"/>
        <v>0.21403625046296079</v>
      </c>
      <c r="AC474" s="47"/>
    </row>
    <row r="475" spans="1:29" s="39" customFormat="1" ht="15" customHeight="1" x14ac:dyDescent="0.25">
      <c r="A475" s="36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8"/>
    </row>
    <row r="476" spans="1:29" s="39" customFormat="1" ht="15" customHeight="1" x14ac:dyDescent="0.25">
      <c r="A476" s="36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8"/>
    </row>
    <row r="477" spans="1:29" s="39" customFormat="1" ht="15" customHeight="1" x14ac:dyDescent="0.3">
      <c r="A477" s="40" t="s">
        <v>67</v>
      </c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8"/>
    </row>
    <row r="478" spans="1:29" s="39" customFormat="1" ht="18" customHeight="1" x14ac:dyDescent="0.25">
      <c r="A478" s="41" t="s">
        <v>36</v>
      </c>
      <c r="B478" s="37">
        <f>[1]consoCURRENT!E11103</f>
        <v>0</v>
      </c>
      <c r="C478" s="37">
        <f>[1]consoCURRENT!F11103</f>
        <v>0</v>
      </c>
      <c r="D478" s="37">
        <f>[1]consoCURRENT!G11103</f>
        <v>0</v>
      </c>
      <c r="E478" s="37">
        <f>[1]consoCURRENT!H11103</f>
        <v>0</v>
      </c>
      <c r="F478" s="37">
        <f>[1]consoCURRENT!I11103</f>
        <v>0</v>
      </c>
      <c r="G478" s="37">
        <f>[1]consoCURRENT!J11103</f>
        <v>0</v>
      </c>
      <c r="H478" s="37">
        <f>[1]consoCURRENT!K11103</f>
        <v>0</v>
      </c>
      <c r="I478" s="37">
        <f>[1]consoCURRENT!L11103</f>
        <v>0</v>
      </c>
      <c r="J478" s="37">
        <f>[1]consoCURRENT!M11103</f>
        <v>0</v>
      </c>
      <c r="K478" s="37">
        <f>[1]consoCURRENT!N11103</f>
        <v>0</v>
      </c>
      <c r="L478" s="37">
        <f>[1]consoCURRENT!O11103</f>
        <v>0</v>
      </c>
      <c r="M478" s="37">
        <f>[1]consoCURRENT!P11103</f>
        <v>0</v>
      </c>
      <c r="N478" s="37">
        <f>[1]consoCURRENT!Q11103</f>
        <v>0</v>
      </c>
      <c r="O478" s="37">
        <f>[1]consoCURRENT!R11103</f>
        <v>0</v>
      </c>
      <c r="P478" s="37">
        <f>[1]consoCURRENT!S11103</f>
        <v>0</v>
      </c>
      <c r="Q478" s="37">
        <f>[1]consoCURRENT!T11103</f>
        <v>0</v>
      </c>
      <c r="R478" s="37">
        <f>[1]consoCURRENT!U11103</f>
        <v>0</v>
      </c>
      <c r="S478" s="37">
        <f>[1]consoCURRENT!V11103</f>
        <v>0</v>
      </c>
      <c r="T478" s="37">
        <f>[1]consoCURRENT!W11103</f>
        <v>0</v>
      </c>
      <c r="U478" s="37">
        <f>[1]consoCURRENT!X11103</f>
        <v>0</v>
      </c>
      <c r="V478" s="37">
        <f>[1]consoCURRENT!Y11103</f>
        <v>0</v>
      </c>
      <c r="W478" s="37">
        <f>[1]consoCURRENT!Z11103</f>
        <v>0</v>
      </c>
      <c r="X478" s="37">
        <f>[1]consoCURRENT!AA11103</f>
        <v>0</v>
      </c>
      <c r="Y478" s="37">
        <f>[1]consoCURRENT!AB11103</f>
        <v>0</v>
      </c>
      <c r="Z478" s="37">
        <f>SUM(M478:Y478)</f>
        <v>0</v>
      </c>
      <c r="AA478" s="37">
        <f>B478-Z478</f>
        <v>0</v>
      </c>
      <c r="AB478" s="42"/>
      <c r="AC478" s="38"/>
    </row>
    <row r="479" spans="1:29" s="39" customFormat="1" ht="18" customHeight="1" x14ac:dyDescent="0.25">
      <c r="A479" s="41" t="s">
        <v>37</v>
      </c>
      <c r="B479" s="37">
        <f>[1]consoCURRENT!E11179</f>
        <v>177655000</v>
      </c>
      <c r="C479" s="37">
        <f>[1]consoCURRENT!F11179</f>
        <v>0</v>
      </c>
      <c r="D479" s="37">
        <f>[1]consoCURRENT!G11179</f>
        <v>0</v>
      </c>
      <c r="E479" s="37">
        <f>[1]consoCURRENT!H11179</f>
        <v>27412920.399999999</v>
      </c>
      <c r="F479" s="37">
        <f>[1]consoCURRENT!I11179</f>
        <v>0</v>
      </c>
      <c r="G479" s="37">
        <f>[1]consoCURRENT!J11179</f>
        <v>0</v>
      </c>
      <c r="H479" s="37">
        <f>[1]consoCURRENT!K11179</f>
        <v>0</v>
      </c>
      <c r="I479" s="37">
        <f>[1]consoCURRENT!L11179</f>
        <v>0</v>
      </c>
      <c r="J479" s="37">
        <f>[1]consoCURRENT!M11179</f>
        <v>0</v>
      </c>
      <c r="K479" s="37">
        <f>[1]consoCURRENT!N11179</f>
        <v>0</v>
      </c>
      <c r="L479" s="37">
        <f>[1]consoCURRENT!O11179</f>
        <v>0</v>
      </c>
      <c r="M479" s="37">
        <f>[1]consoCURRENT!P11179</f>
        <v>0</v>
      </c>
      <c r="N479" s="37">
        <f>[1]consoCURRENT!Q11179</f>
        <v>0</v>
      </c>
      <c r="O479" s="37">
        <f>[1]consoCURRENT!R11179</f>
        <v>377670</v>
      </c>
      <c r="P479" s="37">
        <f>[1]consoCURRENT!S11179</f>
        <v>27035250.399999999</v>
      </c>
      <c r="Q479" s="37">
        <f>[1]consoCURRENT!T11179</f>
        <v>0</v>
      </c>
      <c r="R479" s="37">
        <f>[1]consoCURRENT!U11179</f>
        <v>0</v>
      </c>
      <c r="S479" s="37">
        <f>[1]consoCURRENT!V11179</f>
        <v>0</v>
      </c>
      <c r="T479" s="37">
        <f>[1]consoCURRENT!W11179</f>
        <v>0</v>
      </c>
      <c r="U479" s="37">
        <f>[1]consoCURRENT!X11179</f>
        <v>0</v>
      </c>
      <c r="V479" s="37">
        <f>[1]consoCURRENT!Y11179</f>
        <v>0</v>
      </c>
      <c r="W479" s="37">
        <f>[1]consoCURRENT!Z11179</f>
        <v>0</v>
      </c>
      <c r="X479" s="37">
        <f>[1]consoCURRENT!AA11179</f>
        <v>0</v>
      </c>
      <c r="Y479" s="37">
        <f>[1]consoCURRENT!AB11179</f>
        <v>0</v>
      </c>
      <c r="Z479" s="37">
        <f t="shared" ref="Z479:Z481" si="338">SUM(M479:Y479)</f>
        <v>27412920.399999999</v>
      </c>
      <c r="AA479" s="37">
        <f t="shared" ref="AA479:AA481" si="339">B479-Z479</f>
        <v>150242079.59999999</v>
      </c>
      <c r="AB479" s="42">
        <f t="shared" ref="AB479:AB484" si="340">Z479/B479</f>
        <v>0.15430424361824885</v>
      </c>
      <c r="AC479" s="38"/>
    </row>
    <row r="480" spans="1:29" s="39" customFormat="1" ht="18" customHeight="1" x14ac:dyDescent="0.25">
      <c r="A480" s="41" t="s">
        <v>38</v>
      </c>
      <c r="B480" s="37">
        <f>[1]consoCURRENT!E11185</f>
        <v>0</v>
      </c>
      <c r="C480" s="37">
        <f>[1]consoCURRENT!F11185</f>
        <v>0</v>
      </c>
      <c r="D480" s="37">
        <f>[1]consoCURRENT!G11185</f>
        <v>0</v>
      </c>
      <c r="E480" s="37">
        <f>[1]consoCURRENT!H11185</f>
        <v>0</v>
      </c>
      <c r="F480" s="37">
        <f>[1]consoCURRENT!I11185</f>
        <v>0</v>
      </c>
      <c r="G480" s="37">
        <f>[1]consoCURRENT!J11185</f>
        <v>0</v>
      </c>
      <c r="H480" s="37">
        <f>[1]consoCURRENT!K11185</f>
        <v>0</v>
      </c>
      <c r="I480" s="37">
        <f>[1]consoCURRENT!L11185</f>
        <v>0</v>
      </c>
      <c r="J480" s="37">
        <f>[1]consoCURRENT!M11185</f>
        <v>0</v>
      </c>
      <c r="K480" s="37">
        <f>[1]consoCURRENT!N11185</f>
        <v>0</v>
      </c>
      <c r="L480" s="37">
        <f>[1]consoCURRENT!O11185</f>
        <v>0</v>
      </c>
      <c r="M480" s="37">
        <f>[1]consoCURRENT!P11185</f>
        <v>0</v>
      </c>
      <c r="N480" s="37">
        <f>[1]consoCURRENT!Q11185</f>
        <v>0</v>
      </c>
      <c r="O480" s="37">
        <f>[1]consoCURRENT!R11185</f>
        <v>0</v>
      </c>
      <c r="P480" s="37">
        <f>[1]consoCURRENT!S11185</f>
        <v>0</v>
      </c>
      <c r="Q480" s="37">
        <f>[1]consoCURRENT!T11185</f>
        <v>0</v>
      </c>
      <c r="R480" s="37">
        <f>[1]consoCURRENT!U11185</f>
        <v>0</v>
      </c>
      <c r="S480" s="37">
        <f>[1]consoCURRENT!V11185</f>
        <v>0</v>
      </c>
      <c r="T480" s="37">
        <f>[1]consoCURRENT!W11185</f>
        <v>0</v>
      </c>
      <c r="U480" s="37">
        <f>[1]consoCURRENT!X11185</f>
        <v>0</v>
      </c>
      <c r="V480" s="37">
        <f>[1]consoCURRENT!Y11185</f>
        <v>0</v>
      </c>
      <c r="W480" s="37">
        <f>[1]consoCURRENT!Z11185</f>
        <v>0</v>
      </c>
      <c r="X480" s="37">
        <f>[1]consoCURRENT!AA11185</f>
        <v>0</v>
      </c>
      <c r="Y480" s="37">
        <f>[1]consoCURRENT!AB11185</f>
        <v>0</v>
      </c>
      <c r="Z480" s="37">
        <f t="shared" si="338"/>
        <v>0</v>
      </c>
      <c r="AA480" s="37">
        <f t="shared" si="339"/>
        <v>0</v>
      </c>
      <c r="AB480" s="42"/>
      <c r="AC480" s="38"/>
    </row>
    <row r="481" spans="1:29" s="39" customFormat="1" ht="18" customHeight="1" x14ac:dyDescent="0.25">
      <c r="A481" s="41" t="s">
        <v>39</v>
      </c>
      <c r="B481" s="37">
        <f>[1]consoCURRENT!E11214</f>
        <v>0</v>
      </c>
      <c r="C481" s="37">
        <f>[1]consoCURRENT!F11214</f>
        <v>0</v>
      </c>
      <c r="D481" s="37">
        <f>[1]consoCURRENT!G11214</f>
        <v>0</v>
      </c>
      <c r="E481" s="37">
        <f>[1]consoCURRENT!H11214</f>
        <v>0</v>
      </c>
      <c r="F481" s="37">
        <f>[1]consoCURRENT!I11214</f>
        <v>0</v>
      </c>
      <c r="G481" s="37">
        <f>[1]consoCURRENT!J11214</f>
        <v>0</v>
      </c>
      <c r="H481" s="37">
        <f>[1]consoCURRENT!K11214</f>
        <v>0</v>
      </c>
      <c r="I481" s="37">
        <f>[1]consoCURRENT!L11214</f>
        <v>0</v>
      </c>
      <c r="J481" s="37">
        <f>[1]consoCURRENT!M11214</f>
        <v>0</v>
      </c>
      <c r="K481" s="37">
        <f>[1]consoCURRENT!N11214</f>
        <v>0</v>
      </c>
      <c r="L481" s="37">
        <f>[1]consoCURRENT!O11214</f>
        <v>0</v>
      </c>
      <c r="M481" s="37">
        <f>[1]consoCURRENT!P11214</f>
        <v>0</v>
      </c>
      <c r="N481" s="37">
        <f>[1]consoCURRENT!Q11214</f>
        <v>0</v>
      </c>
      <c r="O481" s="37">
        <f>[1]consoCURRENT!R11214</f>
        <v>0</v>
      </c>
      <c r="P481" s="37">
        <f>[1]consoCURRENT!S11214</f>
        <v>0</v>
      </c>
      <c r="Q481" s="37">
        <f>[1]consoCURRENT!T11214</f>
        <v>0</v>
      </c>
      <c r="R481" s="37">
        <f>[1]consoCURRENT!U11214</f>
        <v>0</v>
      </c>
      <c r="S481" s="37">
        <f>[1]consoCURRENT!V11214</f>
        <v>0</v>
      </c>
      <c r="T481" s="37">
        <f>[1]consoCURRENT!W11214</f>
        <v>0</v>
      </c>
      <c r="U481" s="37">
        <f>[1]consoCURRENT!X11214</f>
        <v>0</v>
      </c>
      <c r="V481" s="37">
        <f>[1]consoCURRENT!Y11214</f>
        <v>0</v>
      </c>
      <c r="W481" s="37">
        <f>[1]consoCURRENT!Z11214</f>
        <v>0</v>
      </c>
      <c r="X481" s="37">
        <f>[1]consoCURRENT!AA11214</f>
        <v>0</v>
      </c>
      <c r="Y481" s="37">
        <f>[1]consoCURRENT!AB11214</f>
        <v>0</v>
      </c>
      <c r="Z481" s="37">
        <f t="shared" si="338"/>
        <v>0</v>
      </c>
      <c r="AA481" s="37">
        <f t="shared" si="339"/>
        <v>0</v>
      </c>
      <c r="AB481" s="42"/>
      <c r="AC481" s="38"/>
    </row>
    <row r="482" spans="1:29" s="39" customFormat="1" ht="18" customHeight="1" x14ac:dyDescent="0.25">
      <c r="A482" s="43" t="s">
        <v>40</v>
      </c>
      <c r="B482" s="44">
        <f>SUM(B478:B481)</f>
        <v>177655000</v>
      </c>
      <c r="C482" s="44">
        <f t="shared" ref="C482:AA482" si="341">SUM(C478:C481)</f>
        <v>0</v>
      </c>
      <c r="D482" s="44">
        <f t="shared" si="341"/>
        <v>0</v>
      </c>
      <c r="E482" s="44">
        <f t="shared" si="341"/>
        <v>27412920.399999999</v>
      </c>
      <c r="F482" s="44">
        <f t="shared" si="341"/>
        <v>0</v>
      </c>
      <c r="G482" s="44">
        <f t="shared" si="341"/>
        <v>0</v>
      </c>
      <c r="H482" s="44">
        <f t="shared" si="341"/>
        <v>0</v>
      </c>
      <c r="I482" s="44">
        <f t="shared" si="341"/>
        <v>0</v>
      </c>
      <c r="J482" s="44">
        <f t="shared" si="341"/>
        <v>0</v>
      </c>
      <c r="K482" s="44">
        <f t="shared" si="341"/>
        <v>0</v>
      </c>
      <c r="L482" s="44">
        <f t="shared" si="341"/>
        <v>0</v>
      </c>
      <c r="M482" s="44">
        <f t="shared" si="341"/>
        <v>0</v>
      </c>
      <c r="N482" s="44">
        <f t="shared" si="341"/>
        <v>0</v>
      </c>
      <c r="O482" s="44">
        <f t="shared" si="341"/>
        <v>377670</v>
      </c>
      <c r="P482" s="44">
        <f t="shared" si="341"/>
        <v>27035250.399999999</v>
      </c>
      <c r="Q482" s="44">
        <f t="shared" si="341"/>
        <v>0</v>
      </c>
      <c r="R482" s="44">
        <f t="shared" si="341"/>
        <v>0</v>
      </c>
      <c r="S482" s="44">
        <f t="shared" si="341"/>
        <v>0</v>
      </c>
      <c r="T482" s="44">
        <f t="shared" si="341"/>
        <v>0</v>
      </c>
      <c r="U482" s="44">
        <f t="shared" si="341"/>
        <v>0</v>
      </c>
      <c r="V482" s="44">
        <f t="shared" si="341"/>
        <v>0</v>
      </c>
      <c r="W482" s="44">
        <f t="shared" si="341"/>
        <v>0</v>
      </c>
      <c r="X482" s="44">
        <f t="shared" si="341"/>
        <v>0</v>
      </c>
      <c r="Y482" s="44">
        <f t="shared" si="341"/>
        <v>0</v>
      </c>
      <c r="Z482" s="44">
        <f t="shared" si="341"/>
        <v>27412920.399999999</v>
      </c>
      <c r="AA482" s="44">
        <f t="shared" si="341"/>
        <v>150242079.59999999</v>
      </c>
      <c r="AB482" s="45">
        <f t="shared" si="340"/>
        <v>0.15430424361824885</v>
      </c>
      <c r="AC482" s="38"/>
    </row>
    <row r="483" spans="1:29" s="39" customFormat="1" ht="18" customHeight="1" x14ac:dyDescent="0.25">
      <c r="A483" s="46" t="s">
        <v>41</v>
      </c>
      <c r="B483" s="37">
        <f>[1]consoCURRENT!E11218</f>
        <v>0</v>
      </c>
      <c r="C483" s="37">
        <f>[1]consoCURRENT!F11218</f>
        <v>0</v>
      </c>
      <c r="D483" s="37">
        <f>[1]consoCURRENT!G11218</f>
        <v>0</v>
      </c>
      <c r="E483" s="37">
        <f>[1]consoCURRENT!H11218</f>
        <v>0</v>
      </c>
      <c r="F483" s="37">
        <f>[1]consoCURRENT!I11218</f>
        <v>0</v>
      </c>
      <c r="G483" s="37">
        <f>[1]consoCURRENT!J11218</f>
        <v>0</v>
      </c>
      <c r="H483" s="37">
        <f>[1]consoCURRENT!K11218</f>
        <v>0</v>
      </c>
      <c r="I483" s="37">
        <f>[1]consoCURRENT!L11218</f>
        <v>0</v>
      </c>
      <c r="J483" s="37">
        <f>[1]consoCURRENT!M11218</f>
        <v>0</v>
      </c>
      <c r="K483" s="37">
        <f>[1]consoCURRENT!N11218</f>
        <v>0</v>
      </c>
      <c r="L483" s="37">
        <f>[1]consoCURRENT!O11218</f>
        <v>0</v>
      </c>
      <c r="M483" s="37">
        <f>[1]consoCURRENT!P11218</f>
        <v>0</v>
      </c>
      <c r="N483" s="37">
        <f>[1]consoCURRENT!Q11218</f>
        <v>0</v>
      </c>
      <c r="O483" s="37">
        <f>[1]consoCURRENT!R11218</f>
        <v>0</v>
      </c>
      <c r="P483" s="37">
        <f>[1]consoCURRENT!S11218</f>
        <v>0</v>
      </c>
      <c r="Q483" s="37">
        <f>[1]consoCURRENT!T11218</f>
        <v>0</v>
      </c>
      <c r="R483" s="37">
        <f>[1]consoCURRENT!U11218</f>
        <v>0</v>
      </c>
      <c r="S483" s="37">
        <f>[1]consoCURRENT!V11218</f>
        <v>0</v>
      </c>
      <c r="T483" s="37">
        <f>[1]consoCURRENT!W11218</f>
        <v>0</v>
      </c>
      <c r="U483" s="37">
        <f>[1]consoCURRENT!X11218</f>
        <v>0</v>
      </c>
      <c r="V483" s="37">
        <f>[1]consoCURRENT!Y11218</f>
        <v>0</v>
      </c>
      <c r="W483" s="37">
        <f>[1]consoCURRENT!Z11218</f>
        <v>0</v>
      </c>
      <c r="X483" s="37">
        <f>[1]consoCURRENT!AA11218</f>
        <v>0</v>
      </c>
      <c r="Y483" s="37">
        <f>[1]consoCURRENT!AB11218</f>
        <v>0</v>
      </c>
      <c r="Z483" s="37">
        <f t="shared" ref="Z483" si="342">SUM(M483:Y483)</f>
        <v>0</v>
      </c>
      <c r="AA483" s="37">
        <f t="shared" ref="AA483" si="343">B483-Z483</f>
        <v>0</v>
      </c>
      <c r="AB483" s="42"/>
      <c r="AC483" s="38"/>
    </row>
    <row r="484" spans="1:29" s="39" customFormat="1" ht="18" customHeight="1" x14ac:dyDescent="0.25">
      <c r="A484" s="43" t="s">
        <v>42</v>
      </c>
      <c r="B484" s="44">
        <f>B483+B482</f>
        <v>177655000</v>
      </c>
      <c r="C484" s="44">
        <f t="shared" ref="C484:AA484" si="344">C483+C482</f>
        <v>0</v>
      </c>
      <c r="D484" s="44">
        <f t="shared" si="344"/>
        <v>0</v>
      </c>
      <c r="E484" s="44">
        <f t="shared" si="344"/>
        <v>27412920.399999999</v>
      </c>
      <c r="F484" s="44">
        <f t="shared" si="344"/>
        <v>0</v>
      </c>
      <c r="G484" s="44">
        <f t="shared" si="344"/>
        <v>0</v>
      </c>
      <c r="H484" s="44">
        <f t="shared" si="344"/>
        <v>0</v>
      </c>
      <c r="I484" s="44">
        <f t="shared" si="344"/>
        <v>0</v>
      </c>
      <c r="J484" s="44">
        <f t="shared" si="344"/>
        <v>0</v>
      </c>
      <c r="K484" s="44">
        <f t="shared" si="344"/>
        <v>0</v>
      </c>
      <c r="L484" s="44">
        <f t="shared" si="344"/>
        <v>0</v>
      </c>
      <c r="M484" s="44">
        <f t="shared" si="344"/>
        <v>0</v>
      </c>
      <c r="N484" s="44">
        <f t="shared" si="344"/>
        <v>0</v>
      </c>
      <c r="O484" s="44">
        <f t="shared" si="344"/>
        <v>377670</v>
      </c>
      <c r="P484" s="44">
        <f t="shared" si="344"/>
        <v>27035250.399999999</v>
      </c>
      <c r="Q484" s="44">
        <f t="shared" si="344"/>
        <v>0</v>
      </c>
      <c r="R484" s="44">
        <f t="shared" si="344"/>
        <v>0</v>
      </c>
      <c r="S484" s="44">
        <f t="shared" si="344"/>
        <v>0</v>
      </c>
      <c r="T484" s="44">
        <f t="shared" si="344"/>
        <v>0</v>
      </c>
      <c r="U484" s="44">
        <f t="shared" si="344"/>
        <v>0</v>
      </c>
      <c r="V484" s="44">
        <f t="shared" si="344"/>
        <v>0</v>
      </c>
      <c r="W484" s="44">
        <f t="shared" si="344"/>
        <v>0</v>
      </c>
      <c r="X484" s="44">
        <f t="shared" si="344"/>
        <v>0</v>
      </c>
      <c r="Y484" s="44">
        <f t="shared" si="344"/>
        <v>0</v>
      </c>
      <c r="Z484" s="44">
        <f t="shared" si="344"/>
        <v>27412920.399999999</v>
      </c>
      <c r="AA484" s="44">
        <f t="shared" si="344"/>
        <v>150242079.59999999</v>
      </c>
      <c r="AB484" s="45">
        <f t="shared" si="340"/>
        <v>0.15430424361824885</v>
      </c>
      <c r="AC484" s="47"/>
    </row>
    <row r="485" spans="1:29" s="39" customFormat="1" ht="15" customHeight="1" x14ac:dyDescent="0.25">
      <c r="A485" s="36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8"/>
    </row>
    <row r="486" spans="1:29" s="39" customFormat="1" ht="15" customHeight="1" x14ac:dyDescent="0.25">
      <c r="A486" s="36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8"/>
    </row>
    <row r="487" spans="1:29" s="39" customFormat="1" ht="15" customHeight="1" x14ac:dyDescent="0.3">
      <c r="A487" s="40" t="s">
        <v>68</v>
      </c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8"/>
    </row>
    <row r="488" spans="1:29" s="39" customFormat="1" ht="18" customHeight="1" x14ac:dyDescent="0.25">
      <c r="A488" s="41" t="s">
        <v>36</v>
      </c>
      <c r="B488" s="37">
        <f>[1]consoCURRENT!E11278</f>
        <v>0</v>
      </c>
      <c r="C488" s="37">
        <f>[1]consoCURRENT!F11278</f>
        <v>0</v>
      </c>
      <c r="D488" s="37">
        <f>[1]consoCURRENT!G11278</f>
        <v>0</v>
      </c>
      <c r="E488" s="37">
        <f>[1]consoCURRENT!H11278</f>
        <v>0</v>
      </c>
      <c r="F488" s="37">
        <f>[1]consoCURRENT!I11278</f>
        <v>0</v>
      </c>
      <c r="G488" s="37">
        <f>[1]consoCURRENT!J11278</f>
        <v>0</v>
      </c>
      <c r="H488" s="37">
        <f>[1]consoCURRENT!K11278</f>
        <v>0</v>
      </c>
      <c r="I488" s="37">
        <f>[1]consoCURRENT!L11278</f>
        <v>0</v>
      </c>
      <c r="J488" s="37">
        <f>[1]consoCURRENT!M11278</f>
        <v>0</v>
      </c>
      <c r="K488" s="37">
        <f>[1]consoCURRENT!N11278</f>
        <v>0</v>
      </c>
      <c r="L488" s="37">
        <f>[1]consoCURRENT!O11278</f>
        <v>0</v>
      </c>
      <c r="M488" s="37">
        <f>[1]consoCURRENT!P11278</f>
        <v>0</v>
      </c>
      <c r="N488" s="37">
        <f>[1]consoCURRENT!Q11278</f>
        <v>0</v>
      </c>
      <c r="O488" s="37">
        <f>[1]consoCURRENT!R11278</f>
        <v>0</v>
      </c>
      <c r="P488" s="37">
        <f>[1]consoCURRENT!S11278</f>
        <v>0</v>
      </c>
      <c r="Q488" s="37">
        <f>[1]consoCURRENT!T11278</f>
        <v>0</v>
      </c>
      <c r="R488" s="37">
        <f>[1]consoCURRENT!U11278</f>
        <v>0</v>
      </c>
      <c r="S488" s="37">
        <f>[1]consoCURRENT!V11278</f>
        <v>0</v>
      </c>
      <c r="T488" s="37">
        <f>[1]consoCURRENT!W11278</f>
        <v>0</v>
      </c>
      <c r="U488" s="37">
        <f>[1]consoCURRENT!X11278</f>
        <v>0</v>
      </c>
      <c r="V488" s="37">
        <f>[1]consoCURRENT!Y11278</f>
        <v>0</v>
      </c>
      <c r="W488" s="37">
        <f>[1]consoCURRENT!Z11278</f>
        <v>0</v>
      </c>
      <c r="X488" s="37">
        <f>[1]consoCURRENT!AA11278</f>
        <v>0</v>
      </c>
      <c r="Y488" s="37">
        <f>[1]consoCURRENT!AB11278</f>
        <v>0</v>
      </c>
      <c r="Z488" s="37">
        <f>SUM(M488:Y488)</f>
        <v>0</v>
      </c>
      <c r="AA488" s="37">
        <f>B488-Z488</f>
        <v>0</v>
      </c>
      <c r="AB488" s="42"/>
      <c r="AC488" s="38"/>
    </row>
    <row r="489" spans="1:29" s="39" customFormat="1" ht="18" customHeight="1" x14ac:dyDescent="0.25">
      <c r="A489" s="41" t="s">
        <v>37</v>
      </c>
      <c r="B489" s="37">
        <f>[1]consoCURRENT!E11354</f>
        <v>177005000</v>
      </c>
      <c r="C489" s="37">
        <f>[1]consoCURRENT!F11354</f>
        <v>0</v>
      </c>
      <c r="D489" s="37">
        <f>[1]consoCURRENT!G11354</f>
        <v>0</v>
      </c>
      <c r="E489" s="37">
        <f>[1]consoCURRENT!H11354</f>
        <v>110330</v>
      </c>
      <c r="F489" s="37">
        <f>[1]consoCURRENT!I11354</f>
        <v>0</v>
      </c>
      <c r="G489" s="37">
        <f>[1]consoCURRENT!J11354</f>
        <v>0</v>
      </c>
      <c r="H489" s="37">
        <f>[1]consoCURRENT!K11354</f>
        <v>0</v>
      </c>
      <c r="I489" s="37">
        <f>[1]consoCURRENT!L11354</f>
        <v>0</v>
      </c>
      <c r="J489" s="37">
        <f>[1]consoCURRENT!M11354</f>
        <v>0</v>
      </c>
      <c r="K489" s="37">
        <f>[1]consoCURRENT!N11354</f>
        <v>0</v>
      </c>
      <c r="L489" s="37">
        <f>[1]consoCURRENT!O11354</f>
        <v>0</v>
      </c>
      <c r="M489" s="37">
        <f>[1]consoCURRENT!P11354</f>
        <v>0</v>
      </c>
      <c r="N489" s="37">
        <f>[1]consoCURRENT!Q11354</f>
        <v>0</v>
      </c>
      <c r="O489" s="37">
        <f>[1]consoCURRENT!R11354</f>
        <v>59540</v>
      </c>
      <c r="P489" s="37">
        <f>[1]consoCURRENT!S11354</f>
        <v>50790</v>
      </c>
      <c r="Q489" s="37">
        <f>[1]consoCURRENT!T11354</f>
        <v>0</v>
      </c>
      <c r="R489" s="37">
        <f>[1]consoCURRENT!U11354</f>
        <v>0</v>
      </c>
      <c r="S489" s="37">
        <f>[1]consoCURRENT!V11354</f>
        <v>0</v>
      </c>
      <c r="T489" s="37">
        <f>[1]consoCURRENT!W11354</f>
        <v>0</v>
      </c>
      <c r="U489" s="37">
        <f>[1]consoCURRENT!X11354</f>
        <v>0</v>
      </c>
      <c r="V489" s="37">
        <f>[1]consoCURRENT!Y11354</f>
        <v>0</v>
      </c>
      <c r="W489" s="37">
        <f>[1]consoCURRENT!Z11354</f>
        <v>0</v>
      </c>
      <c r="X489" s="37">
        <f>[1]consoCURRENT!AA11354</f>
        <v>0</v>
      </c>
      <c r="Y489" s="37">
        <f>[1]consoCURRENT!AB11354</f>
        <v>0</v>
      </c>
      <c r="Z489" s="37">
        <f t="shared" ref="Z489:Z491" si="345">SUM(M489:Y489)</f>
        <v>110330</v>
      </c>
      <c r="AA489" s="37">
        <f t="shared" ref="AA489:AA491" si="346">B489-Z489</f>
        <v>176894670</v>
      </c>
      <c r="AB489" s="42">
        <f t="shared" ref="AB489:AB494" si="347">Z489/B489</f>
        <v>6.2331572554447611E-4</v>
      </c>
      <c r="AC489" s="38"/>
    </row>
    <row r="490" spans="1:29" s="39" customFormat="1" ht="18" customHeight="1" x14ac:dyDescent="0.25">
      <c r="A490" s="41" t="s">
        <v>38</v>
      </c>
      <c r="B490" s="37">
        <f>[1]consoCURRENT!E11360</f>
        <v>0</v>
      </c>
      <c r="C490" s="37">
        <f>[1]consoCURRENT!F11360</f>
        <v>0</v>
      </c>
      <c r="D490" s="37">
        <f>[1]consoCURRENT!G11360</f>
        <v>0</v>
      </c>
      <c r="E490" s="37">
        <f>[1]consoCURRENT!H11360</f>
        <v>0</v>
      </c>
      <c r="F490" s="37">
        <f>[1]consoCURRENT!I11360</f>
        <v>0</v>
      </c>
      <c r="G490" s="37">
        <f>[1]consoCURRENT!J11360</f>
        <v>0</v>
      </c>
      <c r="H490" s="37">
        <f>[1]consoCURRENT!K11360</f>
        <v>0</v>
      </c>
      <c r="I490" s="37">
        <f>[1]consoCURRENT!L11360</f>
        <v>0</v>
      </c>
      <c r="J490" s="37">
        <f>[1]consoCURRENT!M11360</f>
        <v>0</v>
      </c>
      <c r="K490" s="37">
        <f>[1]consoCURRENT!N11360</f>
        <v>0</v>
      </c>
      <c r="L490" s="37">
        <f>[1]consoCURRENT!O11360</f>
        <v>0</v>
      </c>
      <c r="M490" s="37">
        <f>[1]consoCURRENT!P11360</f>
        <v>0</v>
      </c>
      <c r="N490" s="37">
        <f>[1]consoCURRENT!Q11360</f>
        <v>0</v>
      </c>
      <c r="O490" s="37">
        <f>[1]consoCURRENT!R11360</f>
        <v>0</v>
      </c>
      <c r="P490" s="37">
        <f>[1]consoCURRENT!S11360</f>
        <v>0</v>
      </c>
      <c r="Q490" s="37">
        <f>[1]consoCURRENT!T11360</f>
        <v>0</v>
      </c>
      <c r="R490" s="37">
        <f>[1]consoCURRENT!U11360</f>
        <v>0</v>
      </c>
      <c r="S490" s="37">
        <f>[1]consoCURRENT!V11360</f>
        <v>0</v>
      </c>
      <c r="T490" s="37">
        <f>[1]consoCURRENT!W11360</f>
        <v>0</v>
      </c>
      <c r="U490" s="37">
        <f>[1]consoCURRENT!X11360</f>
        <v>0</v>
      </c>
      <c r="V490" s="37">
        <f>[1]consoCURRENT!Y11360</f>
        <v>0</v>
      </c>
      <c r="W490" s="37">
        <f>[1]consoCURRENT!Z11360</f>
        <v>0</v>
      </c>
      <c r="X490" s="37">
        <f>[1]consoCURRENT!AA11360</f>
        <v>0</v>
      </c>
      <c r="Y490" s="37">
        <f>[1]consoCURRENT!AB11360</f>
        <v>0</v>
      </c>
      <c r="Z490" s="37">
        <f t="shared" si="345"/>
        <v>0</v>
      </c>
      <c r="AA490" s="37">
        <f t="shared" si="346"/>
        <v>0</v>
      </c>
      <c r="AB490" s="42"/>
      <c r="AC490" s="38"/>
    </row>
    <row r="491" spans="1:29" s="39" customFormat="1" ht="18" customHeight="1" x14ac:dyDescent="0.25">
      <c r="A491" s="41" t="s">
        <v>39</v>
      </c>
      <c r="B491" s="37">
        <f>[1]consoCURRENT!E11389</f>
        <v>0</v>
      </c>
      <c r="C491" s="37">
        <f>[1]consoCURRENT!F11389</f>
        <v>0</v>
      </c>
      <c r="D491" s="37">
        <f>[1]consoCURRENT!G11389</f>
        <v>0</v>
      </c>
      <c r="E491" s="37">
        <f>[1]consoCURRENT!H11389</f>
        <v>0</v>
      </c>
      <c r="F491" s="37">
        <f>[1]consoCURRENT!I11389</f>
        <v>0</v>
      </c>
      <c r="G491" s="37">
        <f>[1]consoCURRENT!J11389</f>
        <v>0</v>
      </c>
      <c r="H491" s="37">
        <f>[1]consoCURRENT!K11389</f>
        <v>0</v>
      </c>
      <c r="I491" s="37">
        <f>[1]consoCURRENT!L11389</f>
        <v>0</v>
      </c>
      <c r="J491" s="37">
        <f>[1]consoCURRENT!M11389</f>
        <v>0</v>
      </c>
      <c r="K491" s="37">
        <f>[1]consoCURRENT!N11389</f>
        <v>0</v>
      </c>
      <c r="L491" s="37">
        <f>[1]consoCURRENT!O11389</f>
        <v>0</v>
      </c>
      <c r="M491" s="37">
        <f>[1]consoCURRENT!P11389</f>
        <v>0</v>
      </c>
      <c r="N491" s="37">
        <f>[1]consoCURRENT!Q11389</f>
        <v>0</v>
      </c>
      <c r="O491" s="37">
        <f>[1]consoCURRENT!R11389</f>
        <v>0</v>
      </c>
      <c r="P491" s="37">
        <f>[1]consoCURRENT!S11389</f>
        <v>0</v>
      </c>
      <c r="Q491" s="37">
        <f>[1]consoCURRENT!T11389</f>
        <v>0</v>
      </c>
      <c r="R491" s="37">
        <f>[1]consoCURRENT!U11389</f>
        <v>0</v>
      </c>
      <c r="S491" s="37">
        <f>[1]consoCURRENT!V11389</f>
        <v>0</v>
      </c>
      <c r="T491" s="37">
        <f>[1]consoCURRENT!W11389</f>
        <v>0</v>
      </c>
      <c r="U491" s="37">
        <f>[1]consoCURRENT!X11389</f>
        <v>0</v>
      </c>
      <c r="V491" s="37">
        <f>[1]consoCURRENT!Y11389</f>
        <v>0</v>
      </c>
      <c r="W491" s="37">
        <f>[1]consoCURRENT!Z11389</f>
        <v>0</v>
      </c>
      <c r="X491" s="37">
        <f>[1]consoCURRENT!AA11389</f>
        <v>0</v>
      </c>
      <c r="Y491" s="37">
        <f>[1]consoCURRENT!AB11389</f>
        <v>0</v>
      </c>
      <c r="Z491" s="37">
        <f t="shared" si="345"/>
        <v>0</v>
      </c>
      <c r="AA491" s="37">
        <f t="shared" si="346"/>
        <v>0</v>
      </c>
      <c r="AB491" s="42"/>
      <c r="AC491" s="38"/>
    </row>
    <row r="492" spans="1:29" s="39" customFormat="1" ht="18" customHeight="1" x14ac:dyDescent="0.25">
      <c r="A492" s="43" t="s">
        <v>40</v>
      </c>
      <c r="B492" s="44">
        <f>SUM(B488:B491)</f>
        <v>177005000</v>
      </c>
      <c r="C492" s="44">
        <f t="shared" ref="C492:AA492" si="348">SUM(C488:C491)</f>
        <v>0</v>
      </c>
      <c r="D492" s="44">
        <f t="shared" si="348"/>
        <v>0</v>
      </c>
      <c r="E492" s="44">
        <f t="shared" si="348"/>
        <v>110330</v>
      </c>
      <c r="F492" s="44">
        <f t="shared" si="348"/>
        <v>0</v>
      </c>
      <c r="G492" s="44">
        <f t="shared" si="348"/>
        <v>0</v>
      </c>
      <c r="H492" s="44">
        <f t="shared" si="348"/>
        <v>0</v>
      </c>
      <c r="I492" s="44">
        <f t="shared" si="348"/>
        <v>0</v>
      </c>
      <c r="J492" s="44">
        <f t="shared" si="348"/>
        <v>0</v>
      </c>
      <c r="K492" s="44">
        <f t="shared" si="348"/>
        <v>0</v>
      </c>
      <c r="L492" s="44">
        <f t="shared" si="348"/>
        <v>0</v>
      </c>
      <c r="M492" s="44">
        <f t="shared" si="348"/>
        <v>0</v>
      </c>
      <c r="N492" s="44">
        <f t="shared" si="348"/>
        <v>0</v>
      </c>
      <c r="O492" s="44">
        <f t="shared" si="348"/>
        <v>59540</v>
      </c>
      <c r="P492" s="44">
        <f t="shared" si="348"/>
        <v>50790</v>
      </c>
      <c r="Q492" s="44">
        <f t="shared" si="348"/>
        <v>0</v>
      </c>
      <c r="R492" s="44">
        <f t="shared" si="348"/>
        <v>0</v>
      </c>
      <c r="S492" s="44">
        <f t="shared" si="348"/>
        <v>0</v>
      </c>
      <c r="T492" s="44">
        <f t="shared" si="348"/>
        <v>0</v>
      </c>
      <c r="U492" s="44">
        <f t="shared" si="348"/>
        <v>0</v>
      </c>
      <c r="V492" s="44">
        <f t="shared" si="348"/>
        <v>0</v>
      </c>
      <c r="W492" s="44">
        <f t="shared" si="348"/>
        <v>0</v>
      </c>
      <c r="X492" s="44">
        <f t="shared" si="348"/>
        <v>0</v>
      </c>
      <c r="Y492" s="44">
        <f t="shared" si="348"/>
        <v>0</v>
      </c>
      <c r="Z492" s="44">
        <f t="shared" si="348"/>
        <v>110330</v>
      </c>
      <c r="AA492" s="44">
        <f t="shared" si="348"/>
        <v>176894670</v>
      </c>
      <c r="AB492" s="45">
        <f t="shared" si="347"/>
        <v>6.2331572554447611E-4</v>
      </c>
      <c r="AC492" s="38"/>
    </row>
    <row r="493" spans="1:29" s="39" customFormat="1" ht="18" customHeight="1" x14ac:dyDescent="0.25">
      <c r="A493" s="46" t="s">
        <v>41</v>
      </c>
      <c r="B493" s="37">
        <f>[1]consoCURRENT!E11393</f>
        <v>0</v>
      </c>
      <c r="C493" s="37">
        <f>[1]consoCURRENT!F11393</f>
        <v>0</v>
      </c>
      <c r="D493" s="37">
        <f>[1]consoCURRENT!G11393</f>
        <v>0</v>
      </c>
      <c r="E493" s="37">
        <f>[1]consoCURRENT!H11393</f>
        <v>0</v>
      </c>
      <c r="F493" s="37">
        <f>[1]consoCURRENT!I11393</f>
        <v>0</v>
      </c>
      <c r="G493" s="37">
        <f>[1]consoCURRENT!J11393</f>
        <v>0</v>
      </c>
      <c r="H493" s="37">
        <f>[1]consoCURRENT!K11393</f>
        <v>0</v>
      </c>
      <c r="I493" s="37">
        <f>[1]consoCURRENT!L11393</f>
        <v>0</v>
      </c>
      <c r="J493" s="37">
        <f>[1]consoCURRENT!M11393</f>
        <v>0</v>
      </c>
      <c r="K493" s="37">
        <f>[1]consoCURRENT!N11393</f>
        <v>0</v>
      </c>
      <c r="L493" s="37">
        <f>[1]consoCURRENT!O11393</f>
        <v>0</v>
      </c>
      <c r="M493" s="37">
        <f>[1]consoCURRENT!P11393</f>
        <v>0</v>
      </c>
      <c r="N493" s="37">
        <f>[1]consoCURRENT!Q11393</f>
        <v>0</v>
      </c>
      <c r="O493" s="37">
        <f>[1]consoCURRENT!R11393</f>
        <v>0</v>
      </c>
      <c r="P493" s="37">
        <f>[1]consoCURRENT!S11393</f>
        <v>0</v>
      </c>
      <c r="Q493" s="37">
        <f>[1]consoCURRENT!T11393</f>
        <v>0</v>
      </c>
      <c r="R493" s="37">
        <f>[1]consoCURRENT!U11393</f>
        <v>0</v>
      </c>
      <c r="S493" s="37">
        <f>[1]consoCURRENT!V11393</f>
        <v>0</v>
      </c>
      <c r="T493" s="37">
        <f>[1]consoCURRENT!W11393</f>
        <v>0</v>
      </c>
      <c r="U493" s="37">
        <f>[1]consoCURRENT!X11393</f>
        <v>0</v>
      </c>
      <c r="V493" s="37">
        <f>[1]consoCURRENT!Y11393</f>
        <v>0</v>
      </c>
      <c r="W493" s="37">
        <f>[1]consoCURRENT!Z11393</f>
        <v>0</v>
      </c>
      <c r="X493" s="37">
        <f>[1]consoCURRENT!AA11393</f>
        <v>0</v>
      </c>
      <c r="Y493" s="37">
        <f>[1]consoCURRENT!AB11393</f>
        <v>0</v>
      </c>
      <c r="Z493" s="37">
        <f t="shared" ref="Z493" si="349">SUM(M493:Y493)</f>
        <v>0</v>
      </c>
      <c r="AA493" s="37">
        <f t="shared" ref="AA493" si="350">B493-Z493</f>
        <v>0</v>
      </c>
      <c r="AB493" s="42"/>
      <c r="AC493" s="38"/>
    </row>
    <row r="494" spans="1:29" s="39" customFormat="1" ht="18" customHeight="1" x14ac:dyDescent="0.25">
      <c r="A494" s="43" t="s">
        <v>42</v>
      </c>
      <c r="B494" s="44">
        <f>B493+B492</f>
        <v>177005000</v>
      </c>
      <c r="C494" s="44">
        <f t="shared" ref="C494:AA494" si="351">C493+C492</f>
        <v>0</v>
      </c>
      <c r="D494" s="44">
        <f t="shared" si="351"/>
        <v>0</v>
      </c>
      <c r="E494" s="44">
        <f t="shared" si="351"/>
        <v>110330</v>
      </c>
      <c r="F494" s="44">
        <f t="shared" si="351"/>
        <v>0</v>
      </c>
      <c r="G494" s="44">
        <f t="shared" si="351"/>
        <v>0</v>
      </c>
      <c r="H494" s="44">
        <f t="shared" si="351"/>
        <v>0</v>
      </c>
      <c r="I494" s="44">
        <f t="shared" si="351"/>
        <v>0</v>
      </c>
      <c r="J494" s="44">
        <f t="shared" si="351"/>
        <v>0</v>
      </c>
      <c r="K494" s="44">
        <f t="shared" si="351"/>
        <v>0</v>
      </c>
      <c r="L494" s="44">
        <f t="shared" si="351"/>
        <v>0</v>
      </c>
      <c r="M494" s="44">
        <f t="shared" si="351"/>
        <v>0</v>
      </c>
      <c r="N494" s="44">
        <f t="shared" si="351"/>
        <v>0</v>
      </c>
      <c r="O494" s="44">
        <f t="shared" si="351"/>
        <v>59540</v>
      </c>
      <c r="P494" s="44">
        <f t="shared" si="351"/>
        <v>50790</v>
      </c>
      <c r="Q494" s="44">
        <f t="shared" si="351"/>
        <v>0</v>
      </c>
      <c r="R494" s="44">
        <f t="shared" si="351"/>
        <v>0</v>
      </c>
      <c r="S494" s="44">
        <f t="shared" si="351"/>
        <v>0</v>
      </c>
      <c r="T494" s="44">
        <f t="shared" si="351"/>
        <v>0</v>
      </c>
      <c r="U494" s="44">
        <f t="shared" si="351"/>
        <v>0</v>
      </c>
      <c r="V494" s="44">
        <f t="shared" si="351"/>
        <v>0</v>
      </c>
      <c r="W494" s="44">
        <f t="shared" si="351"/>
        <v>0</v>
      </c>
      <c r="X494" s="44">
        <f t="shared" si="351"/>
        <v>0</v>
      </c>
      <c r="Y494" s="44">
        <f t="shared" si="351"/>
        <v>0</v>
      </c>
      <c r="Z494" s="44">
        <f t="shared" si="351"/>
        <v>110330</v>
      </c>
      <c r="AA494" s="44">
        <f t="shared" si="351"/>
        <v>176894670</v>
      </c>
      <c r="AB494" s="45">
        <f t="shared" si="347"/>
        <v>6.2331572554447611E-4</v>
      </c>
      <c r="AC494" s="47"/>
    </row>
    <row r="495" spans="1:29" s="39" customFormat="1" ht="15" customHeight="1" x14ac:dyDescent="0.25">
      <c r="A495" s="36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8"/>
    </row>
    <row r="496" spans="1:29" s="39" customFormat="1" ht="15" customHeight="1" x14ac:dyDescent="0.25">
      <c r="A496" s="36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8"/>
    </row>
    <row r="497" spans="1:29" s="39" customFormat="1" ht="15" customHeight="1" x14ac:dyDescent="0.3">
      <c r="A497" s="40" t="s">
        <v>69</v>
      </c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8"/>
    </row>
    <row r="498" spans="1:29" s="39" customFormat="1" ht="18" customHeight="1" x14ac:dyDescent="0.25">
      <c r="A498" s="41" t="s">
        <v>36</v>
      </c>
      <c r="B498" s="37">
        <f>[1]consoCURRENT!E11453</f>
        <v>0</v>
      </c>
      <c r="C498" s="37">
        <f>[1]consoCURRENT!F11453</f>
        <v>0</v>
      </c>
      <c r="D498" s="37">
        <f>[1]consoCURRENT!G11453</f>
        <v>0</v>
      </c>
      <c r="E498" s="37">
        <f>[1]consoCURRENT!H11453</f>
        <v>0</v>
      </c>
      <c r="F498" s="37">
        <f>[1]consoCURRENT!I11453</f>
        <v>0</v>
      </c>
      <c r="G498" s="37">
        <f>[1]consoCURRENT!J11453</f>
        <v>0</v>
      </c>
      <c r="H498" s="37">
        <f>[1]consoCURRENT!K11453</f>
        <v>0</v>
      </c>
      <c r="I498" s="37">
        <f>[1]consoCURRENT!L11453</f>
        <v>0</v>
      </c>
      <c r="J498" s="37">
        <f>[1]consoCURRENT!M11453</f>
        <v>0</v>
      </c>
      <c r="K498" s="37">
        <f>[1]consoCURRENT!N11453</f>
        <v>0</v>
      </c>
      <c r="L498" s="37">
        <f>[1]consoCURRENT!O11453</f>
        <v>0</v>
      </c>
      <c r="M498" s="37">
        <f>[1]consoCURRENT!P11453</f>
        <v>0</v>
      </c>
      <c r="N498" s="37">
        <f>[1]consoCURRENT!Q11453</f>
        <v>0</v>
      </c>
      <c r="O498" s="37">
        <f>[1]consoCURRENT!R11453</f>
        <v>0</v>
      </c>
      <c r="P498" s="37">
        <f>[1]consoCURRENT!S11453</f>
        <v>0</v>
      </c>
      <c r="Q498" s="37">
        <f>[1]consoCURRENT!T11453</f>
        <v>0</v>
      </c>
      <c r="R498" s="37">
        <f>[1]consoCURRENT!U11453</f>
        <v>0</v>
      </c>
      <c r="S498" s="37">
        <f>[1]consoCURRENT!V11453</f>
        <v>0</v>
      </c>
      <c r="T498" s="37">
        <f>[1]consoCURRENT!W11453</f>
        <v>0</v>
      </c>
      <c r="U498" s="37">
        <f>[1]consoCURRENT!X11453</f>
        <v>0</v>
      </c>
      <c r="V498" s="37">
        <f>[1]consoCURRENT!Y11453</f>
        <v>0</v>
      </c>
      <c r="W498" s="37">
        <f>[1]consoCURRENT!Z11453</f>
        <v>0</v>
      </c>
      <c r="X498" s="37">
        <f>[1]consoCURRENT!AA11453</f>
        <v>0</v>
      </c>
      <c r="Y498" s="37">
        <f>[1]consoCURRENT!AB11453</f>
        <v>0</v>
      </c>
      <c r="Z498" s="37">
        <f>SUM(M498:Y498)</f>
        <v>0</v>
      </c>
      <c r="AA498" s="37">
        <f>B498-Z498</f>
        <v>0</v>
      </c>
      <c r="AB498" s="42"/>
      <c r="AC498" s="38"/>
    </row>
    <row r="499" spans="1:29" s="39" customFormat="1" ht="18" customHeight="1" x14ac:dyDescent="0.25">
      <c r="A499" s="41" t="s">
        <v>37</v>
      </c>
      <c r="B499" s="37">
        <f>[1]consoCURRENT!E11529</f>
        <v>129964000</v>
      </c>
      <c r="C499" s="37">
        <f>[1]consoCURRENT!F11529</f>
        <v>0</v>
      </c>
      <c r="D499" s="37">
        <f>[1]consoCURRENT!G11529</f>
        <v>0</v>
      </c>
      <c r="E499" s="37">
        <f>[1]consoCURRENT!H11529</f>
        <v>569134.65</v>
      </c>
      <c r="F499" s="37">
        <f>[1]consoCURRENT!I11529</f>
        <v>0</v>
      </c>
      <c r="G499" s="37">
        <f>[1]consoCURRENT!J11529</f>
        <v>0</v>
      </c>
      <c r="H499" s="37">
        <f>[1]consoCURRENT!K11529</f>
        <v>0</v>
      </c>
      <c r="I499" s="37">
        <f>[1]consoCURRENT!L11529</f>
        <v>0</v>
      </c>
      <c r="J499" s="37">
        <f>[1]consoCURRENT!M11529</f>
        <v>0</v>
      </c>
      <c r="K499" s="37">
        <f>[1]consoCURRENT!N11529</f>
        <v>0</v>
      </c>
      <c r="L499" s="37">
        <f>[1]consoCURRENT!O11529</f>
        <v>0</v>
      </c>
      <c r="M499" s="37">
        <f>[1]consoCURRENT!P11529</f>
        <v>0</v>
      </c>
      <c r="N499" s="37">
        <f>[1]consoCURRENT!Q11529</f>
        <v>0</v>
      </c>
      <c r="O499" s="37">
        <f>[1]consoCURRENT!R11529</f>
        <v>159812.77000000002</v>
      </c>
      <c r="P499" s="37">
        <f>[1]consoCURRENT!S11529</f>
        <v>409321.88</v>
      </c>
      <c r="Q499" s="37">
        <f>[1]consoCURRENT!T11529</f>
        <v>0</v>
      </c>
      <c r="R499" s="37">
        <f>[1]consoCURRENT!U11529</f>
        <v>0</v>
      </c>
      <c r="S499" s="37">
        <f>[1]consoCURRENT!V11529</f>
        <v>0</v>
      </c>
      <c r="T499" s="37">
        <f>[1]consoCURRENT!W11529</f>
        <v>0</v>
      </c>
      <c r="U499" s="37">
        <f>[1]consoCURRENT!X11529</f>
        <v>0</v>
      </c>
      <c r="V499" s="37">
        <f>[1]consoCURRENT!Y11529</f>
        <v>0</v>
      </c>
      <c r="W499" s="37">
        <f>[1]consoCURRENT!Z11529</f>
        <v>0</v>
      </c>
      <c r="X499" s="37">
        <f>[1]consoCURRENT!AA11529</f>
        <v>0</v>
      </c>
      <c r="Y499" s="37">
        <f>[1]consoCURRENT!AB11529</f>
        <v>0</v>
      </c>
      <c r="Z499" s="37">
        <f t="shared" ref="Z499:Z501" si="352">SUM(M499:Y499)</f>
        <v>569134.65</v>
      </c>
      <c r="AA499" s="37">
        <f t="shared" ref="AA499:AA501" si="353">B499-Z499</f>
        <v>129394865.34999999</v>
      </c>
      <c r="AB499" s="42">
        <f t="shared" ref="AB499:AB504" si="354">Z499/B499</f>
        <v>4.3791715398110252E-3</v>
      </c>
      <c r="AC499" s="38"/>
    </row>
    <row r="500" spans="1:29" s="39" customFormat="1" ht="18" customHeight="1" x14ac:dyDescent="0.25">
      <c r="A500" s="41" t="s">
        <v>38</v>
      </c>
      <c r="B500" s="37">
        <f>[1]consoCURRENT!E11535</f>
        <v>0</v>
      </c>
      <c r="C500" s="37">
        <f>[1]consoCURRENT!F11535</f>
        <v>0</v>
      </c>
      <c r="D500" s="37">
        <f>[1]consoCURRENT!G11535</f>
        <v>0</v>
      </c>
      <c r="E500" s="37">
        <f>[1]consoCURRENT!H11535</f>
        <v>0</v>
      </c>
      <c r="F500" s="37">
        <f>[1]consoCURRENT!I11535</f>
        <v>0</v>
      </c>
      <c r="G500" s="37">
        <f>[1]consoCURRENT!J11535</f>
        <v>0</v>
      </c>
      <c r="H500" s="37">
        <f>[1]consoCURRENT!K11535</f>
        <v>0</v>
      </c>
      <c r="I500" s="37">
        <f>[1]consoCURRENT!L11535</f>
        <v>0</v>
      </c>
      <c r="J500" s="37">
        <f>[1]consoCURRENT!M11535</f>
        <v>0</v>
      </c>
      <c r="K500" s="37">
        <f>[1]consoCURRENT!N11535</f>
        <v>0</v>
      </c>
      <c r="L500" s="37">
        <f>[1]consoCURRENT!O11535</f>
        <v>0</v>
      </c>
      <c r="M500" s="37">
        <f>[1]consoCURRENT!P11535</f>
        <v>0</v>
      </c>
      <c r="N500" s="37">
        <f>[1]consoCURRENT!Q11535</f>
        <v>0</v>
      </c>
      <c r="O500" s="37">
        <f>[1]consoCURRENT!R11535</f>
        <v>0</v>
      </c>
      <c r="P500" s="37">
        <f>[1]consoCURRENT!S11535</f>
        <v>0</v>
      </c>
      <c r="Q500" s="37">
        <f>[1]consoCURRENT!T11535</f>
        <v>0</v>
      </c>
      <c r="R500" s="37">
        <f>[1]consoCURRENT!U11535</f>
        <v>0</v>
      </c>
      <c r="S500" s="37">
        <f>[1]consoCURRENT!V11535</f>
        <v>0</v>
      </c>
      <c r="T500" s="37">
        <f>[1]consoCURRENT!W11535</f>
        <v>0</v>
      </c>
      <c r="U500" s="37">
        <f>[1]consoCURRENT!X11535</f>
        <v>0</v>
      </c>
      <c r="V500" s="37">
        <f>[1]consoCURRENT!Y11535</f>
        <v>0</v>
      </c>
      <c r="W500" s="37">
        <f>[1]consoCURRENT!Z11535</f>
        <v>0</v>
      </c>
      <c r="X500" s="37">
        <f>[1]consoCURRENT!AA11535</f>
        <v>0</v>
      </c>
      <c r="Y500" s="37">
        <f>[1]consoCURRENT!AB11535</f>
        <v>0</v>
      </c>
      <c r="Z500" s="37">
        <f t="shared" si="352"/>
        <v>0</v>
      </c>
      <c r="AA500" s="37">
        <f t="shared" si="353"/>
        <v>0</v>
      </c>
      <c r="AB500" s="42"/>
      <c r="AC500" s="38"/>
    </row>
    <row r="501" spans="1:29" s="39" customFormat="1" ht="18" customHeight="1" x14ac:dyDescent="0.25">
      <c r="A501" s="41" t="s">
        <v>39</v>
      </c>
      <c r="B501" s="37">
        <f>[1]consoCURRENT!E11564</f>
        <v>0</v>
      </c>
      <c r="C501" s="37">
        <f>[1]consoCURRENT!F11564</f>
        <v>0</v>
      </c>
      <c r="D501" s="37">
        <f>[1]consoCURRENT!G11564</f>
        <v>0</v>
      </c>
      <c r="E501" s="37">
        <f>[1]consoCURRENT!H11564</f>
        <v>0</v>
      </c>
      <c r="F501" s="37">
        <f>[1]consoCURRENT!I11564</f>
        <v>0</v>
      </c>
      <c r="G501" s="37">
        <f>[1]consoCURRENT!J11564</f>
        <v>0</v>
      </c>
      <c r="H501" s="37">
        <f>[1]consoCURRENT!K11564</f>
        <v>0</v>
      </c>
      <c r="I501" s="37">
        <f>[1]consoCURRENT!L11564</f>
        <v>0</v>
      </c>
      <c r="J501" s="37">
        <f>[1]consoCURRENT!M11564</f>
        <v>0</v>
      </c>
      <c r="K501" s="37">
        <f>[1]consoCURRENT!N11564</f>
        <v>0</v>
      </c>
      <c r="L501" s="37">
        <f>[1]consoCURRENT!O11564</f>
        <v>0</v>
      </c>
      <c r="M501" s="37">
        <f>[1]consoCURRENT!P11564</f>
        <v>0</v>
      </c>
      <c r="N501" s="37">
        <f>[1]consoCURRENT!Q11564</f>
        <v>0</v>
      </c>
      <c r="O501" s="37">
        <f>[1]consoCURRENT!R11564</f>
        <v>0</v>
      </c>
      <c r="P501" s="37">
        <f>[1]consoCURRENT!S11564</f>
        <v>0</v>
      </c>
      <c r="Q501" s="37">
        <f>[1]consoCURRENT!T11564</f>
        <v>0</v>
      </c>
      <c r="R501" s="37">
        <f>[1]consoCURRENT!U11564</f>
        <v>0</v>
      </c>
      <c r="S501" s="37">
        <f>[1]consoCURRENT!V11564</f>
        <v>0</v>
      </c>
      <c r="T501" s="37">
        <f>[1]consoCURRENT!W11564</f>
        <v>0</v>
      </c>
      <c r="U501" s="37">
        <f>[1]consoCURRENT!X11564</f>
        <v>0</v>
      </c>
      <c r="V501" s="37">
        <f>[1]consoCURRENT!Y11564</f>
        <v>0</v>
      </c>
      <c r="W501" s="37">
        <f>[1]consoCURRENT!Z11564</f>
        <v>0</v>
      </c>
      <c r="X501" s="37">
        <f>[1]consoCURRENT!AA11564</f>
        <v>0</v>
      </c>
      <c r="Y501" s="37">
        <f>[1]consoCURRENT!AB11564</f>
        <v>0</v>
      </c>
      <c r="Z501" s="37">
        <f t="shared" si="352"/>
        <v>0</v>
      </c>
      <c r="AA501" s="37">
        <f t="shared" si="353"/>
        <v>0</v>
      </c>
      <c r="AB501" s="42"/>
      <c r="AC501" s="38"/>
    </row>
    <row r="502" spans="1:29" s="39" customFormat="1" ht="18" customHeight="1" x14ac:dyDescent="0.25">
      <c r="A502" s="43" t="s">
        <v>40</v>
      </c>
      <c r="B502" s="44">
        <f>SUM(B498:B501)</f>
        <v>129964000</v>
      </c>
      <c r="C502" s="44">
        <f t="shared" ref="C502:AA502" si="355">SUM(C498:C501)</f>
        <v>0</v>
      </c>
      <c r="D502" s="44">
        <f t="shared" si="355"/>
        <v>0</v>
      </c>
      <c r="E502" s="44">
        <f t="shared" si="355"/>
        <v>569134.65</v>
      </c>
      <c r="F502" s="44">
        <f t="shared" si="355"/>
        <v>0</v>
      </c>
      <c r="G502" s="44">
        <f t="shared" si="355"/>
        <v>0</v>
      </c>
      <c r="H502" s="44">
        <f t="shared" si="355"/>
        <v>0</v>
      </c>
      <c r="I502" s="44">
        <f t="shared" si="355"/>
        <v>0</v>
      </c>
      <c r="J502" s="44">
        <f t="shared" si="355"/>
        <v>0</v>
      </c>
      <c r="K502" s="44">
        <f t="shared" si="355"/>
        <v>0</v>
      </c>
      <c r="L502" s="44">
        <f t="shared" si="355"/>
        <v>0</v>
      </c>
      <c r="M502" s="44">
        <f t="shared" si="355"/>
        <v>0</v>
      </c>
      <c r="N502" s="44">
        <f t="shared" si="355"/>
        <v>0</v>
      </c>
      <c r="O502" s="44">
        <f t="shared" si="355"/>
        <v>159812.77000000002</v>
      </c>
      <c r="P502" s="44">
        <f t="shared" si="355"/>
        <v>409321.88</v>
      </c>
      <c r="Q502" s="44">
        <f t="shared" si="355"/>
        <v>0</v>
      </c>
      <c r="R502" s="44">
        <f t="shared" si="355"/>
        <v>0</v>
      </c>
      <c r="S502" s="44">
        <f t="shared" si="355"/>
        <v>0</v>
      </c>
      <c r="T502" s="44">
        <f t="shared" si="355"/>
        <v>0</v>
      </c>
      <c r="U502" s="44">
        <f t="shared" si="355"/>
        <v>0</v>
      </c>
      <c r="V502" s="44">
        <f t="shared" si="355"/>
        <v>0</v>
      </c>
      <c r="W502" s="44">
        <f t="shared" si="355"/>
        <v>0</v>
      </c>
      <c r="X502" s="44">
        <f t="shared" si="355"/>
        <v>0</v>
      </c>
      <c r="Y502" s="44">
        <f t="shared" si="355"/>
        <v>0</v>
      </c>
      <c r="Z502" s="44">
        <f t="shared" si="355"/>
        <v>569134.65</v>
      </c>
      <c r="AA502" s="44">
        <f t="shared" si="355"/>
        <v>129394865.34999999</v>
      </c>
      <c r="AB502" s="45">
        <f t="shared" si="354"/>
        <v>4.3791715398110252E-3</v>
      </c>
      <c r="AC502" s="38"/>
    </row>
    <row r="503" spans="1:29" s="39" customFormat="1" ht="18" customHeight="1" x14ac:dyDescent="0.25">
      <c r="A503" s="46" t="s">
        <v>41</v>
      </c>
      <c r="B503" s="37">
        <f>[1]consoCURRENT!E11568</f>
        <v>0</v>
      </c>
      <c r="C503" s="37">
        <f>[1]consoCURRENT!F11568</f>
        <v>0</v>
      </c>
      <c r="D503" s="37">
        <f>[1]consoCURRENT!G11568</f>
        <v>0</v>
      </c>
      <c r="E503" s="37">
        <f>[1]consoCURRENT!H11568</f>
        <v>0</v>
      </c>
      <c r="F503" s="37">
        <f>[1]consoCURRENT!I11568</f>
        <v>0</v>
      </c>
      <c r="G503" s="37">
        <f>[1]consoCURRENT!J11568</f>
        <v>0</v>
      </c>
      <c r="H503" s="37">
        <f>[1]consoCURRENT!K11568</f>
        <v>0</v>
      </c>
      <c r="I503" s="37">
        <f>[1]consoCURRENT!L11568</f>
        <v>0</v>
      </c>
      <c r="J503" s="37">
        <f>[1]consoCURRENT!M11568</f>
        <v>0</v>
      </c>
      <c r="K503" s="37">
        <f>[1]consoCURRENT!N11568</f>
        <v>0</v>
      </c>
      <c r="L503" s="37">
        <f>[1]consoCURRENT!O11568</f>
        <v>0</v>
      </c>
      <c r="M503" s="37">
        <f>[1]consoCURRENT!P11568</f>
        <v>0</v>
      </c>
      <c r="N503" s="37">
        <f>[1]consoCURRENT!Q11568</f>
        <v>0</v>
      </c>
      <c r="O503" s="37">
        <f>[1]consoCURRENT!R11568</f>
        <v>0</v>
      </c>
      <c r="P503" s="37">
        <f>[1]consoCURRENT!S11568</f>
        <v>0</v>
      </c>
      <c r="Q503" s="37">
        <f>[1]consoCURRENT!T11568</f>
        <v>0</v>
      </c>
      <c r="R503" s="37">
        <f>[1]consoCURRENT!U11568</f>
        <v>0</v>
      </c>
      <c r="S503" s="37">
        <f>[1]consoCURRENT!V11568</f>
        <v>0</v>
      </c>
      <c r="T503" s="37">
        <f>[1]consoCURRENT!W11568</f>
        <v>0</v>
      </c>
      <c r="U503" s="37">
        <f>[1]consoCURRENT!X11568</f>
        <v>0</v>
      </c>
      <c r="V503" s="37">
        <f>[1]consoCURRENT!Y11568</f>
        <v>0</v>
      </c>
      <c r="W503" s="37">
        <f>[1]consoCURRENT!Z11568</f>
        <v>0</v>
      </c>
      <c r="X503" s="37">
        <f>[1]consoCURRENT!AA11568</f>
        <v>0</v>
      </c>
      <c r="Y503" s="37">
        <f>[1]consoCURRENT!AB11568</f>
        <v>0</v>
      </c>
      <c r="Z503" s="37">
        <f t="shared" ref="Z503" si="356">SUM(M503:Y503)</f>
        <v>0</v>
      </c>
      <c r="AA503" s="37">
        <f t="shared" ref="AA503" si="357">B503-Z503</f>
        <v>0</v>
      </c>
      <c r="AB503" s="42"/>
      <c r="AC503" s="38"/>
    </row>
    <row r="504" spans="1:29" s="39" customFormat="1" ht="18" customHeight="1" x14ac:dyDescent="0.25">
      <c r="A504" s="43" t="s">
        <v>42</v>
      </c>
      <c r="B504" s="44">
        <f>B503+B502</f>
        <v>129964000</v>
      </c>
      <c r="C504" s="44">
        <f t="shared" ref="C504:AA504" si="358">C503+C502</f>
        <v>0</v>
      </c>
      <c r="D504" s="44">
        <f t="shared" si="358"/>
        <v>0</v>
      </c>
      <c r="E504" s="44">
        <f t="shared" si="358"/>
        <v>569134.65</v>
      </c>
      <c r="F504" s="44">
        <f t="shared" si="358"/>
        <v>0</v>
      </c>
      <c r="G504" s="44">
        <f t="shared" si="358"/>
        <v>0</v>
      </c>
      <c r="H504" s="44">
        <f t="shared" si="358"/>
        <v>0</v>
      </c>
      <c r="I504" s="44">
        <f t="shared" si="358"/>
        <v>0</v>
      </c>
      <c r="J504" s="44">
        <f t="shared" si="358"/>
        <v>0</v>
      </c>
      <c r="K504" s="44">
        <f t="shared" si="358"/>
        <v>0</v>
      </c>
      <c r="L504" s="44">
        <f t="shared" si="358"/>
        <v>0</v>
      </c>
      <c r="M504" s="44">
        <f t="shared" si="358"/>
        <v>0</v>
      </c>
      <c r="N504" s="44">
        <f t="shared" si="358"/>
        <v>0</v>
      </c>
      <c r="O504" s="44">
        <f t="shared" si="358"/>
        <v>159812.77000000002</v>
      </c>
      <c r="P504" s="44">
        <f t="shared" si="358"/>
        <v>409321.88</v>
      </c>
      <c r="Q504" s="44">
        <f t="shared" si="358"/>
        <v>0</v>
      </c>
      <c r="R504" s="44">
        <f t="shared" si="358"/>
        <v>0</v>
      </c>
      <c r="S504" s="44">
        <f t="shared" si="358"/>
        <v>0</v>
      </c>
      <c r="T504" s="44">
        <f t="shared" si="358"/>
        <v>0</v>
      </c>
      <c r="U504" s="44">
        <f t="shared" si="358"/>
        <v>0</v>
      </c>
      <c r="V504" s="44">
        <f t="shared" si="358"/>
        <v>0</v>
      </c>
      <c r="W504" s="44">
        <f t="shared" si="358"/>
        <v>0</v>
      </c>
      <c r="X504" s="44">
        <f t="shared" si="358"/>
        <v>0</v>
      </c>
      <c r="Y504" s="44">
        <f t="shared" si="358"/>
        <v>0</v>
      </c>
      <c r="Z504" s="44">
        <f t="shared" si="358"/>
        <v>569134.65</v>
      </c>
      <c r="AA504" s="44">
        <f t="shared" si="358"/>
        <v>129394865.34999999</v>
      </c>
      <c r="AB504" s="45">
        <f t="shared" si="354"/>
        <v>4.3791715398110252E-3</v>
      </c>
      <c r="AC504" s="47"/>
    </row>
    <row r="505" spans="1:29" s="39" customFormat="1" ht="15" customHeight="1" x14ac:dyDescent="0.25">
      <c r="A505" s="36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8"/>
    </row>
    <row r="506" spans="1:29" s="39" customFormat="1" ht="15" customHeight="1" x14ac:dyDescent="0.25">
      <c r="A506" s="36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8"/>
    </row>
    <row r="507" spans="1:29" s="39" customFormat="1" ht="15" customHeight="1" x14ac:dyDescent="0.3">
      <c r="A507" s="40" t="s">
        <v>77</v>
      </c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8"/>
    </row>
    <row r="508" spans="1:29" s="39" customFormat="1" ht="18" customHeight="1" x14ac:dyDescent="0.25">
      <c r="A508" s="41" t="s">
        <v>36</v>
      </c>
      <c r="B508" s="37">
        <f>B518+B528+B538+B548+B558+B568+B578+B588+B598+B608+B618+B628+B638+B648+B658+B668+B678</f>
        <v>0</v>
      </c>
      <c r="C508" s="37">
        <f t="shared" ref="C508:Y508" si="359">C518+C528+C538+C548+C558+C568+C578+C588+C598+C608+C618+C628+C638+C648+C658+C668+C678</f>
        <v>0</v>
      </c>
      <c r="D508" s="37">
        <f t="shared" si="359"/>
        <v>0</v>
      </c>
      <c r="E508" s="37">
        <f t="shared" si="359"/>
        <v>0</v>
      </c>
      <c r="F508" s="37">
        <f t="shared" si="359"/>
        <v>0</v>
      </c>
      <c r="G508" s="37">
        <f t="shared" si="359"/>
        <v>0</v>
      </c>
      <c r="H508" s="37">
        <f t="shared" si="359"/>
        <v>0</v>
      </c>
      <c r="I508" s="37">
        <f t="shared" si="359"/>
        <v>0</v>
      </c>
      <c r="J508" s="37">
        <f t="shared" si="359"/>
        <v>0</v>
      </c>
      <c r="K508" s="37">
        <f t="shared" si="359"/>
        <v>0</v>
      </c>
      <c r="L508" s="37">
        <f t="shared" si="359"/>
        <v>0</v>
      </c>
      <c r="M508" s="37">
        <f t="shared" si="359"/>
        <v>0</v>
      </c>
      <c r="N508" s="37">
        <f t="shared" si="359"/>
        <v>0</v>
      </c>
      <c r="O508" s="37">
        <f t="shared" si="359"/>
        <v>0</v>
      </c>
      <c r="P508" s="37">
        <f t="shared" si="359"/>
        <v>0</v>
      </c>
      <c r="Q508" s="37">
        <f t="shared" si="359"/>
        <v>0</v>
      </c>
      <c r="R508" s="37">
        <f t="shared" si="359"/>
        <v>0</v>
      </c>
      <c r="S508" s="37">
        <f t="shared" si="359"/>
        <v>0</v>
      </c>
      <c r="T508" s="37">
        <f t="shared" si="359"/>
        <v>0</v>
      </c>
      <c r="U508" s="37">
        <f t="shared" si="359"/>
        <v>0</v>
      </c>
      <c r="V508" s="37">
        <f t="shared" si="359"/>
        <v>0</v>
      </c>
      <c r="W508" s="37">
        <f t="shared" si="359"/>
        <v>0</v>
      </c>
      <c r="X508" s="37">
        <f t="shared" si="359"/>
        <v>0</v>
      </c>
      <c r="Y508" s="37">
        <f t="shared" si="359"/>
        <v>0</v>
      </c>
      <c r="Z508" s="37">
        <f>SUM(M508:Y508)</f>
        <v>0</v>
      </c>
      <c r="AA508" s="37">
        <f>B508-Z508</f>
        <v>0</v>
      </c>
      <c r="AB508" s="42"/>
      <c r="AC508" s="38"/>
    </row>
    <row r="509" spans="1:29" s="39" customFormat="1" ht="18" customHeight="1" x14ac:dyDescent="0.25">
      <c r="A509" s="41" t="s">
        <v>37</v>
      </c>
      <c r="B509" s="37">
        <f t="shared" ref="B509:Y511" si="360">B519+B529+B539+B549+B559+B569+B579+B589+B599+B609+B619+B629+B639+B649+B659+B669+B679</f>
        <v>23635000</v>
      </c>
      <c r="C509" s="37">
        <f t="shared" si="360"/>
        <v>8827748</v>
      </c>
      <c r="D509" s="37">
        <f t="shared" si="360"/>
        <v>-1544252</v>
      </c>
      <c r="E509" s="37">
        <f t="shared" si="360"/>
        <v>4167987.9999999995</v>
      </c>
      <c r="F509" s="37">
        <f t="shared" si="360"/>
        <v>0</v>
      </c>
      <c r="G509" s="37">
        <f t="shared" si="360"/>
        <v>0</v>
      </c>
      <c r="H509" s="37">
        <f t="shared" si="360"/>
        <v>0</v>
      </c>
      <c r="I509" s="37">
        <f t="shared" si="360"/>
        <v>614899.03</v>
      </c>
      <c r="J509" s="37">
        <f t="shared" si="360"/>
        <v>0</v>
      </c>
      <c r="K509" s="37">
        <f t="shared" si="360"/>
        <v>0</v>
      </c>
      <c r="L509" s="37">
        <f t="shared" si="360"/>
        <v>0</v>
      </c>
      <c r="M509" s="37">
        <f t="shared" si="360"/>
        <v>614899.03</v>
      </c>
      <c r="N509" s="37">
        <f t="shared" si="360"/>
        <v>0</v>
      </c>
      <c r="O509" s="37">
        <f t="shared" si="360"/>
        <v>2106071.27</v>
      </c>
      <c r="P509" s="37">
        <f t="shared" si="360"/>
        <v>1447017.7</v>
      </c>
      <c r="Q509" s="37">
        <f t="shared" si="360"/>
        <v>0</v>
      </c>
      <c r="R509" s="37">
        <f t="shared" si="360"/>
        <v>0</v>
      </c>
      <c r="S509" s="37">
        <f t="shared" si="360"/>
        <v>0</v>
      </c>
      <c r="T509" s="37">
        <f t="shared" si="360"/>
        <v>0</v>
      </c>
      <c r="U509" s="37">
        <f t="shared" si="360"/>
        <v>0</v>
      </c>
      <c r="V509" s="37">
        <f t="shared" si="360"/>
        <v>0</v>
      </c>
      <c r="W509" s="37">
        <f t="shared" si="360"/>
        <v>0</v>
      </c>
      <c r="X509" s="37">
        <f t="shared" si="360"/>
        <v>0</v>
      </c>
      <c r="Y509" s="37">
        <f t="shared" si="360"/>
        <v>0</v>
      </c>
      <c r="Z509" s="37">
        <f t="shared" ref="Z509:Z511" si="361">SUM(M509:Y509)</f>
        <v>4167988</v>
      </c>
      <c r="AA509" s="37">
        <f t="shared" ref="AA509:AA511" si="362">B509-Z509</f>
        <v>19467012</v>
      </c>
      <c r="AB509" s="42">
        <f t="shared" ref="AB509:AB514" si="363">Z509/B509</f>
        <v>0.1763481277766025</v>
      </c>
      <c r="AC509" s="38"/>
    </row>
    <row r="510" spans="1:29" s="39" customFormat="1" ht="18" customHeight="1" x14ac:dyDescent="0.25">
      <c r="A510" s="41" t="s">
        <v>38</v>
      </c>
      <c r="B510" s="37">
        <f t="shared" si="360"/>
        <v>0</v>
      </c>
      <c r="C510" s="37">
        <f t="shared" si="360"/>
        <v>0</v>
      </c>
      <c r="D510" s="37">
        <f t="shared" si="360"/>
        <v>0</v>
      </c>
      <c r="E510" s="37">
        <f t="shared" si="360"/>
        <v>0</v>
      </c>
      <c r="F510" s="37">
        <f t="shared" si="360"/>
        <v>0</v>
      </c>
      <c r="G510" s="37">
        <f t="shared" si="360"/>
        <v>0</v>
      </c>
      <c r="H510" s="37">
        <f t="shared" si="360"/>
        <v>0</v>
      </c>
      <c r="I510" s="37">
        <f t="shared" si="360"/>
        <v>0</v>
      </c>
      <c r="J510" s="37">
        <f t="shared" si="360"/>
        <v>0</v>
      </c>
      <c r="K510" s="37">
        <f t="shared" si="360"/>
        <v>0</v>
      </c>
      <c r="L510" s="37">
        <f t="shared" si="360"/>
        <v>0</v>
      </c>
      <c r="M510" s="37">
        <f t="shared" si="360"/>
        <v>0</v>
      </c>
      <c r="N510" s="37">
        <f t="shared" si="360"/>
        <v>0</v>
      </c>
      <c r="O510" s="37">
        <f t="shared" si="360"/>
        <v>0</v>
      </c>
      <c r="P510" s="37">
        <f t="shared" si="360"/>
        <v>0</v>
      </c>
      <c r="Q510" s="37">
        <f t="shared" si="360"/>
        <v>0</v>
      </c>
      <c r="R510" s="37">
        <f t="shared" si="360"/>
        <v>0</v>
      </c>
      <c r="S510" s="37">
        <f t="shared" si="360"/>
        <v>0</v>
      </c>
      <c r="T510" s="37">
        <f t="shared" si="360"/>
        <v>0</v>
      </c>
      <c r="U510" s="37">
        <f t="shared" si="360"/>
        <v>0</v>
      </c>
      <c r="V510" s="37">
        <f t="shared" si="360"/>
        <v>0</v>
      </c>
      <c r="W510" s="37">
        <f t="shared" si="360"/>
        <v>0</v>
      </c>
      <c r="X510" s="37">
        <f t="shared" si="360"/>
        <v>0</v>
      </c>
      <c r="Y510" s="37">
        <f t="shared" si="360"/>
        <v>0</v>
      </c>
      <c r="Z510" s="37">
        <f t="shared" si="361"/>
        <v>0</v>
      </c>
      <c r="AA510" s="37">
        <f t="shared" si="362"/>
        <v>0</v>
      </c>
      <c r="AB510" s="42"/>
      <c r="AC510" s="38"/>
    </row>
    <row r="511" spans="1:29" s="39" customFormat="1" ht="18" customHeight="1" x14ac:dyDescent="0.25">
      <c r="A511" s="41" t="s">
        <v>39</v>
      </c>
      <c r="B511" s="37">
        <f t="shared" si="360"/>
        <v>0</v>
      </c>
      <c r="C511" s="37">
        <f t="shared" si="360"/>
        <v>0</v>
      </c>
      <c r="D511" s="37">
        <f t="shared" si="360"/>
        <v>0</v>
      </c>
      <c r="E511" s="37">
        <f t="shared" si="360"/>
        <v>0</v>
      </c>
      <c r="F511" s="37">
        <f t="shared" si="360"/>
        <v>0</v>
      </c>
      <c r="G511" s="37">
        <f t="shared" si="360"/>
        <v>0</v>
      </c>
      <c r="H511" s="37">
        <f t="shared" si="360"/>
        <v>0</v>
      </c>
      <c r="I511" s="37">
        <f t="shared" si="360"/>
        <v>0</v>
      </c>
      <c r="J511" s="37">
        <f t="shared" si="360"/>
        <v>0</v>
      </c>
      <c r="K511" s="37">
        <f t="shared" si="360"/>
        <v>0</v>
      </c>
      <c r="L511" s="37">
        <f t="shared" si="360"/>
        <v>0</v>
      </c>
      <c r="M511" s="37">
        <f t="shared" si="360"/>
        <v>0</v>
      </c>
      <c r="N511" s="37">
        <f t="shared" si="360"/>
        <v>0</v>
      </c>
      <c r="O511" s="37">
        <f t="shared" si="360"/>
        <v>0</v>
      </c>
      <c r="P511" s="37">
        <f t="shared" si="360"/>
        <v>0</v>
      </c>
      <c r="Q511" s="37">
        <f t="shared" si="360"/>
        <v>0</v>
      </c>
      <c r="R511" s="37">
        <f t="shared" si="360"/>
        <v>0</v>
      </c>
      <c r="S511" s="37">
        <f t="shared" si="360"/>
        <v>0</v>
      </c>
      <c r="T511" s="37">
        <f t="shared" si="360"/>
        <v>0</v>
      </c>
      <c r="U511" s="37">
        <f t="shared" si="360"/>
        <v>0</v>
      </c>
      <c r="V511" s="37">
        <f t="shared" si="360"/>
        <v>0</v>
      </c>
      <c r="W511" s="37">
        <f t="shared" si="360"/>
        <v>0</v>
      </c>
      <c r="X511" s="37">
        <f t="shared" si="360"/>
        <v>0</v>
      </c>
      <c r="Y511" s="37">
        <f t="shared" si="360"/>
        <v>0</v>
      </c>
      <c r="Z511" s="37">
        <f t="shared" si="361"/>
        <v>0</v>
      </c>
      <c r="AA511" s="37">
        <f t="shared" si="362"/>
        <v>0</v>
      </c>
      <c r="AB511" s="42"/>
      <c r="AC511" s="38"/>
    </row>
    <row r="512" spans="1:29" s="39" customFormat="1" ht="18" customHeight="1" x14ac:dyDescent="0.25">
      <c r="A512" s="43" t="s">
        <v>40</v>
      </c>
      <c r="B512" s="44">
        <f>SUM(B508:B511)</f>
        <v>23635000</v>
      </c>
      <c r="C512" s="44">
        <f t="shared" ref="C512:AA512" si="364">SUM(C508:C511)</f>
        <v>8827748</v>
      </c>
      <c r="D512" s="44">
        <f t="shared" si="364"/>
        <v>-1544252</v>
      </c>
      <c r="E512" s="44">
        <f t="shared" si="364"/>
        <v>4167987.9999999995</v>
      </c>
      <c r="F512" s="44">
        <f t="shared" si="364"/>
        <v>0</v>
      </c>
      <c r="G512" s="44">
        <f t="shared" si="364"/>
        <v>0</v>
      </c>
      <c r="H512" s="44">
        <f t="shared" si="364"/>
        <v>0</v>
      </c>
      <c r="I512" s="44">
        <f t="shared" si="364"/>
        <v>614899.03</v>
      </c>
      <c r="J512" s="44">
        <f t="shared" si="364"/>
        <v>0</v>
      </c>
      <c r="K512" s="44">
        <f t="shared" si="364"/>
        <v>0</v>
      </c>
      <c r="L512" s="44">
        <f t="shared" si="364"/>
        <v>0</v>
      </c>
      <c r="M512" s="44">
        <f t="shared" si="364"/>
        <v>614899.03</v>
      </c>
      <c r="N512" s="44">
        <f t="shared" si="364"/>
        <v>0</v>
      </c>
      <c r="O512" s="44">
        <f t="shared" si="364"/>
        <v>2106071.27</v>
      </c>
      <c r="P512" s="44">
        <f t="shared" si="364"/>
        <v>1447017.7</v>
      </c>
      <c r="Q512" s="44">
        <f t="shared" si="364"/>
        <v>0</v>
      </c>
      <c r="R512" s="44">
        <f t="shared" si="364"/>
        <v>0</v>
      </c>
      <c r="S512" s="44">
        <f t="shared" si="364"/>
        <v>0</v>
      </c>
      <c r="T512" s="44">
        <f t="shared" si="364"/>
        <v>0</v>
      </c>
      <c r="U512" s="44">
        <f t="shared" si="364"/>
        <v>0</v>
      </c>
      <c r="V512" s="44">
        <f t="shared" si="364"/>
        <v>0</v>
      </c>
      <c r="W512" s="44">
        <f t="shared" si="364"/>
        <v>0</v>
      </c>
      <c r="X512" s="44">
        <f t="shared" si="364"/>
        <v>0</v>
      </c>
      <c r="Y512" s="44">
        <f t="shared" si="364"/>
        <v>0</v>
      </c>
      <c r="Z512" s="44">
        <f t="shared" si="364"/>
        <v>4167988</v>
      </c>
      <c r="AA512" s="44">
        <f t="shared" si="364"/>
        <v>19467012</v>
      </c>
      <c r="AB512" s="45">
        <f t="shared" si="363"/>
        <v>0.1763481277766025</v>
      </c>
      <c r="AC512" s="38"/>
    </row>
    <row r="513" spans="1:29" s="39" customFormat="1" ht="18" customHeight="1" x14ac:dyDescent="0.25">
      <c r="A513" s="46" t="s">
        <v>41</v>
      </c>
      <c r="B513" s="37">
        <f>[1]consoCURRENT!E683</f>
        <v>0</v>
      </c>
      <c r="C513" s="37">
        <f>[1]consoCURRENT!F683</f>
        <v>0</v>
      </c>
      <c r="D513" s="37">
        <f>[1]consoCURRENT!G683</f>
        <v>0</v>
      </c>
      <c r="E513" s="37">
        <f>[1]consoCURRENT!H683</f>
        <v>0</v>
      </c>
      <c r="F513" s="37">
        <f>[1]consoCURRENT!I683</f>
        <v>0</v>
      </c>
      <c r="G513" s="37">
        <f>[1]consoCURRENT!J683</f>
        <v>0</v>
      </c>
      <c r="H513" s="37">
        <f>[1]consoCURRENT!K683</f>
        <v>0</v>
      </c>
      <c r="I513" s="37">
        <f>[1]consoCURRENT!L683</f>
        <v>0</v>
      </c>
      <c r="J513" s="37">
        <f>[1]consoCURRENT!M683</f>
        <v>0</v>
      </c>
      <c r="K513" s="37">
        <f>[1]consoCURRENT!N683</f>
        <v>0</v>
      </c>
      <c r="L513" s="37">
        <f>[1]consoCURRENT!O683</f>
        <v>0</v>
      </c>
      <c r="M513" s="37">
        <f>[1]consoCURRENT!P683</f>
        <v>0</v>
      </c>
      <c r="N513" s="37">
        <f>[1]consoCURRENT!Q683</f>
        <v>0</v>
      </c>
      <c r="O513" s="37">
        <f>[1]consoCURRENT!R683</f>
        <v>0</v>
      </c>
      <c r="P513" s="37">
        <f>[1]consoCURRENT!S683</f>
        <v>0</v>
      </c>
      <c r="Q513" s="37">
        <f>[1]consoCURRENT!T683</f>
        <v>0</v>
      </c>
      <c r="R513" s="37">
        <f>[1]consoCURRENT!U683</f>
        <v>0</v>
      </c>
      <c r="S513" s="37">
        <f>[1]consoCURRENT!V683</f>
        <v>0</v>
      </c>
      <c r="T513" s="37">
        <f>[1]consoCURRENT!W683</f>
        <v>0</v>
      </c>
      <c r="U513" s="37">
        <f>[1]consoCURRENT!X683</f>
        <v>0</v>
      </c>
      <c r="V513" s="37">
        <f>[1]consoCURRENT!Y683</f>
        <v>0</v>
      </c>
      <c r="W513" s="37">
        <f>[1]consoCURRENT!Z683</f>
        <v>0</v>
      </c>
      <c r="X513" s="37">
        <f>[1]consoCURRENT!AA683</f>
        <v>0</v>
      </c>
      <c r="Y513" s="37">
        <f>[1]consoCURRENT!AB683</f>
        <v>0</v>
      </c>
      <c r="Z513" s="37">
        <f t="shared" ref="Z513" si="365">SUM(M513:Y513)</f>
        <v>0</v>
      </c>
      <c r="AA513" s="37">
        <f t="shared" ref="AA513" si="366">B513-Z513</f>
        <v>0</v>
      </c>
      <c r="AB513" s="42"/>
      <c r="AC513" s="38"/>
    </row>
    <row r="514" spans="1:29" s="39" customFormat="1" ht="18" customHeight="1" x14ac:dyDescent="0.25">
      <c r="A514" s="43" t="s">
        <v>42</v>
      </c>
      <c r="B514" s="44">
        <f>B513+B512</f>
        <v>23635000</v>
      </c>
      <c r="C514" s="44">
        <f t="shared" ref="C514:AA514" si="367">C513+C512</f>
        <v>8827748</v>
      </c>
      <c r="D514" s="44">
        <f t="shared" si="367"/>
        <v>-1544252</v>
      </c>
      <c r="E514" s="44">
        <f t="shared" si="367"/>
        <v>4167987.9999999995</v>
      </c>
      <c r="F514" s="44">
        <f t="shared" si="367"/>
        <v>0</v>
      </c>
      <c r="G514" s="44">
        <f t="shared" si="367"/>
        <v>0</v>
      </c>
      <c r="H514" s="44">
        <f t="shared" si="367"/>
        <v>0</v>
      </c>
      <c r="I514" s="44">
        <f t="shared" si="367"/>
        <v>614899.03</v>
      </c>
      <c r="J514" s="44">
        <f t="shared" si="367"/>
        <v>0</v>
      </c>
      <c r="K514" s="44">
        <f t="shared" si="367"/>
        <v>0</v>
      </c>
      <c r="L514" s="44">
        <f t="shared" si="367"/>
        <v>0</v>
      </c>
      <c r="M514" s="44">
        <f t="shared" si="367"/>
        <v>614899.03</v>
      </c>
      <c r="N514" s="44">
        <f t="shared" si="367"/>
        <v>0</v>
      </c>
      <c r="O514" s="44">
        <f t="shared" si="367"/>
        <v>2106071.27</v>
      </c>
      <c r="P514" s="44">
        <f t="shared" si="367"/>
        <v>1447017.7</v>
      </c>
      <c r="Q514" s="44">
        <f t="shared" si="367"/>
        <v>0</v>
      </c>
      <c r="R514" s="44">
        <f t="shared" si="367"/>
        <v>0</v>
      </c>
      <c r="S514" s="44">
        <f t="shared" si="367"/>
        <v>0</v>
      </c>
      <c r="T514" s="44">
        <f t="shared" si="367"/>
        <v>0</v>
      </c>
      <c r="U514" s="44">
        <f t="shared" si="367"/>
        <v>0</v>
      </c>
      <c r="V514" s="44">
        <f t="shared" si="367"/>
        <v>0</v>
      </c>
      <c r="W514" s="44">
        <f t="shared" si="367"/>
        <v>0</v>
      </c>
      <c r="X514" s="44">
        <f t="shared" si="367"/>
        <v>0</v>
      </c>
      <c r="Y514" s="44">
        <f t="shared" si="367"/>
        <v>0</v>
      </c>
      <c r="Z514" s="44">
        <f t="shared" si="367"/>
        <v>4167988</v>
      </c>
      <c r="AA514" s="44">
        <f t="shared" si="367"/>
        <v>19467012</v>
      </c>
      <c r="AB514" s="45">
        <f t="shared" si="363"/>
        <v>0.1763481277766025</v>
      </c>
      <c r="AC514" s="47"/>
    </row>
    <row r="515" spans="1:29" s="39" customFormat="1" ht="15" customHeight="1" x14ac:dyDescent="0.25">
      <c r="A515" s="36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8"/>
    </row>
    <row r="516" spans="1:29" s="39" customFormat="1" ht="15" customHeight="1" x14ac:dyDescent="0.25">
      <c r="A516" s="36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8"/>
    </row>
    <row r="517" spans="1:29" s="39" customFormat="1" ht="15" customHeight="1" x14ac:dyDescent="0.3">
      <c r="A517" s="40" t="s">
        <v>76</v>
      </c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8"/>
    </row>
    <row r="518" spans="1:29" s="39" customFormat="1" ht="18" customHeight="1" x14ac:dyDescent="0.25">
      <c r="A518" s="41" t="s">
        <v>36</v>
      </c>
      <c r="B518" s="37">
        <f>[1]consoCURRENT!E11803</f>
        <v>0</v>
      </c>
      <c r="C518" s="37">
        <f>[1]consoCURRENT!F11803</f>
        <v>0</v>
      </c>
      <c r="D518" s="37">
        <f>[1]consoCURRENT!G11803</f>
        <v>0</v>
      </c>
      <c r="E518" s="37">
        <f>[1]consoCURRENT!H11803</f>
        <v>0</v>
      </c>
      <c r="F518" s="37">
        <f>[1]consoCURRENT!I11803</f>
        <v>0</v>
      </c>
      <c r="G518" s="37">
        <f>[1]consoCURRENT!J11803</f>
        <v>0</v>
      </c>
      <c r="H518" s="37">
        <f>[1]consoCURRENT!K11803</f>
        <v>0</v>
      </c>
      <c r="I518" s="37">
        <f>[1]consoCURRENT!L11803</f>
        <v>0</v>
      </c>
      <c r="J518" s="37">
        <f>[1]consoCURRENT!M11803</f>
        <v>0</v>
      </c>
      <c r="K518" s="37">
        <f>[1]consoCURRENT!N11803</f>
        <v>0</v>
      </c>
      <c r="L518" s="37">
        <f>[1]consoCURRENT!O11803</f>
        <v>0</v>
      </c>
      <c r="M518" s="37">
        <f>[1]consoCURRENT!P11803</f>
        <v>0</v>
      </c>
      <c r="N518" s="37">
        <f>[1]consoCURRENT!Q11803</f>
        <v>0</v>
      </c>
      <c r="O518" s="37">
        <f>[1]consoCURRENT!R11803</f>
        <v>0</v>
      </c>
      <c r="P518" s="37">
        <f>[1]consoCURRENT!S11803</f>
        <v>0</v>
      </c>
      <c r="Q518" s="37">
        <f>[1]consoCURRENT!T11803</f>
        <v>0</v>
      </c>
      <c r="R518" s="37">
        <f>[1]consoCURRENT!U11803</f>
        <v>0</v>
      </c>
      <c r="S518" s="37">
        <f>[1]consoCURRENT!V11803</f>
        <v>0</v>
      </c>
      <c r="T518" s="37">
        <f>[1]consoCURRENT!W11803</f>
        <v>0</v>
      </c>
      <c r="U518" s="37">
        <f>[1]consoCURRENT!X11803</f>
        <v>0</v>
      </c>
      <c r="V518" s="37">
        <f>[1]consoCURRENT!Y11803</f>
        <v>0</v>
      </c>
      <c r="W518" s="37">
        <f>[1]consoCURRENT!Z11803</f>
        <v>0</v>
      </c>
      <c r="X518" s="37">
        <f>[1]consoCURRENT!AA11803</f>
        <v>0</v>
      </c>
      <c r="Y518" s="37">
        <f>[1]consoCURRENT!AB11803</f>
        <v>0</v>
      </c>
      <c r="Z518" s="37">
        <f>SUM(M518:Y518)</f>
        <v>0</v>
      </c>
      <c r="AA518" s="37">
        <f>B518-Z518</f>
        <v>0</v>
      </c>
      <c r="AB518" s="42"/>
      <c r="AC518" s="38"/>
    </row>
    <row r="519" spans="1:29" s="39" customFormat="1" ht="18" customHeight="1" x14ac:dyDescent="0.25">
      <c r="A519" s="41" t="s">
        <v>37</v>
      </c>
      <c r="B519" s="37">
        <f>[1]consoCURRENT!E11879</f>
        <v>10372000</v>
      </c>
      <c r="C519" s="37">
        <f>[1]consoCURRENT!F11879</f>
        <v>8827748</v>
      </c>
      <c r="D519" s="37">
        <f>[1]consoCURRENT!G11879</f>
        <v>-1544252</v>
      </c>
      <c r="E519" s="37">
        <f>[1]consoCURRENT!H11879</f>
        <v>953714.03</v>
      </c>
      <c r="F519" s="37">
        <f>[1]consoCURRENT!I11879</f>
        <v>0</v>
      </c>
      <c r="G519" s="37">
        <f>[1]consoCURRENT!J11879</f>
        <v>0</v>
      </c>
      <c r="H519" s="37">
        <f>[1]consoCURRENT!K11879</f>
        <v>0</v>
      </c>
      <c r="I519" s="37">
        <f>[1]consoCURRENT!L11879</f>
        <v>614899.03</v>
      </c>
      <c r="J519" s="37">
        <f>[1]consoCURRENT!M11879</f>
        <v>0</v>
      </c>
      <c r="K519" s="37">
        <f>[1]consoCURRENT!N11879</f>
        <v>0</v>
      </c>
      <c r="L519" s="37">
        <f>[1]consoCURRENT!O11879</f>
        <v>0</v>
      </c>
      <c r="M519" s="37">
        <f>[1]consoCURRENT!P11879</f>
        <v>614899.03</v>
      </c>
      <c r="N519" s="37">
        <f>[1]consoCURRENT!Q11879</f>
        <v>0</v>
      </c>
      <c r="O519" s="37">
        <f>[1]consoCURRENT!R11879</f>
        <v>337995</v>
      </c>
      <c r="P519" s="37">
        <f>[1]consoCURRENT!S11879</f>
        <v>820</v>
      </c>
      <c r="Q519" s="37">
        <f>[1]consoCURRENT!T11879</f>
        <v>0</v>
      </c>
      <c r="R519" s="37">
        <f>[1]consoCURRENT!U11879</f>
        <v>0</v>
      </c>
      <c r="S519" s="37">
        <f>[1]consoCURRENT!V11879</f>
        <v>0</v>
      </c>
      <c r="T519" s="37">
        <f>[1]consoCURRENT!W11879</f>
        <v>0</v>
      </c>
      <c r="U519" s="37">
        <f>[1]consoCURRENT!X11879</f>
        <v>0</v>
      </c>
      <c r="V519" s="37">
        <f>[1]consoCURRENT!Y11879</f>
        <v>0</v>
      </c>
      <c r="W519" s="37">
        <f>[1]consoCURRENT!Z11879</f>
        <v>0</v>
      </c>
      <c r="X519" s="37">
        <f>[1]consoCURRENT!AA11879</f>
        <v>0</v>
      </c>
      <c r="Y519" s="37">
        <f>[1]consoCURRENT!AB11879</f>
        <v>0</v>
      </c>
      <c r="Z519" s="37">
        <f t="shared" ref="Z519:Z521" si="368">SUM(M519:Y519)</f>
        <v>953714.03</v>
      </c>
      <c r="AA519" s="37">
        <f t="shared" ref="AA519:AA521" si="369">B519-Z519</f>
        <v>9418285.9700000007</v>
      </c>
      <c r="AB519" s="42">
        <f t="shared" ref="AB519:AB524" si="370">Z519/B519</f>
        <v>9.1950832047821063E-2</v>
      </c>
      <c r="AC519" s="38"/>
    </row>
    <row r="520" spans="1:29" s="39" customFormat="1" ht="18" customHeight="1" x14ac:dyDescent="0.25">
      <c r="A520" s="41" t="s">
        <v>38</v>
      </c>
      <c r="B520" s="37">
        <f>[1]consoCURRENT!E11885</f>
        <v>0</v>
      </c>
      <c r="C520" s="37">
        <f>[1]consoCURRENT!F11885</f>
        <v>0</v>
      </c>
      <c r="D520" s="37">
        <f>[1]consoCURRENT!G11885</f>
        <v>0</v>
      </c>
      <c r="E520" s="37">
        <f>[1]consoCURRENT!H11885</f>
        <v>0</v>
      </c>
      <c r="F520" s="37">
        <f>[1]consoCURRENT!I11885</f>
        <v>0</v>
      </c>
      <c r="G520" s="37">
        <f>[1]consoCURRENT!J11885</f>
        <v>0</v>
      </c>
      <c r="H520" s="37">
        <f>[1]consoCURRENT!K11885</f>
        <v>0</v>
      </c>
      <c r="I520" s="37">
        <f>[1]consoCURRENT!L11885</f>
        <v>0</v>
      </c>
      <c r="J520" s="37">
        <f>[1]consoCURRENT!M11885</f>
        <v>0</v>
      </c>
      <c r="K520" s="37">
        <f>[1]consoCURRENT!N11885</f>
        <v>0</v>
      </c>
      <c r="L520" s="37">
        <f>[1]consoCURRENT!O11885</f>
        <v>0</v>
      </c>
      <c r="M520" s="37">
        <f>[1]consoCURRENT!P11885</f>
        <v>0</v>
      </c>
      <c r="N520" s="37">
        <f>[1]consoCURRENT!Q11885</f>
        <v>0</v>
      </c>
      <c r="O520" s="37">
        <f>[1]consoCURRENT!R11885</f>
        <v>0</v>
      </c>
      <c r="P520" s="37">
        <f>[1]consoCURRENT!S11885</f>
        <v>0</v>
      </c>
      <c r="Q520" s="37">
        <f>[1]consoCURRENT!T11885</f>
        <v>0</v>
      </c>
      <c r="R520" s="37">
        <f>[1]consoCURRENT!U11885</f>
        <v>0</v>
      </c>
      <c r="S520" s="37">
        <f>[1]consoCURRENT!V11885</f>
        <v>0</v>
      </c>
      <c r="T520" s="37">
        <f>[1]consoCURRENT!W11885</f>
        <v>0</v>
      </c>
      <c r="U520" s="37">
        <f>[1]consoCURRENT!X11885</f>
        <v>0</v>
      </c>
      <c r="V520" s="37">
        <f>[1]consoCURRENT!Y11885</f>
        <v>0</v>
      </c>
      <c r="W520" s="37">
        <f>[1]consoCURRENT!Z11885</f>
        <v>0</v>
      </c>
      <c r="X520" s="37">
        <f>[1]consoCURRENT!AA11885</f>
        <v>0</v>
      </c>
      <c r="Y520" s="37">
        <f>[1]consoCURRENT!AB11885</f>
        <v>0</v>
      </c>
      <c r="Z520" s="37">
        <f t="shared" si="368"/>
        <v>0</v>
      </c>
      <c r="AA520" s="37">
        <f t="shared" si="369"/>
        <v>0</v>
      </c>
      <c r="AB520" s="42"/>
      <c r="AC520" s="38"/>
    </row>
    <row r="521" spans="1:29" s="39" customFormat="1" ht="18" customHeight="1" x14ac:dyDescent="0.25">
      <c r="A521" s="41" t="s">
        <v>39</v>
      </c>
      <c r="B521" s="37">
        <f>[1]consoCURRENT!E11914</f>
        <v>0</v>
      </c>
      <c r="C521" s="37">
        <f>[1]consoCURRENT!F11914</f>
        <v>0</v>
      </c>
      <c r="D521" s="37">
        <f>[1]consoCURRENT!G11914</f>
        <v>0</v>
      </c>
      <c r="E521" s="37">
        <f>[1]consoCURRENT!H11914</f>
        <v>0</v>
      </c>
      <c r="F521" s="37">
        <f>[1]consoCURRENT!I11914</f>
        <v>0</v>
      </c>
      <c r="G521" s="37">
        <f>[1]consoCURRENT!J11914</f>
        <v>0</v>
      </c>
      <c r="H521" s="37">
        <f>[1]consoCURRENT!K11914</f>
        <v>0</v>
      </c>
      <c r="I521" s="37">
        <f>[1]consoCURRENT!L11914</f>
        <v>0</v>
      </c>
      <c r="J521" s="37">
        <f>[1]consoCURRENT!M11914</f>
        <v>0</v>
      </c>
      <c r="K521" s="37">
        <f>[1]consoCURRENT!N11914</f>
        <v>0</v>
      </c>
      <c r="L521" s="37">
        <f>[1]consoCURRENT!O11914</f>
        <v>0</v>
      </c>
      <c r="M521" s="37">
        <f>[1]consoCURRENT!P11914</f>
        <v>0</v>
      </c>
      <c r="N521" s="37">
        <f>[1]consoCURRENT!Q11914</f>
        <v>0</v>
      </c>
      <c r="O521" s="37">
        <f>[1]consoCURRENT!R11914</f>
        <v>0</v>
      </c>
      <c r="P521" s="37">
        <f>[1]consoCURRENT!S11914</f>
        <v>0</v>
      </c>
      <c r="Q521" s="37">
        <f>[1]consoCURRENT!T11914</f>
        <v>0</v>
      </c>
      <c r="R521" s="37">
        <f>[1]consoCURRENT!U11914</f>
        <v>0</v>
      </c>
      <c r="S521" s="37">
        <f>[1]consoCURRENT!V11914</f>
        <v>0</v>
      </c>
      <c r="T521" s="37">
        <f>[1]consoCURRENT!W11914</f>
        <v>0</v>
      </c>
      <c r="U521" s="37">
        <f>[1]consoCURRENT!X11914</f>
        <v>0</v>
      </c>
      <c r="V521" s="37">
        <f>[1]consoCURRENT!Y11914</f>
        <v>0</v>
      </c>
      <c r="W521" s="37">
        <f>[1]consoCURRENT!Z11914</f>
        <v>0</v>
      </c>
      <c r="X521" s="37">
        <f>[1]consoCURRENT!AA11914</f>
        <v>0</v>
      </c>
      <c r="Y521" s="37">
        <f>[1]consoCURRENT!AB11914</f>
        <v>0</v>
      </c>
      <c r="Z521" s="37">
        <f t="shared" si="368"/>
        <v>0</v>
      </c>
      <c r="AA521" s="37">
        <f t="shared" si="369"/>
        <v>0</v>
      </c>
      <c r="AB521" s="42"/>
      <c r="AC521" s="38"/>
    </row>
    <row r="522" spans="1:29" s="39" customFormat="1" ht="18" customHeight="1" x14ac:dyDescent="0.25">
      <c r="A522" s="43" t="s">
        <v>40</v>
      </c>
      <c r="B522" s="44">
        <f>SUM(B518:B521)</f>
        <v>10372000</v>
      </c>
      <c r="C522" s="44">
        <f t="shared" ref="C522:AA522" si="371">SUM(C518:C521)</f>
        <v>8827748</v>
      </c>
      <c r="D522" s="44">
        <f t="shared" si="371"/>
        <v>-1544252</v>
      </c>
      <c r="E522" s="44">
        <f t="shared" si="371"/>
        <v>953714.03</v>
      </c>
      <c r="F522" s="44">
        <f t="shared" si="371"/>
        <v>0</v>
      </c>
      <c r="G522" s="44">
        <f t="shared" si="371"/>
        <v>0</v>
      </c>
      <c r="H522" s="44">
        <f t="shared" si="371"/>
        <v>0</v>
      </c>
      <c r="I522" s="44">
        <f t="shared" si="371"/>
        <v>614899.03</v>
      </c>
      <c r="J522" s="44">
        <f t="shared" si="371"/>
        <v>0</v>
      </c>
      <c r="K522" s="44">
        <f t="shared" si="371"/>
        <v>0</v>
      </c>
      <c r="L522" s="44">
        <f t="shared" si="371"/>
        <v>0</v>
      </c>
      <c r="M522" s="44">
        <f t="shared" si="371"/>
        <v>614899.03</v>
      </c>
      <c r="N522" s="44">
        <f t="shared" si="371"/>
        <v>0</v>
      </c>
      <c r="O522" s="44">
        <f t="shared" si="371"/>
        <v>337995</v>
      </c>
      <c r="P522" s="44">
        <f t="shared" si="371"/>
        <v>820</v>
      </c>
      <c r="Q522" s="44">
        <f t="shared" si="371"/>
        <v>0</v>
      </c>
      <c r="R522" s="44">
        <f t="shared" si="371"/>
        <v>0</v>
      </c>
      <c r="S522" s="44">
        <f t="shared" si="371"/>
        <v>0</v>
      </c>
      <c r="T522" s="44">
        <f t="shared" si="371"/>
        <v>0</v>
      </c>
      <c r="U522" s="44">
        <f t="shared" si="371"/>
        <v>0</v>
      </c>
      <c r="V522" s="44">
        <f t="shared" si="371"/>
        <v>0</v>
      </c>
      <c r="W522" s="44">
        <f t="shared" si="371"/>
        <v>0</v>
      </c>
      <c r="X522" s="44">
        <f t="shared" si="371"/>
        <v>0</v>
      </c>
      <c r="Y522" s="44">
        <f t="shared" si="371"/>
        <v>0</v>
      </c>
      <c r="Z522" s="44">
        <f t="shared" si="371"/>
        <v>953714.03</v>
      </c>
      <c r="AA522" s="44">
        <f t="shared" si="371"/>
        <v>9418285.9700000007</v>
      </c>
      <c r="AB522" s="45">
        <f t="shared" si="370"/>
        <v>9.1950832047821063E-2</v>
      </c>
      <c r="AC522" s="38"/>
    </row>
    <row r="523" spans="1:29" s="39" customFormat="1" ht="18" customHeight="1" x14ac:dyDescent="0.25">
      <c r="A523" s="46" t="s">
        <v>41</v>
      </c>
      <c r="B523" s="37">
        <f>[1]consoCURRENT!E11918</f>
        <v>0</v>
      </c>
      <c r="C523" s="37">
        <f>[1]consoCURRENT!F11918</f>
        <v>0</v>
      </c>
      <c r="D523" s="37">
        <f>[1]consoCURRENT!G11918</f>
        <v>0</v>
      </c>
      <c r="E523" s="37">
        <f>[1]consoCURRENT!H11918</f>
        <v>0</v>
      </c>
      <c r="F523" s="37">
        <f>[1]consoCURRENT!I11918</f>
        <v>0</v>
      </c>
      <c r="G523" s="37">
        <f>[1]consoCURRENT!J11918</f>
        <v>0</v>
      </c>
      <c r="H523" s="37">
        <f>[1]consoCURRENT!K11918</f>
        <v>0</v>
      </c>
      <c r="I523" s="37">
        <f>[1]consoCURRENT!L11918</f>
        <v>0</v>
      </c>
      <c r="J523" s="37">
        <f>[1]consoCURRENT!M11918</f>
        <v>0</v>
      </c>
      <c r="K523" s="37">
        <f>[1]consoCURRENT!N11918</f>
        <v>0</v>
      </c>
      <c r="L523" s="37">
        <f>[1]consoCURRENT!O11918</f>
        <v>0</v>
      </c>
      <c r="M523" s="37">
        <f>[1]consoCURRENT!P11918</f>
        <v>0</v>
      </c>
      <c r="N523" s="37">
        <f>[1]consoCURRENT!Q11918</f>
        <v>0</v>
      </c>
      <c r="O523" s="37">
        <f>[1]consoCURRENT!R11918</f>
        <v>0</v>
      </c>
      <c r="P523" s="37">
        <f>[1]consoCURRENT!S11918</f>
        <v>0</v>
      </c>
      <c r="Q523" s="37">
        <f>[1]consoCURRENT!T11918</f>
        <v>0</v>
      </c>
      <c r="R523" s="37">
        <f>[1]consoCURRENT!U11918</f>
        <v>0</v>
      </c>
      <c r="S523" s="37">
        <f>[1]consoCURRENT!V11918</f>
        <v>0</v>
      </c>
      <c r="T523" s="37">
        <f>[1]consoCURRENT!W11918</f>
        <v>0</v>
      </c>
      <c r="U523" s="37">
        <f>[1]consoCURRENT!X11918</f>
        <v>0</v>
      </c>
      <c r="V523" s="37">
        <f>[1]consoCURRENT!Y11918</f>
        <v>0</v>
      </c>
      <c r="W523" s="37">
        <f>[1]consoCURRENT!Z11918</f>
        <v>0</v>
      </c>
      <c r="X523" s="37">
        <f>[1]consoCURRENT!AA11918</f>
        <v>0</v>
      </c>
      <c r="Y523" s="37">
        <f>[1]consoCURRENT!AB11918</f>
        <v>0</v>
      </c>
      <c r="Z523" s="37">
        <f t="shared" ref="Z523" si="372">SUM(M523:Y523)</f>
        <v>0</v>
      </c>
      <c r="AA523" s="37">
        <f t="shared" ref="AA523" si="373">B523-Z523</f>
        <v>0</v>
      </c>
      <c r="AB523" s="42"/>
      <c r="AC523" s="38"/>
    </row>
    <row r="524" spans="1:29" s="39" customFormat="1" ht="18" customHeight="1" x14ac:dyDescent="0.25">
      <c r="A524" s="43" t="s">
        <v>42</v>
      </c>
      <c r="B524" s="44">
        <f>B523+B522</f>
        <v>10372000</v>
      </c>
      <c r="C524" s="44">
        <f t="shared" ref="C524:AA524" si="374">C523+C522</f>
        <v>8827748</v>
      </c>
      <c r="D524" s="44">
        <f t="shared" si="374"/>
        <v>-1544252</v>
      </c>
      <c r="E524" s="44">
        <f t="shared" si="374"/>
        <v>953714.03</v>
      </c>
      <c r="F524" s="44">
        <f t="shared" si="374"/>
        <v>0</v>
      </c>
      <c r="G524" s="44">
        <f t="shared" si="374"/>
        <v>0</v>
      </c>
      <c r="H524" s="44">
        <f t="shared" si="374"/>
        <v>0</v>
      </c>
      <c r="I524" s="44">
        <f t="shared" si="374"/>
        <v>614899.03</v>
      </c>
      <c r="J524" s="44">
        <f t="shared" si="374"/>
        <v>0</v>
      </c>
      <c r="K524" s="44">
        <f t="shared" si="374"/>
        <v>0</v>
      </c>
      <c r="L524" s="44">
        <f t="shared" si="374"/>
        <v>0</v>
      </c>
      <c r="M524" s="44">
        <f t="shared" si="374"/>
        <v>614899.03</v>
      </c>
      <c r="N524" s="44">
        <f t="shared" si="374"/>
        <v>0</v>
      </c>
      <c r="O524" s="44">
        <f t="shared" si="374"/>
        <v>337995</v>
      </c>
      <c r="P524" s="44">
        <f t="shared" si="374"/>
        <v>820</v>
      </c>
      <c r="Q524" s="44">
        <f t="shared" si="374"/>
        <v>0</v>
      </c>
      <c r="R524" s="44">
        <f t="shared" si="374"/>
        <v>0</v>
      </c>
      <c r="S524" s="44">
        <f t="shared" si="374"/>
        <v>0</v>
      </c>
      <c r="T524" s="44">
        <f t="shared" si="374"/>
        <v>0</v>
      </c>
      <c r="U524" s="44">
        <f t="shared" si="374"/>
        <v>0</v>
      </c>
      <c r="V524" s="44">
        <f t="shared" si="374"/>
        <v>0</v>
      </c>
      <c r="W524" s="44">
        <f t="shared" si="374"/>
        <v>0</v>
      </c>
      <c r="X524" s="44">
        <f t="shared" si="374"/>
        <v>0</v>
      </c>
      <c r="Y524" s="44">
        <f t="shared" si="374"/>
        <v>0</v>
      </c>
      <c r="Z524" s="44">
        <f t="shared" si="374"/>
        <v>953714.03</v>
      </c>
      <c r="AA524" s="44">
        <f t="shared" si="374"/>
        <v>9418285.9700000007</v>
      </c>
      <c r="AB524" s="45">
        <f t="shared" si="370"/>
        <v>9.1950832047821063E-2</v>
      </c>
      <c r="AC524" s="47"/>
    </row>
    <row r="525" spans="1:29" s="39" customFormat="1" ht="15" customHeight="1" x14ac:dyDescent="0.25">
      <c r="A525" s="36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8"/>
    </row>
    <row r="526" spans="1:29" s="39" customFormat="1" ht="15" customHeight="1" x14ac:dyDescent="0.25">
      <c r="A526" s="36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8"/>
    </row>
    <row r="527" spans="1:29" s="39" customFormat="1" ht="15" customHeight="1" x14ac:dyDescent="0.3">
      <c r="A527" s="40" t="s">
        <v>54</v>
      </c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8"/>
    </row>
    <row r="528" spans="1:29" s="39" customFormat="1" ht="18" customHeight="1" x14ac:dyDescent="0.25">
      <c r="A528" s="41" t="s">
        <v>36</v>
      </c>
      <c r="B528" s="37">
        <f>[1]consoCURRENT!E11978</f>
        <v>0</v>
      </c>
      <c r="C528" s="37">
        <f>[1]consoCURRENT!F11978</f>
        <v>0</v>
      </c>
      <c r="D528" s="37">
        <f>[1]consoCURRENT!G11978</f>
        <v>0</v>
      </c>
      <c r="E528" s="37">
        <f>[1]consoCURRENT!H11978</f>
        <v>0</v>
      </c>
      <c r="F528" s="37">
        <f>[1]consoCURRENT!I11978</f>
        <v>0</v>
      </c>
      <c r="G528" s="37">
        <f>[1]consoCURRENT!J11978</f>
        <v>0</v>
      </c>
      <c r="H528" s="37">
        <f>[1]consoCURRENT!K11978</f>
        <v>0</v>
      </c>
      <c r="I528" s="37">
        <f>[1]consoCURRENT!L11978</f>
        <v>0</v>
      </c>
      <c r="J528" s="37">
        <f>[1]consoCURRENT!M11978</f>
        <v>0</v>
      </c>
      <c r="K528" s="37">
        <f>[1]consoCURRENT!N11978</f>
        <v>0</v>
      </c>
      <c r="L528" s="37">
        <f>[1]consoCURRENT!O11978</f>
        <v>0</v>
      </c>
      <c r="M528" s="37">
        <f>[1]consoCURRENT!P11978</f>
        <v>0</v>
      </c>
      <c r="N528" s="37">
        <f>[1]consoCURRENT!Q11978</f>
        <v>0</v>
      </c>
      <c r="O528" s="37">
        <f>[1]consoCURRENT!R11978</f>
        <v>0</v>
      </c>
      <c r="P528" s="37">
        <f>[1]consoCURRENT!S11978</f>
        <v>0</v>
      </c>
      <c r="Q528" s="37">
        <f>[1]consoCURRENT!T11978</f>
        <v>0</v>
      </c>
      <c r="R528" s="37">
        <f>[1]consoCURRENT!U11978</f>
        <v>0</v>
      </c>
      <c r="S528" s="37">
        <f>[1]consoCURRENT!V11978</f>
        <v>0</v>
      </c>
      <c r="T528" s="37">
        <f>[1]consoCURRENT!W11978</f>
        <v>0</v>
      </c>
      <c r="U528" s="37">
        <f>[1]consoCURRENT!X11978</f>
        <v>0</v>
      </c>
      <c r="V528" s="37">
        <f>[1]consoCURRENT!Y11978</f>
        <v>0</v>
      </c>
      <c r="W528" s="37">
        <f>[1]consoCURRENT!Z11978</f>
        <v>0</v>
      </c>
      <c r="X528" s="37">
        <f>[1]consoCURRENT!AA11978</f>
        <v>0</v>
      </c>
      <c r="Y528" s="37">
        <f>[1]consoCURRENT!AB11978</f>
        <v>0</v>
      </c>
      <c r="Z528" s="37">
        <f>SUM(M528:Y528)</f>
        <v>0</v>
      </c>
      <c r="AA528" s="37">
        <f>B528-Z528</f>
        <v>0</v>
      </c>
      <c r="AB528" s="42"/>
      <c r="AC528" s="38"/>
    </row>
    <row r="529" spans="1:29" s="39" customFormat="1" ht="18" customHeight="1" x14ac:dyDescent="0.25">
      <c r="A529" s="41" t="s">
        <v>37</v>
      </c>
      <c r="B529" s="37">
        <f>[1]consoCURRENT!E12054</f>
        <v>1456000</v>
      </c>
      <c r="C529" s="37">
        <f>[1]consoCURRENT!F12054</f>
        <v>0</v>
      </c>
      <c r="D529" s="37">
        <f>[1]consoCURRENT!G12054</f>
        <v>0</v>
      </c>
      <c r="E529" s="37">
        <f>[1]consoCURRENT!H12054</f>
        <v>467436.36</v>
      </c>
      <c r="F529" s="37">
        <f>[1]consoCURRENT!I12054</f>
        <v>0</v>
      </c>
      <c r="G529" s="37">
        <f>[1]consoCURRENT!J12054</f>
        <v>0</v>
      </c>
      <c r="H529" s="37">
        <f>[1]consoCURRENT!K12054</f>
        <v>0</v>
      </c>
      <c r="I529" s="37">
        <f>[1]consoCURRENT!L12054</f>
        <v>0</v>
      </c>
      <c r="J529" s="37">
        <f>[1]consoCURRENT!M12054</f>
        <v>0</v>
      </c>
      <c r="K529" s="37">
        <f>[1]consoCURRENT!N12054</f>
        <v>0</v>
      </c>
      <c r="L529" s="37">
        <f>[1]consoCURRENT!O12054</f>
        <v>0</v>
      </c>
      <c r="M529" s="37">
        <f>[1]consoCURRENT!P12054</f>
        <v>0</v>
      </c>
      <c r="N529" s="37">
        <f>[1]consoCURRENT!Q12054</f>
        <v>0</v>
      </c>
      <c r="O529" s="37">
        <f>[1]consoCURRENT!R12054</f>
        <v>241359.58000000002</v>
      </c>
      <c r="P529" s="37">
        <f>[1]consoCURRENT!S12054</f>
        <v>226076.78</v>
      </c>
      <c r="Q529" s="37">
        <f>[1]consoCURRENT!T12054</f>
        <v>0</v>
      </c>
      <c r="R529" s="37">
        <f>[1]consoCURRENT!U12054</f>
        <v>0</v>
      </c>
      <c r="S529" s="37">
        <f>[1]consoCURRENT!V12054</f>
        <v>0</v>
      </c>
      <c r="T529" s="37">
        <f>[1]consoCURRENT!W12054</f>
        <v>0</v>
      </c>
      <c r="U529" s="37">
        <f>[1]consoCURRENT!X12054</f>
        <v>0</v>
      </c>
      <c r="V529" s="37">
        <f>[1]consoCURRENT!Y12054</f>
        <v>0</v>
      </c>
      <c r="W529" s="37">
        <f>[1]consoCURRENT!Z12054</f>
        <v>0</v>
      </c>
      <c r="X529" s="37">
        <f>[1]consoCURRENT!AA12054</f>
        <v>0</v>
      </c>
      <c r="Y529" s="37">
        <f>[1]consoCURRENT!AB12054</f>
        <v>0</v>
      </c>
      <c r="Z529" s="37">
        <f t="shared" ref="Z529:Z531" si="375">SUM(M529:Y529)</f>
        <v>467436.36</v>
      </c>
      <c r="AA529" s="37">
        <f t="shared" ref="AA529:AA531" si="376">B529-Z529</f>
        <v>988563.64</v>
      </c>
      <c r="AB529" s="42">
        <f t="shared" ref="AB529:AB534" si="377">Z529/B529</f>
        <v>0.32104145604395601</v>
      </c>
      <c r="AC529" s="38"/>
    </row>
    <row r="530" spans="1:29" s="39" customFormat="1" ht="18" customHeight="1" x14ac:dyDescent="0.25">
      <c r="A530" s="41" t="s">
        <v>38</v>
      </c>
      <c r="B530" s="37">
        <f>[1]consoCURRENT!E12060</f>
        <v>0</v>
      </c>
      <c r="C530" s="37">
        <f>[1]consoCURRENT!F12060</f>
        <v>0</v>
      </c>
      <c r="D530" s="37">
        <f>[1]consoCURRENT!G12060</f>
        <v>0</v>
      </c>
      <c r="E530" s="37">
        <f>[1]consoCURRENT!H12060</f>
        <v>0</v>
      </c>
      <c r="F530" s="37">
        <f>[1]consoCURRENT!I12060</f>
        <v>0</v>
      </c>
      <c r="G530" s="37">
        <f>[1]consoCURRENT!J12060</f>
        <v>0</v>
      </c>
      <c r="H530" s="37">
        <f>[1]consoCURRENT!K12060</f>
        <v>0</v>
      </c>
      <c r="I530" s="37">
        <f>[1]consoCURRENT!L12060</f>
        <v>0</v>
      </c>
      <c r="J530" s="37">
        <f>[1]consoCURRENT!M12060</f>
        <v>0</v>
      </c>
      <c r="K530" s="37">
        <f>[1]consoCURRENT!N12060</f>
        <v>0</v>
      </c>
      <c r="L530" s="37">
        <f>[1]consoCURRENT!O12060</f>
        <v>0</v>
      </c>
      <c r="M530" s="37">
        <f>[1]consoCURRENT!P12060</f>
        <v>0</v>
      </c>
      <c r="N530" s="37">
        <f>[1]consoCURRENT!Q12060</f>
        <v>0</v>
      </c>
      <c r="O530" s="37">
        <f>[1]consoCURRENT!R12060</f>
        <v>0</v>
      </c>
      <c r="P530" s="37">
        <f>[1]consoCURRENT!S12060</f>
        <v>0</v>
      </c>
      <c r="Q530" s="37">
        <f>[1]consoCURRENT!T12060</f>
        <v>0</v>
      </c>
      <c r="R530" s="37">
        <f>[1]consoCURRENT!U12060</f>
        <v>0</v>
      </c>
      <c r="S530" s="37">
        <f>[1]consoCURRENT!V12060</f>
        <v>0</v>
      </c>
      <c r="T530" s="37">
        <f>[1]consoCURRENT!W12060</f>
        <v>0</v>
      </c>
      <c r="U530" s="37">
        <f>[1]consoCURRENT!X12060</f>
        <v>0</v>
      </c>
      <c r="V530" s="37">
        <f>[1]consoCURRENT!Y12060</f>
        <v>0</v>
      </c>
      <c r="W530" s="37">
        <f>[1]consoCURRENT!Z12060</f>
        <v>0</v>
      </c>
      <c r="X530" s="37">
        <f>[1]consoCURRENT!AA12060</f>
        <v>0</v>
      </c>
      <c r="Y530" s="37">
        <f>[1]consoCURRENT!AB12060</f>
        <v>0</v>
      </c>
      <c r="Z530" s="37">
        <f t="shared" si="375"/>
        <v>0</v>
      </c>
      <c r="AA530" s="37">
        <f t="shared" si="376"/>
        <v>0</v>
      </c>
      <c r="AB530" s="42"/>
      <c r="AC530" s="38"/>
    </row>
    <row r="531" spans="1:29" s="39" customFormat="1" ht="18" customHeight="1" x14ac:dyDescent="0.25">
      <c r="A531" s="41" t="s">
        <v>39</v>
      </c>
      <c r="B531" s="37">
        <f>[1]consoCURRENT!E12089</f>
        <v>0</v>
      </c>
      <c r="C531" s="37">
        <f>[1]consoCURRENT!F12089</f>
        <v>0</v>
      </c>
      <c r="D531" s="37">
        <f>[1]consoCURRENT!G12089</f>
        <v>0</v>
      </c>
      <c r="E531" s="37">
        <f>[1]consoCURRENT!H12089</f>
        <v>0</v>
      </c>
      <c r="F531" s="37">
        <f>[1]consoCURRENT!I12089</f>
        <v>0</v>
      </c>
      <c r="G531" s="37">
        <f>[1]consoCURRENT!J12089</f>
        <v>0</v>
      </c>
      <c r="H531" s="37">
        <f>[1]consoCURRENT!K12089</f>
        <v>0</v>
      </c>
      <c r="I531" s="37">
        <f>[1]consoCURRENT!L12089</f>
        <v>0</v>
      </c>
      <c r="J531" s="37">
        <f>[1]consoCURRENT!M12089</f>
        <v>0</v>
      </c>
      <c r="K531" s="37">
        <f>[1]consoCURRENT!N12089</f>
        <v>0</v>
      </c>
      <c r="L531" s="37">
        <f>[1]consoCURRENT!O12089</f>
        <v>0</v>
      </c>
      <c r="M531" s="37">
        <f>[1]consoCURRENT!P12089</f>
        <v>0</v>
      </c>
      <c r="N531" s="37">
        <f>[1]consoCURRENT!Q12089</f>
        <v>0</v>
      </c>
      <c r="O531" s="37">
        <f>[1]consoCURRENT!R12089</f>
        <v>0</v>
      </c>
      <c r="P531" s="37">
        <f>[1]consoCURRENT!S12089</f>
        <v>0</v>
      </c>
      <c r="Q531" s="37">
        <f>[1]consoCURRENT!T12089</f>
        <v>0</v>
      </c>
      <c r="R531" s="37">
        <f>[1]consoCURRENT!U12089</f>
        <v>0</v>
      </c>
      <c r="S531" s="37">
        <f>[1]consoCURRENT!V12089</f>
        <v>0</v>
      </c>
      <c r="T531" s="37">
        <f>[1]consoCURRENT!W12089</f>
        <v>0</v>
      </c>
      <c r="U531" s="37">
        <f>[1]consoCURRENT!X12089</f>
        <v>0</v>
      </c>
      <c r="V531" s="37">
        <f>[1]consoCURRENT!Y12089</f>
        <v>0</v>
      </c>
      <c r="W531" s="37">
        <f>[1]consoCURRENT!Z12089</f>
        <v>0</v>
      </c>
      <c r="X531" s="37">
        <f>[1]consoCURRENT!AA12089</f>
        <v>0</v>
      </c>
      <c r="Y531" s="37">
        <f>[1]consoCURRENT!AB12089</f>
        <v>0</v>
      </c>
      <c r="Z531" s="37">
        <f t="shared" si="375"/>
        <v>0</v>
      </c>
      <c r="AA531" s="37">
        <f t="shared" si="376"/>
        <v>0</v>
      </c>
      <c r="AB531" s="42"/>
      <c r="AC531" s="38"/>
    </row>
    <row r="532" spans="1:29" s="39" customFormat="1" ht="18" customHeight="1" x14ac:dyDescent="0.25">
      <c r="A532" s="43" t="s">
        <v>40</v>
      </c>
      <c r="B532" s="44">
        <f>SUM(B528:B531)</f>
        <v>1456000</v>
      </c>
      <c r="C532" s="44">
        <f t="shared" ref="C532:AA532" si="378">SUM(C528:C531)</f>
        <v>0</v>
      </c>
      <c r="D532" s="44">
        <f t="shared" si="378"/>
        <v>0</v>
      </c>
      <c r="E532" s="44">
        <f t="shared" si="378"/>
        <v>467436.36</v>
      </c>
      <c r="F532" s="44">
        <f t="shared" si="378"/>
        <v>0</v>
      </c>
      <c r="G532" s="44">
        <f t="shared" si="378"/>
        <v>0</v>
      </c>
      <c r="H532" s="44">
        <f t="shared" si="378"/>
        <v>0</v>
      </c>
      <c r="I532" s="44">
        <f t="shared" si="378"/>
        <v>0</v>
      </c>
      <c r="J532" s="44">
        <f t="shared" si="378"/>
        <v>0</v>
      </c>
      <c r="K532" s="44">
        <f t="shared" si="378"/>
        <v>0</v>
      </c>
      <c r="L532" s="44">
        <f t="shared" si="378"/>
        <v>0</v>
      </c>
      <c r="M532" s="44">
        <f t="shared" si="378"/>
        <v>0</v>
      </c>
      <c r="N532" s="44">
        <f t="shared" si="378"/>
        <v>0</v>
      </c>
      <c r="O532" s="44">
        <f t="shared" si="378"/>
        <v>241359.58000000002</v>
      </c>
      <c r="P532" s="44">
        <f t="shared" si="378"/>
        <v>226076.78</v>
      </c>
      <c r="Q532" s="44">
        <f t="shared" si="378"/>
        <v>0</v>
      </c>
      <c r="R532" s="44">
        <f t="shared" si="378"/>
        <v>0</v>
      </c>
      <c r="S532" s="44">
        <f t="shared" si="378"/>
        <v>0</v>
      </c>
      <c r="T532" s="44">
        <f t="shared" si="378"/>
        <v>0</v>
      </c>
      <c r="U532" s="44">
        <f t="shared" si="378"/>
        <v>0</v>
      </c>
      <c r="V532" s="44">
        <f t="shared" si="378"/>
        <v>0</v>
      </c>
      <c r="W532" s="44">
        <f t="shared" si="378"/>
        <v>0</v>
      </c>
      <c r="X532" s="44">
        <f t="shared" si="378"/>
        <v>0</v>
      </c>
      <c r="Y532" s="44">
        <f t="shared" si="378"/>
        <v>0</v>
      </c>
      <c r="Z532" s="44">
        <f t="shared" si="378"/>
        <v>467436.36</v>
      </c>
      <c r="AA532" s="44">
        <f t="shared" si="378"/>
        <v>988563.64</v>
      </c>
      <c r="AB532" s="45">
        <f t="shared" si="377"/>
        <v>0.32104145604395601</v>
      </c>
      <c r="AC532" s="38"/>
    </row>
    <row r="533" spans="1:29" s="39" customFormat="1" ht="18" customHeight="1" x14ac:dyDescent="0.25">
      <c r="A533" s="46" t="s">
        <v>41</v>
      </c>
      <c r="B533" s="37">
        <f>[1]consoCURRENT!E12093</f>
        <v>0</v>
      </c>
      <c r="C533" s="37">
        <f>[1]consoCURRENT!F12093</f>
        <v>0</v>
      </c>
      <c r="D533" s="37">
        <f>[1]consoCURRENT!G12093</f>
        <v>0</v>
      </c>
      <c r="E533" s="37">
        <f>[1]consoCURRENT!H12093</f>
        <v>0</v>
      </c>
      <c r="F533" s="37">
        <f>[1]consoCURRENT!I12093</f>
        <v>0</v>
      </c>
      <c r="G533" s="37">
        <f>[1]consoCURRENT!J12093</f>
        <v>0</v>
      </c>
      <c r="H533" s="37">
        <f>[1]consoCURRENT!K12093</f>
        <v>0</v>
      </c>
      <c r="I533" s="37">
        <f>[1]consoCURRENT!L12093</f>
        <v>0</v>
      </c>
      <c r="J533" s="37">
        <f>[1]consoCURRENT!M12093</f>
        <v>0</v>
      </c>
      <c r="K533" s="37">
        <f>[1]consoCURRENT!N12093</f>
        <v>0</v>
      </c>
      <c r="L533" s="37">
        <f>[1]consoCURRENT!O12093</f>
        <v>0</v>
      </c>
      <c r="M533" s="37">
        <f>[1]consoCURRENT!P12093</f>
        <v>0</v>
      </c>
      <c r="N533" s="37">
        <f>[1]consoCURRENT!Q12093</f>
        <v>0</v>
      </c>
      <c r="O533" s="37">
        <f>[1]consoCURRENT!R12093</f>
        <v>0</v>
      </c>
      <c r="P533" s="37">
        <f>[1]consoCURRENT!S12093</f>
        <v>0</v>
      </c>
      <c r="Q533" s="37">
        <f>[1]consoCURRENT!T12093</f>
        <v>0</v>
      </c>
      <c r="R533" s="37">
        <f>[1]consoCURRENT!U12093</f>
        <v>0</v>
      </c>
      <c r="S533" s="37">
        <f>[1]consoCURRENT!V12093</f>
        <v>0</v>
      </c>
      <c r="T533" s="37">
        <f>[1]consoCURRENT!W12093</f>
        <v>0</v>
      </c>
      <c r="U533" s="37">
        <f>[1]consoCURRENT!X12093</f>
        <v>0</v>
      </c>
      <c r="V533" s="37">
        <f>[1]consoCURRENT!Y12093</f>
        <v>0</v>
      </c>
      <c r="W533" s="37">
        <f>[1]consoCURRENT!Z12093</f>
        <v>0</v>
      </c>
      <c r="X533" s="37">
        <f>[1]consoCURRENT!AA12093</f>
        <v>0</v>
      </c>
      <c r="Y533" s="37">
        <f>[1]consoCURRENT!AB12093</f>
        <v>0</v>
      </c>
      <c r="Z533" s="37">
        <f t="shared" ref="Z533" si="379">SUM(M533:Y533)</f>
        <v>0</v>
      </c>
      <c r="AA533" s="37">
        <f t="shared" ref="AA533" si="380">B533-Z533</f>
        <v>0</v>
      </c>
      <c r="AB533" s="42"/>
      <c r="AC533" s="38"/>
    </row>
    <row r="534" spans="1:29" s="39" customFormat="1" ht="18" customHeight="1" x14ac:dyDescent="0.25">
      <c r="A534" s="43" t="s">
        <v>42</v>
      </c>
      <c r="B534" s="44">
        <f>B533+B532</f>
        <v>1456000</v>
      </c>
      <c r="C534" s="44">
        <f t="shared" ref="C534:AA534" si="381">C533+C532</f>
        <v>0</v>
      </c>
      <c r="D534" s="44">
        <f t="shared" si="381"/>
        <v>0</v>
      </c>
      <c r="E534" s="44">
        <f t="shared" si="381"/>
        <v>467436.36</v>
      </c>
      <c r="F534" s="44">
        <f t="shared" si="381"/>
        <v>0</v>
      </c>
      <c r="G534" s="44">
        <f t="shared" si="381"/>
        <v>0</v>
      </c>
      <c r="H534" s="44">
        <f t="shared" si="381"/>
        <v>0</v>
      </c>
      <c r="I534" s="44">
        <f t="shared" si="381"/>
        <v>0</v>
      </c>
      <c r="J534" s="44">
        <f t="shared" si="381"/>
        <v>0</v>
      </c>
      <c r="K534" s="44">
        <f t="shared" si="381"/>
        <v>0</v>
      </c>
      <c r="L534" s="44">
        <f t="shared" si="381"/>
        <v>0</v>
      </c>
      <c r="M534" s="44">
        <f t="shared" si="381"/>
        <v>0</v>
      </c>
      <c r="N534" s="44">
        <f t="shared" si="381"/>
        <v>0</v>
      </c>
      <c r="O534" s="44">
        <f t="shared" si="381"/>
        <v>241359.58000000002</v>
      </c>
      <c r="P534" s="44">
        <f t="shared" si="381"/>
        <v>226076.78</v>
      </c>
      <c r="Q534" s="44">
        <f t="shared" si="381"/>
        <v>0</v>
      </c>
      <c r="R534" s="44">
        <f t="shared" si="381"/>
        <v>0</v>
      </c>
      <c r="S534" s="44">
        <f t="shared" si="381"/>
        <v>0</v>
      </c>
      <c r="T534" s="44">
        <f t="shared" si="381"/>
        <v>0</v>
      </c>
      <c r="U534" s="44">
        <f t="shared" si="381"/>
        <v>0</v>
      </c>
      <c r="V534" s="44">
        <f t="shared" si="381"/>
        <v>0</v>
      </c>
      <c r="W534" s="44">
        <f t="shared" si="381"/>
        <v>0</v>
      </c>
      <c r="X534" s="44">
        <f t="shared" si="381"/>
        <v>0</v>
      </c>
      <c r="Y534" s="44">
        <f t="shared" si="381"/>
        <v>0</v>
      </c>
      <c r="Z534" s="44">
        <f t="shared" si="381"/>
        <v>467436.36</v>
      </c>
      <c r="AA534" s="44">
        <f t="shared" si="381"/>
        <v>988563.64</v>
      </c>
      <c r="AB534" s="45">
        <f t="shared" si="377"/>
        <v>0.32104145604395601</v>
      </c>
      <c r="AC534" s="47"/>
    </row>
    <row r="535" spans="1:29" s="39" customFormat="1" ht="15" customHeight="1" x14ac:dyDescent="0.25">
      <c r="A535" s="36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8"/>
    </row>
    <row r="536" spans="1:29" s="39" customFormat="1" ht="15" customHeight="1" x14ac:dyDescent="0.25">
      <c r="A536" s="36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8"/>
    </row>
    <row r="537" spans="1:29" s="39" customFormat="1" ht="15" customHeight="1" x14ac:dyDescent="0.3">
      <c r="A537" s="40" t="s">
        <v>55</v>
      </c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8"/>
    </row>
    <row r="538" spans="1:29" s="39" customFormat="1" ht="18" customHeight="1" x14ac:dyDescent="0.25">
      <c r="A538" s="41" t="s">
        <v>36</v>
      </c>
      <c r="B538" s="37">
        <f>[1]consoCURRENT!E12153</f>
        <v>0</v>
      </c>
      <c r="C538" s="37">
        <f>[1]consoCURRENT!F12153</f>
        <v>0</v>
      </c>
      <c r="D538" s="37">
        <f>[1]consoCURRENT!G12153</f>
        <v>0</v>
      </c>
      <c r="E538" s="37">
        <f>[1]consoCURRENT!H12153</f>
        <v>0</v>
      </c>
      <c r="F538" s="37">
        <f>[1]consoCURRENT!I12153</f>
        <v>0</v>
      </c>
      <c r="G538" s="37">
        <f>[1]consoCURRENT!J12153</f>
        <v>0</v>
      </c>
      <c r="H538" s="37">
        <f>[1]consoCURRENT!K12153</f>
        <v>0</v>
      </c>
      <c r="I538" s="37">
        <f>[1]consoCURRENT!L12153</f>
        <v>0</v>
      </c>
      <c r="J538" s="37">
        <f>[1]consoCURRENT!M12153</f>
        <v>0</v>
      </c>
      <c r="K538" s="37">
        <f>[1]consoCURRENT!N12153</f>
        <v>0</v>
      </c>
      <c r="L538" s="37">
        <f>[1]consoCURRENT!O12153</f>
        <v>0</v>
      </c>
      <c r="M538" s="37">
        <f>[1]consoCURRENT!P12153</f>
        <v>0</v>
      </c>
      <c r="N538" s="37">
        <f>[1]consoCURRENT!Q12153</f>
        <v>0</v>
      </c>
      <c r="O538" s="37">
        <f>[1]consoCURRENT!R12153</f>
        <v>0</v>
      </c>
      <c r="P538" s="37">
        <f>[1]consoCURRENT!S12153</f>
        <v>0</v>
      </c>
      <c r="Q538" s="37">
        <f>[1]consoCURRENT!T12153</f>
        <v>0</v>
      </c>
      <c r="R538" s="37">
        <f>[1]consoCURRENT!U12153</f>
        <v>0</v>
      </c>
      <c r="S538" s="37">
        <f>[1]consoCURRENT!V12153</f>
        <v>0</v>
      </c>
      <c r="T538" s="37">
        <f>[1]consoCURRENT!W12153</f>
        <v>0</v>
      </c>
      <c r="U538" s="37">
        <f>[1]consoCURRENT!X12153</f>
        <v>0</v>
      </c>
      <c r="V538" s="37">
        <f>[1]consoCURRENT!Y12153</f>
        <v>0</v>
      </c>
      <c r="W538" s="37">
        <f>[1]consoCURRENT!Z12153</f>
        <v>0</v>
      </c>
      <c r="X538" s="37">
        <f>[1]consoCURRENT!AA12153</f>
        <v>0</v>
      </c>
      <c r="Y538" s="37">
        <f>[1]consoCURRENT!AB12153</f>
        <v>0</v>
      </c>
      <c r="Z538" s="37">
        <f>SUM(M538:Y538)</f>
        <v>0</v>
      </c>
      <c r="AA538" s="37">
        <f>B538-Z538</f>
        <v>0</v>
      </c>
      <c r="AB538" s="42"/>
      <c r="AC538" s="38"/>
    </row>
    <row r="539" spans="1:29" s="39" customFormat="1" ht="18" customHeight="1" x14ac:dyDescent="0.25">
      <c r="A539" s="41" t="s">
        <v>37</v>
      </c>
      <c r="B539" s="37">
        <f>[1]consoCURRENT!E12229</f>
        <v>622000</v>
      </c>
      <c r="C539" s="37">
        <f>[1]consoCURRENT!F12229</f>
        <v>0</v>
      </c>
      <c r="D539" s="37">
        <f>[1]consoCURRENT!G12229</f>
        <v>0</v>
      </c>
      <c r="E539" s="37">
        <f>[1]consoCURRENT!H12229</f>
        <v>71651.87</v>
      </c>
      <c r="F539" s="37">
        <f>[1]consoCURRENT!I12229</f>
        <v>0</v>
      </c>
      <c r="G539" s="37">
        <f>[1]consoCURRENT!J12229</f>
        <v>0</v>
      </c>
      <c r="H539" s="37">
        <f>[1]consoCURRENT!K12229</f>
        <v>0</v>
      </c>
      <c r="I539" s="37">
        <f>[1]consoCURRENT!L12229</f>
        <v>0</v>
      </c>
      <c r="J539" s="37">
        <f>[1]consoCURRENT!M12229</f>
        <v>0</v>
      </c>
      <c r="K539" s="37">
        <f>[1]consoCURRENT!N12229</f>
        <v>0</v>
      </c>
      <c r="L539" s="37">
        <f>[1]consoCURRENT!O12229</f>
        <v>0</v>
      </c>
      <c r="M539" s="37">
        <f>[1]consoCURRENT!P12229</f>
        <v>0</v>
      </c>
      <c r="N539" s="37">
        <f>[1]consoCURRENT!Q12229</f>
        <v>0</v>
      </c>
      <c r="O539" s="37">
        <f>[1]consoCURRENT!R12229</f>
        <v>38262.21</v>
      </c>
      <c r="P539" s="37">
        <f>[1]consoCURRENT!S12229</f>
        <v>33389.660000000003</v>
      </c>
      <c r="Q539" s="37">
        <f>[1]consoCURRENT!T12229</f>
        <v>0</v>
      </c>
      <c r="R539" s="37">
        <f>[1]consoCURRENT!U12229</f>
        <v>0</v>
      </c>
      <c r="S539" s="37">
        <f>[1]consoCURRENT!V12229</f>
        <v>0</v>
      </c>
      <c r="T539" s="37">
        <f>[1]consoCURRENT!W12229</f>
        <v>0</v>
      </c>
      <c r="U539" s="37">
        <f>[1]consoCURRENT!X12229</f>
        <v>0</v>
      </c>
      <c r="V539" s="37">
        <f>[1]consoCURRENT!Y12229</f>
        <v>0</v>
      </c>
      <c r="W539" s="37">
        <f>[1]consoCURRENT!Z12229</f>
        <v>0</v>
      </c>
      <c r="X539" s="37">
        <f>[1]consoCURRENT!AA12229</f>
        <v>0</v>
      </c>
      <c r="Y539" s="37">
        <f>[1]consoCURRENT!AB12229</f>
        <v>0</v>
      </c>
      <c r="Z539" s="37">
        <f t="shared" ref="Z539:Z541" si="382">SUM(M539:Y539)</f>
        <v>71651.87</v>
      </c>
      <c r="AA539" s="37">
        <f t="shared" ref="AA539:AA541" si="383">B539-Z539</f>
        <v>550348.13</v>
      </c>
      <c r="AB539" s="42">
        <f t="shared" ref="AB539:AB544" si="384">Z539/B539</f>
        <v>0.11519593247588424</v>
      </c>
      <c r="AC539" s="38"/>
    </row>
    <row r="540" spans="1:29" s="39" customFormat="1" ht="18" customHeight="1" x14ac:dyDescent="0.25">
      <c r="A540" s="41" t="s">
        <v>38</v>
      </c>
      <c r="B540" s="37">
        <f>[1]consoCURRENT!E12235</f>
        <v>0</v>
      </c>
      <c r="C540" s="37">
        <f>[1]consoCURRENT!F12235</f>
        <v>0</v>
      </c>
      <c r="D540" s="37">
        <f>[1]consoCURRENT!G12235</f>
        <v>0</v>
      </c>
      <c r="E540" s="37">
        <f>[1]consoCURRENT!H12235</f>
        <v>0</v>
      </c>
      <c r="F540" s="37">
        <f>[1]consoCURRENT!I12235</f>
        <v>0</v>
      </c>
      <c r="G540" s="37">
        <f>[1]consoCURRENT!J12235</f>
        <v>0</v>
      </c>
      <c r="H540" s="37">
        <f>[1]consoCURRENT!K12235</f>
        <v>0</v>
      </c>
      <c r="I540" s="37">
        <f>[1]consoCURRENT!L12235</f>
        <v>0</v>
      </c>
      <c r="J540" s="37">
        <f>[1]consoCURRENT!M12235</f>
        <v>0</v>
      </c>
      <c r="K540" s="37">
        <f>[1]consoCURRENT!N12235</f>
        <v>0</v>
      </c>
      <c r="L540" s="37">
        <f>[1]consoCURRENT!O12235</f>
        <v>0</v>
      </c>
      <c r="M540" s="37">
        <f>[1]consoCURRENT!P12235</f>
        <v>0</v>
      </c>
      <c r="N540" s="37">
        <f>[1]consoCURRENT!Q12235</f>
        <v>0</v>
      </c>
      <c r="O540" s="37">
        <f>[1]consoCURRENT!R12235</f>
        <v>0</v>
      </c>
      <c r="P540" s="37">
        <f>[1]consoCURRENT!S12235</f>
        <v>0</v>
      </c>
      <c r="Q540" s="37">
        <f>[1]consoCURRENT!T12235</f>
        <v>0</v>
      </c>
      <c r="R540" s="37">
        <f>[1]consoCURRENT!U12235</f>
        <v>0</v>
      </c>
      <c r="S540" s="37">
        <f>[1]consoCURRENT!V12235</f>
        <v>0</v>
      </c>
      <c r="T540" s="37">
        <f>[1]consoCURRENT!W12235</f>
        <v>0</v>
      </c>
      <c r="U540" s="37">
        <f>[1]consoCURRENT!X12235</f>
        <v>0</v>
      </c>
      <c r="V540" s="37">
        <f>[1]consoCURRENT!Y12235</f>
        <v>0</v>
      </c>
      <c r="W540" s="37">
        <f>[1]consoCURRENT!Z12235</f>
        <v>0</v>
      </c>
      <c r="X540" s="37">
        <f>[1]consoCURRENT!AA12235</f>
        <v>0</v>
      </c>
      <c r="Y540" s="37">
        <f>[1]consoCURRENT!AB12235</f>
        <v>0</v>
      </c>
      <c r="Z540" s="37">
        <f t="shared" si="382"/>
        <v>0</v>
      </c>
      <c r="AA540" s="37">
        <f t="shared" si="383"/>
        <v>0</v>
      </c>
      <c r="AB540" s="42"/>
      <c r="AC540" s="38"/>
    </row>
    <row r="541" spans="1:29" s="39" customFormat="1" ht="18" customHeight="1" x14ac:dyDescent="0.25">
      <c r="A541" s="41" t="s">
        <v>39</v>
      </c>
      <c r="B541" s="37">
        <f>[1]consoCURRENT!E12264</f>
        <v>0</v>
      </c>
      <c r="C541" s="37">
        <f>[1]consoCURRENT!F12264</f>
        <v>0</v>
      </c>
      <c r="D541" s="37">
        <f>[1]consoCURRENT!G12264</f>
        <v>0</v>
      </c>
      <c r="E541" s="37">
        <f>[1]consoCURRENT!H12264</f>
        <v>0</v>
      </c>
      <c r="F541" s="37">
        <f>[1]consoCURRENT!I12264</f>
        <v>0</v>
      </c>
      <c r="G541" s="37">
        <f>[1]consoCURRENT!J12264</f>
        <v>0</v>
      </c>
      <c r="H541" s="37">
        <f>[1]consoCURRENT!K12264</f>
        <v>0</v>
      </c>
      <c r="I541" s="37">
        <f>[1]consoCURRENT!L12264</f>
        <v>0</v>
      </c>
      <c r="J541" s="37">
        <f>[1]consoCURRENT!M12264</f>
        <v>0</v>
      </c>
      <c r="K541" s="37">
        <f>[1]consoCURRENT!N12264</f>
        <v>0</v>
      </c>
      <c r="L541" s="37">
        <f>[1]consoCURRENT!O12264</f>
        <v>0</v>
      </c>
      <c r="M541" s="37">
        <f>[1]consoCURRENT!P12264</f>
        <v>0</v>
      </c>
      <c r="N541" s="37">
        <f>[1]consoCURRENT!Q12264</f>
        <v>0</v>
      </c>
      <c r="O541" s="37">
        <f>[1]consoCURRENT!R12264</f>
        <v>0</v>
      </c>
      <c r="P541" s="37">
        <f>[1]consoCURRENT!S12264</f>
        <v>0</v>
      </c>
      <c r="Q541" s="37">
        <f>[1]consoCURRENT!T12264</f>
        <v>0</v>
      </c>
      <c r="R541" s="37">
        <f>[1]consoCURRENT!U12264</f>
        <v>0</v>
      </c>
      <c r="S541" s="37">
        <f>[1]consoCURRENT!V12264</f>
        <v>0</v>
      </c>
      <c r="T541" s="37">
        <f>[1]consoCURRENT!W12264</f>
        <v>0</v>
      </c>
      <c r="U541" s="37">
        <f>[1]consoCURRENT!X12264</f>
        <v>0</v>
      </c>
      <c r="V541" s="37">
        <f>[1]consoCURRENT!Y12264</f>
        <v>0</v>
      </c>
      <c r="W541" s="37">
        <f>[1]consoCURRENT!Z12264</f>
        <v>0</v>
      </c>
      <c r="X541" s="37">
        <f>[1]consoCURRENT!AA12264</f>
        <v>0</v>
      </c>
      <c r="Y541" s="37">
        <f>[1]consoCURRENT!AB12264</f>
        <v>0</v>
      </c>
      <c r="Z541" s="37">
        <f t="shared" si="382"/>
        <v>0</v>
      </c>
      <c r="AA541" s="37">
        <f t="shared" si="383"/>
        <v>0</v>
      </c>
      <c r="AB541" s="42"/>
      <c r="AC541" s="38"/>
    </row>
    <row r="542" spans="1:29" s="39" customFormat="1" ht="18" customHeight="1" x14ac:dyDescent="0.25">
      <c r="A542" s="43" t="s">
        <v>40</v>
      </c>
      <c r="B542" s="44">
        <f>SUM(B538:B541)</f>
        <v>622000</v>
      </c>
      <c r="C542" s="44">
        <f t="shared" ref="C542:AA542" si="385">SUM(C538:C541)</f>
        <v>0</v>
      </c>
      <c r="D542" s="44">
        <f t="shared" si="385"/>
        <v>0</v>
      </c>
      <c r="E542" s="44">
        <f t="shared" si="385"/>
        <v>71651.87</v>
      </c>
      <c r="F542" s="44">
        <f t="shared" si="385"/>
        <v>0</v>
      </c>
      <c r="G542" s="44">
        <f t="shared" si="385"/>
        <v>0</v>
      </c>
      <c r="H542" s="44">
        <f t="shared" si="385"/>
        <v>0</v>
      </c>
      <c r="I542" s="44">
        <f t="shared" si="385"/>
        <v>0</v>
      </c>
      <c r="J542" s="44">
        <f t="shared" si="385"/>
        <v>0</v>
      </c>
      <c r="K542" s="44">
        <f t="shared" si="385"/>
        <v>0</v>
      </c>
      <c r="L542" s="44">
        <f t="shared" si="385"/>
        <v>0</v>
      </c>
      <c r="M542" s="44">
        <f t="shared" si="385"/>
        <v>0</v>
      </c>
      <c r="N542" s="44">
        <f t="shared" si="385"/>
        <v>0</v>
      </c>
      <c r="O542" s="44">
        <f t="shared" si="385"/>
        <v>38262.21</v>
      </c>
      <c r="P542" s="44">
        <f t="shared" si="385"/>
        <v>33389.660000000003</v>
      </c>
      <c r="Q542" s="44">
        <f t="shared" si="385"/>
        <v>0</v>
      </c>
      <c r="R542" s="44">
        <f t="shared" si="385"/>
        <v>0</v>
      </c>
      <c r="S542" s="44">
        <f t="shared" si="385"/>
        <v>0</v>
      </c>
      <c r="T542" s="44">
        <f t="shared" si="385"/>
        <v>0</v>
      </c>
      <c r="U542" s="44">
        <f t="shared" si="385"/>
        <v>0</v>
      </c>
      <c r="V542" s="44">
        <f t="shared" si="385"/>
        <v>0</v>
      </c>
      <c r="W542" s="44">
        <f t="shared" si="385"/>
        <v>0</v>
      </c>
      <c r="X542" s="44">
        <f t="shared" si="385"/>
        <v>0</v>
      </c>
      <c r="Y542" s="44">
        <f t="shared" si="385"/>
        <v>0</v>
      </c>
      <c r="Z542" s="44">
        <f t="shared" si="385"/>
        <v>71651.87</v>
      </c>
      <c r="AA542" s="44">
        <f t="shared" si="385"/>
        <v>550348.13</v>
      </c>
      <c r="AB542" s="45">
        <f t="shared" si="384"/>
        <v>0.11519593247588424</v>
      </c>
      <c r="AC542" s="38"/>
    </row>
    <row r="543" spans="1:29" s="39" customFormat="1" ht="18" customHeight="1" x14ac:dyDescent="0.25">
      <c r="A543" s="46" t="s">
        <v>41</v>
      </c>
      <c r="B543" s="37">
        <f>[1]consoCURRENT!E12268</f>
        <v>0</v>
      </c>
      <c r="C543" s="37">
        <f>[1]consoCURRENT!F12268</f>
        <v>0</v>
      </c>
      <c r="D543" s="37">
        <f>[1]consoCURRENT!G12268</f>
        <v>0</v>
      </c>
      <c r="E543" s="37">
        <f>[1]consoCURRENT!H12268</f>
        <v>0</v>
      </c>
      <c r="F543" s="37">
        <f>[1]consoCURRENT!I12268</f>
        <v>0</v>
      </c>
      <c r="G543" s="37">
        <f>[1]consoCURRENT!J12268</f>
        <v>0</v>
      </c>
      <c r="H543" s="37">
        <f>[1]consoCURRENT!K12268</f>
        <v>0</v>
      </c>
      <c r="I543" s="37">
        <f>[1]consoCURRENT!L12268</f>
        <v>0</v>
      </c>
      <c r="J543" s="37">
        <f>[1]consoCURRENT!M12268</f>
        <v>0</v>
      </c>
      <c r="K543" s="37">
        <f>[1]consoCURRENT!N12268</f>
        <v>0</v>
      </c>
      <c r="L543" s="37">
        <f>[1]consoCURRENT!O12268</f>
        <v>0</v>
      </c>
      <c r="M543" s="37">
        <f>[1]consoCURRENT!P12268</f>
        <v>0</v>
      </c>
      <c r="N543" s="37">
        <f>[1]consoCURRENT!Q12268</f>
        <v>0</v>
      </c>
      <c r="O543" s="37">
        <f>[1]consoCURRENT!R12268</f>
        <v>0</v>
      </c>
      <c r="P543" s="37">
        <f>[1]consoCURRENT!S12268</f>
        <v>0</v>
      </c>
      <c r="Q543" s="37">
        <f>[1]consoCURRENT!T12268</f>
        <v>0</v>
      </c>
      <c r="R543" s="37">
        <f>[1]consoCURRENT!U12268</f>
        <v>0</v>
      </c>
      <c r="S543" s="37">
        <f>[1]consoCURRENT!V12268</f>
        <v>0</v>
      </c>
      <c r="T543" s="37">
        <f>[1]consoCURRENT!W12268</f>
        <v>0</v>
      </c>
      <c r="U543" s="37">
        <f>[1]consoCURRENT!X12268</f>
        <v>0</v>
      </c>
      <c r="V543" s="37">
        <f>[1]consoCURRENT!Y12268</f>
        <v>0</v>
      </c>
      <c r="W543" s="37">
        <f>[1]consoCURRENT!Z12268</f>
        <v>0</v>
      </c>
      <c r="X543" s="37">
        <f>[1]consoCURRENT!AA12268</f>
        <v>0</v>
      </c>
      <c r="Y543" s="37">
        <f>[1]consoCURRENT!AB12268</f>
        <v>0</v>
      </c>
      <c r="Z543" s="37">
        <f t="shared" ref="Z543" si="386">SUM(M543:Y543)</f>
        <v>0</v>
      </c>
      <c r="AA543" s="37">
        <f t="shared" ref="AA543" si="387">B543-Z543</f>
        <v>0</v>
      </c>
      <c r="AB543" s="42"/>
      <c r="AC543" s="38"/>
    </row>
    <row r="544" spans="1:29" s="39" customFormat="1" ht="18" customHeight="1" x14ac:dyDescent="0.25">
      <c r="A544" s="43" t="s">
        <v>42</v>
      </c>
      <c r="B544" s="44">
        <f>B543+B542</f>
        <v>622000</v>
      </c>
      <c r="C544" s="44">
        <f t="shared" ref="C544:AA544" si="388">C543+C542</f>
        <v>0</v>
      </c>
      <c r="D544" s="44">
        <f t="shared" si="388"/>
        <v>0</v>
      </c>
      <c r="E544" s="44">
        <f t="shared" si="388"/>
        <v>71651.87</v>
      </c>
      <c r="F544" s="44">
        <f t="shared" si="388"/>
        <v>0</v>
      </c>
      <c r="G544" s="44">
        <f t="shared" si="388"/>
        <v>0</v>
      </c>
      <c r="H544" s="44">
        <f t="shared" si="388"/>
        <v>0</v>
      </c>
      <c r="I544" s="44">
        <f t="shared" si="388"/>
        <v>0</v>
      </c>
      <c r="J544" s="44">
        <f t="shared" si="388"/>
        <v>0</v>
      </c>
      <c r="K544" s="44">
        <f t="shared" si="388"/>
        <v>0</v>
      </c>
      <c r="L544" s="44">
        <f t="shared" si="388"/>
        <v>0</v>
      </c>
      <c r="M544" s="44">
        <f t="shared" si="388"/>
        <v>0</v>
      </c>
      <c r="N544" s="44">
        <f t="shared" si="388"/>
        <v>0</v>
      </c>
      <c r="O544" s="44">
        <f t="shared" si="388"/>
        <v>38262.21</v>
      </c>
      <c r="P544" s="44">
        <f t="shared" si="388"/>
        <v>33389.660000000003</v>
      </c>
      <c r="Q544" s="44">
        <f t="shared" si="388"/>
        <v>0</v>
      </c>
      <c r="R544" s="44">
        <f t="shared" si="388"/>
        <v>0</v>
      </c>
      <c r="S544" s="44">
        <f t="shared" si="388"/>
        <v>0</v>
      </c>
      <c r="T544" s="44">
        <f t="shared" si="388"/>
        <v>0</v>
      </c>
      <c r="U544" s="44">
        <f t="shared" si="388"/>
        <v>0</v>
      </c>
      <c r="V544" s="44">
        <f t="shared" si="388"/>
        <v>0</v>
      </c>
      <c r="W544" s="44">
        <f t="shared" si="388"/>
        <v>0</v>
      </c>
      <c r="X544" s="44">
        <f t="shared" si="388"/>
        <v>0</v>
      </c>
      <c r="Y544" s="44">
        <f t="shared" si="388"/>
        <v>0</v>
      </c>
      <c r="Z544" s="44">
        <f t="shared" si="388"/>
        <v>71651.87</v>
      </c>
      <c r="AA544" s="44">
        <f t="shared" si="388"/>
        <v>550348.13</v>
      </c>
      <c r="AB544" s="45">
        <f t="shared" si="384"/>
        <v>0.11519593247588424</v>
      </c>
      <c r="AC544" s="47"/>
    </row>
    <row r="545" spans="1:29" s="39" customFormat="1" ht="15" customHeight="1" x14ac:dyDescent="0.25">
      <c r="A545" s="36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8"/>
    </row>
    <row r="546" spans="1:29" s="39" customFormat="1" ht="15" customHeight="1" x14ac:dyDescent="0.25">
      <c r="A546" s="36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8"/>
    </row>
    <row r="547" spans="1:29" s="39" customFormat="1" ht="15" customHeight="1" x14ac:dyDescent="0.3">
      <c r="A547" s="40" t="s">
        <v>56</v>
      </c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8"/>
    </row>
    <row r="548" spans="1:29" s="39" customFormat="1" ht="18" customHeight="1" x14ac:dyDescent="0.25">
      <c r="A548" s="41" t="s">
        <v>36</v>
      </c>
      <c r="B548" s="37">
        <f>[1]consoCURRENT!E12328</f>
        <v>0</v>
      </c>
      <c r="C548" s="37">
        <f>[1]consoCURRENT!F12328</f>
        <v>0</v>
      </c>
      <c r="D548" s="37">
        <f>[1]consoCURRENT!G12328</f>
        <v>0</v>
      </c>
      <c r="E548" s="37">
        <f>[1]consoCURRENT!H12328</f>
        <v>0</v>
      </c>
      <c r="F548" s="37">
        <f>[1]consoCURRENT!I12328</f>
        <v>0</v>
      </c>
      <c r="G548" s="37">
        <f>[1]consoCURRENT!J12328</f>
        <v>0</v>
      </c>
      <c r="H548" s="37">
        <f>[1]consoCURRENT!K12328</f>
        <v>0</v>
      </c>
      <c r="I548" s="37">
        <f>[1]consoCURRENT!L12328</f>
        <v>0</v>
      </c>
      <c r="J548" s="37">
        <f>[1]consoCURRENT!M12328</f>
        <v>0</v>
      </c>
      <c r="K548" s="37">
        <f>[1]consoCURRENT!N12328</f>
        <v>0</v>
      </c>
      <c r="L548" s="37">
        <f>[1]consoCURRENT!O12328</f>
        <v>0</v>
      </c>
      <c r="M548" s="37">
        <f>[1]consoCURRENT!P12328</f>
        <v>0</v>
      </c>
      <c r="N548" s="37">
        <f>[1]consoCURRENT!Q12328</f>
        <v>0</v>
      </c>
      <c r="O548" s="37">
        <f>[1]consoCURRENT!R12328</f>
        <v>0</v>
      </c>
      <c r="P548" s="37">
        <f>[1]consoCURRENT!S12328</f>
        <v>0</v>
      </c>
      <c r="Q548" s="37">
        <f>[1]consoCURRENT!T12328</f>
        <v>0</v>
      </c>
      <c r="R548" s="37">
        <f>[1]consoCURRENT!U12328</f>
        <v>0</v>
      </c>
      <c r="S548" s="37">
        <f>[1]consoCURRENT!V12328</f>
        <v>0</v>
      </c>
      <c r="T548" s="37">
        <f>[1]consoCURRENT!W12328</f>
        <v>0</v>
      </c>
      <c r="U548" s="37">
        <f>[1]consoCURRENT!X12328</f>
        <v>0</v>
      </c>
      <c r="V548" s="37">
        <f>[1]consoCURRENT!Y12328</f>
        <v>0</v>
      </c>
      <c r="W548" s="37">
        <f>[1]consoCURRENT!Z12328</f>
        <v>0</v>
      </c>
      <c r="X548" s="37">
        <f>[1]consoCURRENT!AA12328</f>
        <v>0</v>
      </c>
      <c r="Y548" s="37">
        <f>[1]consoCURRENT!AB12328</f>
        <v>0</v>
      </c>
      <c r="Z548" s="37">
        <f>SUM(M548:Y548)</f>
        <v>0</v>
      </c>
      <c r="AA548" s="37">
        <f>B548-Z548</f>
        <v>0</v>
      </c>
      <c r="AB548" s="42"/>
      <c r="AC548" s="38"/>
    </row>
    <row r="549" spans="1:29" s="39" customFormat="1" ht="18" customHeight="1" x14ac:dyDescent="0.25">
      <c r="A549" s="41" t="s">
        <v>37</v>
      </c>
      <c r="B549" s="37">
        <f>[1]consoCURRENT!E12404</f>
        <v>662000</v>
      </c>
      <c r="C549" s="37">
        <f>[1]consoCURRENT!F12404</f>
        <v>0</v>
      </c>
      <c r="D549" s="37">
        <f>[1]consoCURRENT!G12404</f>
        <v>0</v>
      </c>
      <c r="E549" s="37">
        <f>[1]consoCURRENT!H12404</f>
        <v>268737.58999999997</v>
      </c>
      <c r="F549" s="37">
        <f>[1]consoCURRENT!I12404</f>
        <v>0</v>
      </c>
      <c r="G549" s="37">
        <f>[1]consoCURRENT!J12404</f>
        <v>0</v>
      </c>
      <c r="H549" s="37">
        <f>[1]consoCURRENT!K12404</f>
        <v>0</v>
      </c>
      <c r="I549" s="37">
        <f>[1]consoCURRENT!L12404</f>
        <v>0</v>
      </c>
      <c r="J549" s="37">
        <f>[1]consoCURRENT!M12404</f>
        <v>0</v>
      </c>
      <c r="K549" s="37">
        <f>[1]consoCURRENT!N12404</f>
        <v>0</v>
      </c>
      <c r="L549" s="37">
        <f>[1]consoCURRENT!O12404</f>
        <v>0</v>
      </c>
      <c r="M549" s="37">
        <f>[1]consoCURRENT!P12404</f>
        <v>0</v>
      </c>
      <c r="N549" s="37">
        <f>[1]consoCURRENT!Q12404</f>
        <v>0</v>
      </c>
      <c r="O549" s="37">
        <f>[1]consoCURRENT!R12404</f>
        <v>234556.54</v>
      </c>
      <c r="P549" s="37">
        <f>[1]consoCURRENT!S12404</f>
        <v>34181.050000000003</v>
      </c>
      <c r="Q549" s="37">
        <f>[1]consoCURRENT!T12404</f>
        <v>0</v>
      </c>
      <c r="R549" s="37">
        <f>[1]consoCURRENT!U12404</f>
        <v>0</v>
      </c>
      <c r="S549" s="37">
        <f>[1]consoCURRENT!V12404</f>
        <v>0</v>
      </c>
      <c r="T549" s="37">
        <f>[1]consoCURRENT!W12404</f>
        <v>0</v>
      </c>
      <c r="U549" s="37">
        <f>[1]consoCURRENT!X12404</f>
        <v>0</v>
      </c>
      <c r="V549" s="37">
        <f>[1]consoCURRENT!Y12404</f>
        <v>0</v>
      </c>
      <c r="W549" s="37">
        <f>[1]consoCURRENT!Z12404</f>
        <v>0</v>
      </c>
      <c r="X549" s="37">
        <f>[1]consoCURRENT!AA12404</f>
        <v>0</v>
      </c>
      <c r="Y549" s="37">
        <f>[1]consoCURRENT!AB12404</f>
        <v>0</v>
      </c>
      <c r="Z549" s="37">
        <f t="shared" ref="Z549:Z551" si="389">SUM(M549:Y549)</f>
        <v>268737.59000000003</v>
      </c>
      <c r="AA549" s="37">
        <f t="shared" ref="AA549:AA551" si="390">B549-Z549</f>
        <v>393262.41</v>
      </c>
      <c r="AB549" s="42">
        <f t="shared" ref="AB549:AB554" si="391">Z549/B549</f>
        <v>0.4059480211480363</v>
      </c>
      <c r="AC549" s="38"/>
    </row>
    <row r="550" spans="1:29" s="39" customFormat="1" ht="18" customHeight="1" x14ac:dyDescent="0.25">
      <c r="A550" s="41" t="s">
        <v>38</v>
      </c>
      <c r="B550" s="37">
        <f>[1]consoCURRENT!E12410</f>
        <v>0</v>
      </c>
      <c r="C550" s="37">
        <f>[1]consoCURRENT!F12410</f>
        <v>0</v>
      </c>
      <c r="D550" s="37">
        <f>[1]consoCURRENT!G12410</f>
        <v>0</v>
      </c>
      <c r="E550" s="37">
        <f>[1]consoCURRENT!H12410</f>
        <v>0</v>
      </c>
      <c r="F550" s="37">
        <f>[1]consoCURRENT!I12410</f>
        <v>0</v>
      </c>
      <c r="G550" s="37">
        <f>[1]consoCURRENT!J12410</f>
        <v>0</v>
      </c>
      <c r="H550" s="37">
        <f>[1]consoCURRENT!K12410</f>
        <v>0</v>
      </c>
      <c r="I550" s="37">
        <f>[1]consoCURRENT!L12410</f>
        <v>0</v>
      </c>
      <c r="J550" s="37">
        <f>[1]consoCURRENT!M12410</f>
        <v>0</v>
      </c>
      <c r="K550" s="37">
        <f>[1]consoCURRENT!N12410</f>
        <v>0</v>
      </c>
      <c r="L550" s="37">
        <f>[1]consoCURRENT!O12410</f>
        <v>0</v>
      </c>
      <c r="M550" s="37">
        <f>[1]consoCURRENT!P12410</f>
        <v>0</v>
      </c>
      <c r="N550" s="37">
        <f>[1]consoCURRENT!Q12410</f>
        <v>0</v>
      </c>
      <c r="O550" s="37">
        <f>[1]consoCURRENT!R12410</f>
        <v>0</v>
      </c>
      <c r="P550" s="37">
        <f>[1]consoCURRENT!S12410</f>
        <v>0</v>
      </c>
      <c r="Q550" s="37">
        <f>[1]consoCURRENT!T12410</f>
        <v>0</v>
      </c>
      <c r="R550" s="37">
        <f>[1]consoCURRENT!U12410</f>
        <v>0</v>
      </c>
      <c r="S550" s="37">
        <f>[1]consoCURRENT!V12410</f>
        <v>0</v>
      </c>
      <c r="T550" s="37">
        <f>[1]consoCURRENT!W12410</f>
        <v>0</v>
      </c>
      <c r="U550" s="37">
        <f>[1]consoCURRENT!X12410</f>
        <v>0</v>
      </c>
      <c r="V550" s="37">
        <f>[1]consoCURRENT!Y12410</f>
        <v>0</v>
      </c>
      <c r="W550" s="37">
        <f>[1]consoCURRENT!Z12410</f>
        <v>0</v>
      </c>
      <c r="X550" s="37">
        <f>[1]consoCURRENT!AA12410</f>
        <v>0</v>
      </c>
      <c r="Y550" s="37">
        <f>[1]consoCURRENT!AB12410</f>
        <v>0</v>
      </c>
      <c r="Z550" s="37">
        <f t="shared" si="389"/>
        <v>0</v>
      </c>
      <c r="AA550" s="37">
        <f t="shared" si="390"/>
        <v>0</v>
      </c>
      <c r="AB550" s="42"/>
      <c r="AC550" s="38"/>
    </row>
    <row r="551" spans="1:29" s="39" customFormat="1" ht="18" customHeight="1" x14ac:dyDescent="0.25">
      <c r="A551" s="41" t="s">
        <v>39</v>
      </c>
      <c r="B551" s="37">
        <f>[1]consoCURRENT!E12439</f>
        <v>0</v>
      </c>
      <c r="C551" s="37">
        <f>[1]consoCURRENT!F12439</f>
        <v>0</v>
      </c>
      <c r="D551" s="37">
        <f>[1]consoCURRENT!G12439</f>
        <v>0</v>
      </c>
      <c r="E551" s="37">
        <f>[1]consoCURRENT!H12439</f>
        <v>0</v>
      </c>
      <c r="F551" s="37">
        <f>[1]consoCURRENT!I12439</f>
        <v>0</v>
      </c>
      <c r="G551" s="37">
        <f>[1]consoCURRENT!J12439</f>
        <v>0</v>
      </c>
      <c r="H551" s="37">
        <f>[1]consoCURRENT!K12439</f>
        <v>0</v>
      </c>
      <c r="I551" s="37">
        <f>[1]consoCURRENT!L12439</f>
        <v>0</v>
      </c>
      <c r="J551" s="37">
        <f>[1]consoCURRENT!M12439</f>
        <v>0</v>
      </c>
      <c r="K551" s="37">
        <f>[1]consoCURRENT!N12439</f>
        <v>0</v>
      </c>
      <c r="L551" s="37">
        <f>[1]consoCURRENT!O12439</f>
        <v>0</v>
      </c>
      <c r="M551" s="37">
        <f>[1]consoCURRENT!P12439</f>
        <v>0</v>
      </c>
      <c r="N551" s="37">
        <f>[1]consoCURRENT!Q12439</f>
        <v>0</v>
      </c>
      <c r="O551" s="37">
        <f>[1]consoCURRENT!R12439</f>
        <v>0</v>
      </c>
      <c r="P551" s="37">
        <f>[1]consoCURRENT!S12439</f>
        <v>0</v>
      </c>
      <c r="Q551" s="37">
        <f>[1]consoCURRENT!T12439</f>
        <v>0</v>
      </c>
      <c r="R551" s="37">
        <f>[1]consoCURRENT!U12439</f>
        <v>0</v>
      </c>
      <c r="S551" s="37">
        <f>[1]consoCURRENT!V12439</f>
        <v>0</v>
      </c>
      <c r="T551" s="37">
        <f>[1]consoCURRENT!W12439</f>
        <v>0</v>
      </c>
      <c r="U551" s="37">
        <f>[1]consoCURRENT!X12439</f>
        <v>0</v>
      </c>
      <c r="V551" s="37">
        <f>[1]consoCURRENT!Y12439</f>
        <v>0</v>
      </c>
      <c r="W551" s="37">
        <f>[1]consoCURRENT!Z12439</f>
        <v>0</v>
      </c>
      <c r="X551" s="37">
        <f>[1]consoCURRENT!AA12439</f>
        <v>0</v>
      </c>
      <c r="Y551" s="37">
        <f>[1]consoCURRENT!AB12439</f>
        <v>0</v>
      </c>
      <c r="Z551" s="37">
        <f t="shared" si="389"/>
        <v>0</v>
      </c>
      <c r="AA551" s="37">
        <f t="shared" si="390"/>
        <v>0</v>
      </c>
      <c r="AB551" s="42"/>
      <c r="AC551" s="38"/>
    </row>
    <row r="552" spans="1:29" s="39" customFormat="1" ht="18" customHeight="1" x14ac:dyDescent="0.25">
      <c r="A552" s="43" t="s">
        <v>40</v>
      </c>
      <c r="B552" s="44">
        <f>SUM(B548:B551)</f>
        <v>662000</v>
      </c>
      <c r="C552" s="44">
        <f t="shared" ref="C552:AA552" si="392">SUM(C548:C551)</f>
        <v>0</v>
      </c>
      <c r="D552" s="44">
        <f t="shared" si="392"/>
        <v>0</v>
      </c>
      <c r="E552" s="44">
        <f t="shared" si="392"/>
        <v>268737.58999999997</v>
      </c>
      <c r="F552" s="44">
        <f t="shared" si="392"/>
        <v>0</v>
      </c>
      <c r="G552" s="44">
        <f t="shared" si="392"/>
        <v>0</v>
      </c>
      <c r="H552" s="44">
        <f t="shared" si="392"/>
        <v>0</v>
      </c>
      <c r="I552" s="44">
        <f t="shared" si="392"/>
        <v>0</v>
      </c>
      <c r="J552" s="44">
        <f t="shared" si="392"/>
        <v>0</v>
      </c>
      <c r="K552" s="44">
        <f t="shared" si="392"/>
        <v>0</v>
      </c>
      <c r="L552" s="44">
        <f t="shared" si="392"/>
        <v>0</v>
      </c>
      <c r="M552" s="44">
        <f t="shared" si="392"/>
        <v>0</v>
      </c>
      <c r="N552" s="44">
        <f t="shared" si="392"/>
        <v>0</v>
      </c>
      <c r="O552" s="44">
        <f t="shared" si="392"/>
        <v>234556.54</v>
      </c>
      <c r="P552" s="44">
        <f t="shared" si="392"/>
        <v>34181.050000000003</v>
      </c>
      <c r="Q552" s="44">
        <f t="shared" si="392"/>
        <v>0</v>
      </c>
      <c r="R552" s="44">
        <f t="shared" si="392"/>
        <v>0</v>
      </c>
      <c r="S552" s="44">
        <f t="shared" si="392"/>
        <v>0</v>
      </c>
      <c r="T552" s="44">
        <f t="shared" si="392"/>
        <v>0</v>
      </c>
      <c r="U552" s="44">
        <f t="shared" si="392"/>
        <v>0</v>
      </c>
      <c r="V552" s="44">
        <f t="shared" si="392"/>
        <v>0</v>
      </c>
      <c r="W552" s="44">
        <f t="shared" si="392"/>
        <v>0</v>
      </c>
      <c r="X552" s="44">
        <f t="shared" si="392"/>
        <v>0</v>
      </c>
      <c r="Y552" s="44">
        <f t="shared" si="392"/>
        <v>0</v>
      </c>
      <c r="Z552" s="44">
        <f t="shared" si="392"/>
        <v>268737.59000000003</v>
      </c>
      <c r="AA552" s="44">
        <f t="shared" si="392"/>
        <v>393262.41</v>
      </c>
      <c r="AB552" s="45">
        <f t="shared" si="391"/>
        <v>0.4059480211480363</v>
      </c>
      <c r="AC552" s="38"/>
    </row>
    <row r="553" spans="1:29" s="39" customFormat="1" ht="18" customHeight="1" x14ac:dyDescent="0.25">
      <c r="A553" s="46" t="s">
        <v>41</v>
      </c>
      <c r="B553" s="37">
        <f>[1]consoCURRENT!E12443</f>
        <v>0</v>
      </c>
      <c r="C553" s="37">
        <f>[1]consoCURRENT!F12443</f>
        <v>0</v>
      </c>
      <c r="D553" s="37">
        <f>[1]consoCURRENT!G12443</f>
        <v>0</v>
      </c>
      <c r="E553" s="37">
        <f>[1]consoCURRENT!H12443</f>
        <v>0</v>
      </c>
      <c r="F553" s="37">
        <f>[1]consoCURRENT!I12443</f>
        <v>0</v>
      </c>
      <c r="G553" s="37">
        <f>[1]consoCURRENT!J12443</f>
        <v>0</v>
      </c>
      <c r="H553" s="37">
        <f>[1]consoCURRENT!K12443</f>
        <v>0</v>
      </c>
      <c r="I553" s="37">
        <f>[1]consoCURRENT!L12443</f>
        <v>0</v>
      </c>
      <c r="J553" s="37">
        <f>[1]consoCURRENT!M12443</f>
        <v>0</v>
      </c>
      <c r="K553" s="37">
        <f>[1]consoCURRENT!N12443</f>
        <v>0</v>
      </c>
      <c r="L553" s="37">
        <f>[1]consoCURRENT!O12443</f>
        <v>0</v>
      </c>
      <c r="M553" s="37">
        <f>[1]consoCURRENT!P12443</f>
        <v>0</v>
      </c>
      <c r="N553" s="37">
        <f>[1]consoCURRENT!Q12443</f>
        <v>0</v>
      </c>
      <c r="O553" s="37">
        <f>[1]consoCURRENT!R12443</f>
        <v>0</v>
      </c>
      <c r="P553" s="37">
        <f>[1]consoCURRENT!S12443</f>
        <v>0</v>
      </c>
      <c r="Q553" s="37">
        <f>[1]consoCURRENT!T12443</f>
        <v>0</v>
      </c>
      <c r="R553" s="37">
        <f>[1]consoCURRENT!U12443</f>
        <v>0</v>
      </c>
      <c r="S553" s="37">
        <f>[1]consoCURRENT!V12443</f>
        <v>0</v>
      </c>
      <c r="T553" s="37">
        <f>[1]consoCURRENT!W12443</f>
        <v>0</v>
      </c>
      <c r="U553" s="37">
        <f>[1]consoCURRENT!X12443</f>
        <v>0</v>
      </c>
      <c r="V553" s="37">
        <f>[1]consoCURRENT!Y12443</f>
        <v>0</v>
      </c>
      <c r="W553" s="37">
        <f>[1]consoCURRENT!Z12443</f>
        <v>0</v>
      </c>
      <c r="X553" s="37">
        <f>[1]consoCURRENT!AA12443</f>
        <v>0</v>
      </c>
      <c r="Y553" s="37">
        <f>[1]consoCURRENT!AB12443</f>
        <v>0</v>
      </c>
      <c r="Z553" s="37">
        <f t="shared" ref="Z553" si="393">SUM(M553:Y553)</f>
        <v>0</v>
      </c>
      <c r="AA553" s="37">
        <f t="shared" ref="AA553" si="394">B553-Z553</f>
        <v>0</v>
      </c>
      <c r="AB553" s="42"/>
      <c r="AC553" s="38"/>
    </row>
    <row r="554" spans="1:29" s="39" customFormat="1" ht="18" customHeight="1" x14ac:dyDescent="0.25">
      <c r="A554" s="43" t="s">
        <v>42</v>
      </c>
      <c r="B554" s="44">
        <f>B553+B552</f>
        <v>662000</v>
      </c>
      <c r="C554" s="44">
        <f t="shared" ref="C554:AA554" si="395">C553+C552</f>
        <v>0</v>
      </c>
      <c r="D554" s="44">
        <f t="shared" si="395"/>
        <v>0</v>
      </c>
      <c r="E554" s="44">
        <f t="shared" si="395"/>
        <v>268737.58999999997</v>
      </c>
      <c r="F554" s="44">
        <f t="shared" si="395"/>
        <v>0</v>
      </c>
      <c r="G554" s="44">
        <f t="shared" si="395"/>
        <v>0</v>
      </c>
      <c r="H554" s="44">
        <f t="shared" si="395"/>
        <v>0</v>
      </c>
      <c r="I554" s="44">
        <f t="shared" si="395"/>
        <v>0</v>
      </c>
      <c r="J554" s="44">
        <f t="shared" si="395"/>
        <v>0</v>
      </c>
      <c r="K554" s="44">
        <f t="shared" si="395"/>
        <v>0</v>
      </c>
      <c r="L554" s="44">
        <f t="shared" si="395"/>
        <v>0</v>
      </c>
      <c r="M554" s="44">
        <f t="shared" si="395"/>
        <v>0</v>
      </c>
      <c r="N554" s="44">
        <f t="shared" si="395"/>
        <v>0</v>
      </c>
      <c r="O554" s="44">
        <f t="shared" si="395"/>
        <v>234556.54</v>
      </c>
      <c r="P554" s="44">
        <f t="shared" si="395"/>
        <v>34181.050000000003</v>
      </c>
      <c r="Q554" s="44">
        <f t="shared" si="395"/>
        <v>0</v>
      </c>
      <c r="R554" s="44">
        <f t="shared" si="395"/>
        <v>0</v>
      </c>
      <c r="S554" s="44">
        <f t="shared" si="395"/>
        <v>0</v>
      </c>
      <c r="T554" s="44">
        <f t="shared" si="395"/>
        <v>0</v>
      </c>
      <c r="U554" s="44">
        <f t="shared" si="395"/>
        <v>0</v>
      </c>
      <c r="V554" s="44">
        <f t="shared" si="395"/>
        <v>0</v>
      </c>
      <c r="W554" s="44">
        <f t="shared" si="395"/>
        <v>0</v>
      </c>
      <c r="X554" s="44">
        <f t="shared" si="395"/>
        <v>0</v>
      </c>
      <c r="Y554" s="44">
        <f t="shared" si="395"/>
        <v>0</v>
      </c>
      <c r="Z554" s="44">
        <f t="shared" si="395"/>
        <v>268737.59000000003</v>
      </c>
      <c r="AA554" s="44">
        <f t="shared" si="395"/>
        <v>393262.41</v>
      </c>
      <c r="AB554" s="45">
        <f t="shared" si="391"/>
        <v>0.4059480211480363</v>
      </c>
      <c r="AC554" s="47"/>
    </row>
    <row r="555" spans="1:29" s="39" customFormat="1" ht="15" customHeight="1" x14ac:dyDescent="0.25">
      <c r="A555" s="36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8"/>
    </row>
    <row r="556" spans="1:29" s="39" customFormat="1" ht="15" customHeight="1" x14ac:dyDescent="0.25">
      <c r="A556" s="36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8"/>
    </row>
    <row r="557" spans="1:29" s="39" customFormat="1" ht="15" customHeight="1" x14ac:dyDescent="0.3">
      <c r="A557" s="40" t="s">
        <v>57</v>
      </c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8"/>
    </row>
    <row r="558" spans="1:29" s="39" customFormat="1" ht="18" customHeight="1" x14ac:dyDescent="0.25">
      <c r="A558" s="41" t="s">
        <v>36</v>
      </c>
      <c r="B558" s="37">
        <f>[1]consoCURRENT!E12503</f>
        <v>0</v>
      </c>
      <c r="C558" s="37">
        <f>[1]consoCURRENT!F12503</f>
        <v>0</v>
      </c>
      <c r="D558" s="37">
        <f>[1]consoCURRENT!G12503</f>
        <v>0</v>
      </c>
      <c r="E558" s="37">
        <f>[1]consoCURRENT!H12503</f>
        <v>0</v>
      </c>
      <c r="F558" s="37">
        <f>[1]consoCURRENT!I12503</f>
        <v>0</v>
      </c>
      <c r="G558" s="37">
        <f>[1]consoCURRENT!J12503</f>
        <v>0</v>
      </c>
      <c r="H558" s="37">
        <f>[1]consoCURRENT!K12503</f>
        <v>0</v>
      </c>
      <c r="I558" s="37">
        <f>[1]consoCURRENT!L12503</f>
        <v>0</v>
      </c>
      <c r="J558" s="37">
        <f>[1]consoCURRENT!M12503</f>
        <v>0</v>
      </c>
      <c r="K558" s="37">
        <f>[1]consoCURRENT!N12503</f>
        <v>0</v>
      </c>
      <c r="L558" s="37">
        <f>[1]consoCURRENT!O12503</f>
        <v>0</v>
      </c>
      <c r="M558" s="37">
        <f>[1]consoCURRENT!P12503</f>
        <v>0</v>
      </c>
      <c r="N558" s="37">
        <f>[1]consoCURRENT!Q12503</f>
        <v>0</v>
      </c>
      <c r="O558" s="37">
        <f>[1]consoCURRENT!R12503</f>
        <v>0</v>
      </c>
      <c r="P558" s="37">
        <f>[1]consoCURRENT!S12503</f>
        <v>0</v>
      </c>
      <c r="Q558" s="37">
        <f>[1]consoCURRENT!T12503</f>
        <v>0</v>
      </c>
      <c r="R558" s="37">
        <f>[1]consoCURRENT!U12503</f>
        <v>0</v>
      </c>
      <c r="S558" s="37">
        <f>[1]consoCURRENT!V12503</f>
        <v>0</v>
      </c>
      <c r="T558" s="37">
        <f>[1]consoCURRENT!W12503</f>
        <v>0</v>
      </c>
      <c r="U558" s="37">
        <f>[1]consoCURRENT!X12503</f>
        <v>0</v>
      </c>
      <c r="V558" s="37">
        <f>[1]consoCURRENT!Y12503</f>
        <v>0</v>
      </c>
      <c r="W558" s="37">
        <f>[1]consoCURRENT!Z12503</f>
        <v>0</v>
      </c>
      <c r="X558" s="37">
        <f>[1]consoCURRENT!AA12503</f>
        <v>0</v>
      </c>
      <c r="Y558" s="37">
        <f>[1]consoCURRENT!AB12503</f>
        <v>0</v>
      </c>
      <c r="Z558" s="37">
        <f>SUM(M558:Y558)</f>
        <v>0</v>
      </c>
      <c r="AA558" s="37">
        <f>B558-Z558</f>
        <v>0</v>
      </c>
      <c r="AB558" s="42"/>
      <c r="AC558" s="38"/>
    </row>
    <row r="559" spans="1:29" s="39" customFormat="1" ht="18" customHeight="1" x14ac:dyDescent="0.25">
      <c r="A559" s="41" t="s">
        <v>37</v>
      </c>
      <c r="B559" s="37">
        <f>[1]consoCURRENT!E12579</f>
        <v>818000</v>
      </c>
      <c r="C559" s="37">
        <f>[1]consoCURRENT!F12579</f>
        <v>0</v>
      </c>
      <c r="D559" s="37">
        <f>[1]consoCURRENT!G12579</f>
        <v>0</v>
      </c>
      <c r="E559" s="37">
        <f>[1]consoCURRENT!H12579</f>
        <v>67926.58</v>
      </c>
      <c r="F559" s="37">
        <f>[1]consoCURRENT!I12579</f>
        <v>0</v>
      </c>
      <c r="G559" s="37">
        <f>[1]consoCURRENT!J12579</f>
        <v>0</v>
      </c>
      <c r="H559" s="37">
        <f>[1]consoCURRENT!K12579</f>
        <v>0</v>
      </c>
      <c r="I559" s="37">
        <f>[1]consoCURRENT!L12579</f>
        <v>0</v>
      </c>
      <c r="J559" s="37">
        <f>[1]consoCURRENT!M12579</f>
        <v>0</v>
      </c>
      <c r="K559" s="37">
        <f>[1]consoCURRENT!N12579</f>
        <v>0</v>
      </c>
      <c r="L559" s="37">
        <f>[1]consoCURRENT!O12579</f>
        <v>0</v>
      </c>
      <c r="M559" s="37">
        <f>[1]consoCURRENT!P12579</f>
        <v>0</v>
      </c>
      <c r="N559" s="37">
        <f>[1]consoCURRENT!Q12579</f>
        <v>0</v>
      </c>
      <c r="O559" s="37">
        <f>[1]consoCURRENT!R12579</f>
        <v>4894</v>
      </c>
      <c r="P559" s="37">
        <f>[1]consoCURRENT!S12579</f>
        <v>63032.58</v>
      </c>
      <c r="Q559" s="37">
        <f>[1]consoCURRENT!T12579</f>
        <v>0</v>
      </c>
      <c r="R559" s="37">
        <f>[1]consoCURRENT!U12579</f>
        <v>0</v>
      </c>
      <c r="S559" s="37">
        <f>[1]consoCURRENT!V12579</f>
        <v>0</v>
      </c>
      <c r="T559" s="37">
        <f>[1]consoCURRENT!W12579</f>
        <v>0</v>
      </c>
      <c r="U559" s="37">
        <f>[1]consoCURRENT!X12579</f>
        <v>0</v>
      </c>
      <c r="V559" s="37">
        <f>[1]consoCURRENT!Y12579</f>
        <v>0</v>
      </c>
      <c r="W559" s="37">
        <f>[1]consoCURRENT!Z12579</f>
        <v>0</v>
      </c>
      <c r="X559" s="37">
        <f>[1]consoCURRENT!AA12579</f>
        <v>0</v>
      </c>
      <c r="Y559" s="37">
        <f>[1]consoCURRENT!AB12579</f>
        <v>0</v>
      </c>
      <c r="Z559" s="37">
        <f t="shared" ref="Z559:Z561" si="396">SUM(M559:Y559)</f>
        <v>67926.58</v>
      </c>
      <c r="AA559" s="37">
        <f t="shared" ref="AA559:AA561" si="397">B559-Z559</f>
        <v>750073.42</v>
      </c>
      <c r="AB559" s="42">
        <f t="shared" ref="AB559:AB564" si="398">Z559/B559</f>
        <v>8.3039828850855743E-2</v>
      </c>
      <c r="AC559" s="38"/>
    </row>
    <row r="560" spans="1:29" s="39" customFormat="1" ht="18" customHeight="1" x14ac:dyDescent="0.25">
      <c r="A560" s="41" t="s">
        <v>38</v>
      </c>
      <c r="B560" s="37">
        <f>[1]consoCURRENT!E12585</f>
        <v>0</v>
      </c>
      <c r="C560" s="37">
        <f>[1]consoCURRENT!F12585</f>
        <v>0</v>
      </c>
      <c r="D560" s="37">
        <f>[1]consoCURRENT!G12585</f>
        <v>0</v>
      </c>
      <c r="E560" s="37">
        <f>[1]consoCURRENT!H12585</f>
        <v>0</v>
      </c>
      <c r="F560" s="37">
        <f>[1]consoCURRENT!I12585</f>
        <v>0</v>
      </c>
      <c r="G560" s="37">
        <f>[1]consoCURRENT!J12585</f>
        <v>0</v>
      </c>
      <c r="H560" s="37">
        <f>[1]consoCURRENT!K12585</f>
        <v>0</v>
      </c>
      <c r="I560" s="37">
        <f>[1]consoCURRENT!L12585</f>
        <v>0</v>
      </c>
      <c r="J560" s="37">
        <f>[1]consoCURRENT!M12585</f>
        <v>0</v>
      </c>
      <c r="K560" s="37">
        <f>[1]consoCURRENT!N12585</f>
        <v>0</v>
      </c>
      <c r="L560" s="37">
        <f>[1]consoCURRENT!O12585</f>
        <v>0</v>
      </c>
      <c r="M560" s="37">
        <f>[1]consoCURRENT!P12585</f>
        <v>0</v>
      </c>
      <c r="N560" s="37">
        <f>[1]consoCURRENT!Q12585</f>
        <v>0</v>
      </c>
      <c r="O560" s="37">
        <f>[1]consoCURRENT!R12585</f>
        <v>0</v>
      </c>
      <c r="P560" s="37">
        <f>[1]consoCURRENT!S12585</f>
        <v>0</v>
      </c>
      <c r="Q560" s="37">
        <f>[1]consoCURRENT!T12585</f>
        <v>0</v>
      </c>
      <c r="R560" s="37">
        <f>[1]consoCURRENT!U12585</f>
        <v>0</v>
      </c>
      <c r="S560" s="37">
        <f>[1]consoCURRENT!V12585</f>
        <v>0</v>
      </c>
      <c r="T560" s="37">
        <f>[1]consoCURRENT!W12585</f>
        <v>0</v>
      </c>
      <c r="U560" s="37">
        <f>[1]consoCURRENT!X12585</f>
        <v>0</v>
      </c>
      <c r="V560" s="37">
        <f>[1]consoCURRENT!Y12585</f>
        <v>0</v>
      </c>
      <c r="W560" s="37">
        <f>[1]consoCURRENT!Z12585</f>
        <v>0</v>
      </c>
      <c r="X560" s="37">
        <f>[1]consoCURRENT!AA12585</f>
        <v>0</v>
      </c>
      <c r="Y560" s="37">
        <f>[1]consoCURRENT!AB12585</f>
        <v>0</v>
      </c>
      <c r="Z560" s="37">
        <f t="shared" si="396"/>
        <v>0</v>
      </c>
      <c r="AA560" s="37">
        <f t="shared" si="397"/>
        <v>0</v>
      </c>
      <c r="AB560" s="42"/>
      <c r="AC560" s="38"/>
    </row>
    <row r="561" spans="1:29" s="39" customFormat="1" ht="18" customHeight="1" x14ac:dyDescent="0.25">
      <c r="A561" s="41" t="s">
        <v>39</v>
      </c>
      <c r="B561" s="37">
        <f>[1]consoCURRENT!E12614</f>
        <v>0</v>
      </c>
      <c r="C561" s="37">
        <f>[1]consoCURRENT!F12614</f>
        <v>0</v>
      </c>
      <c r="D561" s="37">
        <f>[1]consoCURRENT!G12614</f>
        <v>0</v>
      </c>
      <c r="E561" s="37">
        <f>[1]consoCURRENT!H12614</f>
        <v>0</v>
      </c>
      <c r="F561" s="37">
        <f>[1]consoCURRENT!I12614</f>
        <v>0</v>
      </c>
      <c r="G561" s="37">
        <f>[1]consoCURRENT!J12614</f>
        <v>0</v>
      </c>
      <c r="H561" s="37">
        <f>[1]consoCURRENT!K12614</f>
        <v>0</v>
      </c>
      <c r="I561" s="37">
        <f>[1]consoCURRENT!L12614</f>
        <v>0</v>
      </c>
      <c r="J561" s="37">
        <f>[1]consoCURRENT!M12614</f>
        <v>0</v>
      </c>
      <c r="K561" s="37">
        <f>[1]consoCURRENT!N12614</f>
        <v>0</v>
      </c>
      <c r="L561" s="37">
        <f>[1]consoCURRENT!O12614</f>
        <v>0</v>
      </c>
      <c r="M561" s="37">
        <f>[1]consoCURRENT!P12614</f>
        <v>0</v>
      </c>
      <c r="N561" s="37">
        <f>[1]consoCURRENT!Q12614</f>
        <v>0</v>
      </c>
      <c r="O561" s="37">
        <f>[1]consoCURRENT!R12614</f>
        <v>0</v>
      </c>
      <c r="P561" s="37">
        <f>[1]consoCURRENT!S12614</f>
        <v>0</v>
      </c>
      <c r="Q561" s="37">
        <f>[1]consoCURRENT!T12614</f>
        <v>0</v>
      </c>
      <c r="R561" s="37">
        <f>[1]consoCURRENT!U12614</f>
        <v>0</v>
      </c>
      <c r="S561" s="37">
        <f>[1]consoCURRENT!V12614</f>
        <v>0</v>
      </c>
      <c r="T561" s="37">
        <f>[1]consoCURRENT!W12614</f>
        <v>0</v>
      </c>
      <c r="U561" s="37">
        <f>[1]consoCURRENT!X12614</f>
        <v>0</v>
      </c>
      <c r="V561" s="37">
        <f>[1]consoCURRENT!Y12614</f>
        <v>0</v>
      </c>
      <c r="W561" s="37">
        <f>[1]consoCURRENT!Z12614</f>
        <v>0</v>
      </c>
      <c r="X561" s="37">
        <f>[1]consoCURRENT!AA12614</f>
        <v>0</v>
      </c>
      <c r="Y561" s="37">
        <f>[1]consoCURRENT!AB12614</f>
        <v>0</v>
      </c>
      <c r="Z561" s="37">
        <f t="shared" si="396"/>
        <v>0</v>
      </c>
      <c r="AA561" s="37">
        <f t="shared" si="397"/>
        <v>0</v>
      </c>
      <c r="AB561" s="42"/>
      <c r="AC561" s="38"/>
    </row>
    <row r="562" spans="1:29" s="39" customFormat="1" ht="18" customHeight="1" x14ac:dyDescent="0.25">
      <c r="A562" s="43" t="s">
        <v>40</v>
      </c>
      <c r="B562" s="44">
        <f>SUM(B558:B561)</f>
        <v>818000</v>
      </c>
      <c r="C562" s="44">
        <f t="shared" ref="C562:AA562" si="399">SUM(C558:C561)</f>
        <v>0</v>
      </c>
      <c r="D562" s="44">
        <f t="shared" si="399"/>
        <v>0</v>
      </c>
      <c r="E562" s="44">
        <f t="shared" si="399"/>
        <v>67926.58</v>
      </c>
      <c r="F562" s="44">
        <f t="shared" si="399"/>
        <v>0</v>
      </c>
      <c r="G562" s="44">
        <f t="shared" si="399"/>
        <v>0</v>
      </c>
      <c r="H562" s="44">
        <f t="shared" si="399"/>
        <v>0</v>
      </c>
      <c r="I562" s="44">
        <f t="shared" si="399"/>
        <v>0</v>
      </c>
      <c r="J562" s="44">
        <f t="shared" si="399"/>
        <v>0</v>
      </c>
      <c r="K562" s="44">
        <f t="shared" si="399"/>
        <v>0</v>
      </c>
      <c r="L562" s="44">
        <f t="shared" si="399"/>
        <v>0</v>
      </c>
      <c r="M562" s="44">
        <f t="shared" si="399"/>
        <v>0</v>
      </c>
      <c r="N562" s="44">
        <f t="shared" si="399"/>
        <v>0</v>
      </c>
      <c r="O562" s="44">
        <f t="shared" si="399"/>
        <v>4894</v>
      </c>
      <c r="P562" s="44">
        <f t="shared" si="399"/>
        <v>63032.58</v>
      </c>
      <c r="Q562" s="44">
        <f t="shared" si="399"/>
        <v>0</v>
      </c>
      <c r="R562" s="44">
        <f t="shared" si="399"/>
        <v>0</v>
      </c>
      <c r="S562" s="44">
        <f t="shared" si="399"/>
        <v>0</v>
      </c>
      <c r="T562" s="44">
        <f t="shared" si="399"/>
        <v>0</v>
      </c>
      <c r="U562" s="44">
        <f t="shared" si="399"/>
        <v>0</v>
      </c>
      <c r="V562" s="44">
        <f t="shared" si="399"/>
        <v>0</v>
      </c>
      <c r="W562" s="44">
        <f t="shared" si="399"/>
        <v>0</v>
      </c>
      <c r="X562" s="44">
        <f t="shared" si="399"/>
        <v>0</v>
      </c>
      <c r="Y562" s="44">
        <f t="shared" si="399"/>
        <v>0</v>
      </c>
      <c r="Z562" s="44">
        <f t="shared" si="399"/>
        <v>67926.58</v>
      </c>
      <c r="AA562" s="44">
        <f t="shared" si="399"/>
        <v>750073.42</v>
      </c>
      <c r="AB562" s="45">
        <f t="shared" si="398"/>
        <v>8.3039828850855743E-2</v>
      </c>
      <c r="AC562" s="38"/>
    </row>
    <row r="563" spans="1:29" s="39" customFormat="1" ht="18" customHeight="1" x14ac:dyDescent="0.25">
      <c r="A563" s="46" t="s">
        <v>41</v>
      </c>
      <c r="B563" s="37">
        <f>[1]consoCURRENT!E12618</f>
        <v>0</v>
      </c>
      <c r="C563" s="37">
        <f>[1]consoCURRENT!F12618</f>
        <v>0</v>
      </c>
      <c r="D563" s="37">
        <f>[1]consoCURRENT!G12618</f>
        <v>0</v>
      </c>
      <c r="E563" s="37">
        <f>[1]consoCURRENT!H12618</f>
        <v>0</v>
      </c>
      <c r="F563" s="37">
        <f>[1]consoCURRENT!I12618</f>
        <v>0</v>
      </c>
      <c r="G563" s="37">
        <f>[1]consoCURRENT!J12618</f>
        <v>0</v>
      </c>
      <c r="H563" s="37">
        <f>[1]consoCURRENT!K12618</f>
        <v>0</v>
      </c>
      <c r="I563" s="37">
        <f>[1]consoCURRENT!L12618</f>
        <v>0</v>
      </c>
      <c r="J563" s="37">
        <f>[1]consoCURRENT!M12618</f>
        <v>0</v>
      </c>
      <c r="K563" s="37">
        <f>[1]consoCURRENT!N12618</f>
        <v>0</v>
      </c>
      <c r="L563" s="37">
        <f>[1]consoCURRENT!O12618</f>
        <v>0</v>
      </c>
      <c r="M563" s="37">
        <f>[1]consoCURRENT!P12618</f>
        <v>0</v>
      </c>
      <c r="N563" s="37">
        <f>[1]consoCURRENT!Q12618</f>
        <v>0</v>
      </c>
      <c r="O563" s="37">
        <f>[1]consoCURRENT!R12618</f>
        <v>0</v>
      </c>
      <c r="P563" s="37">
        <f>[1]consoCURRENT!S12618</f>
        <v>0</v>
      </c>
      <c r="Q563" s="37">
        <f>[1]consoCURRENT!T12618</f>
        <v>0</v>
      </c>
      <c r="R563" s="37">
        <f>[1]consoCURRENT!U12618</f>
        <v>0</v>
      </c>
      <c r="S563" s="37">
        <f>[1]consoCURRENT!V12618</f>
        <v>0</v>
      </c>
      <c r="T563" s="37">
        <f>[1]consoCURRENT!W12618</f>
        <v>0</v>
      </c>
      <c r="U563" s="37">
        <f>[1]consoCURRENT!X12618</f>
        <v>0</v>
      </c>
      <c r="V563" s="37">
        <f>[1]consoCURRENT!Y12618</f>
        <v>0</v>
      </c>
      <c r="W563" s="37">
        <f>[1]consoCURRENT!Z12618</f>
        <v>0</v>
      </c>
      <c r="X563" s="37">
        <f>[1]consoCURRENT!AA12618</f>
        <v>0</v>
      </c>
      <c r="Y563" s="37">
        <f>[1]consoCURRENT!AB12618</f>
        <v>0</v>
      </c>
      <c r="Z563" s="37">
        <f t="shared" ref="Z563" si="400">SUM(M563:Y563)</f>
        <v>0</v>
      </c>
      <c r="AA563" s="37">
        <f t="shared" ref="AA563" si="401">B563-Z563</f>
        <v>0</v>
      </c>
      <c r="AB563" s="42"/>
      <c r="AC563" s="38"/>
    </row>
    <row r="564" spans="1:29" s="39" customFormat="1" ht="18" customHeight="1" x14ac:dyDescent="0.25">
      <c r="A564" s="43" t="s">
        <v>42</v>
      </c>
      <c r="B564" s="44">
        <f>B563+B562</f>
        <v>818000</v>
      </c>
      <c r="C564" s="44">
        <f t="shared" ref="C564:AA564" si="402">C563+C562</f>
        <v>0</v>
      </c>
      <c r="D564" s="44">
        <f t="shared" si="402"/>
        <v>0</v>
      </c>
      <c r="E564" s="44">
        <f t="shared" si="402"/>
        <v>67926.58</v>
      </c>
      <c r="F564" s="44">
        <f t="shared" si="402"/>
        <v>0</v>
      </c>
      <c r="G564" s="44">
        <f t="shared" si="402"/>
        <v>0</v>
      </c>
      <c r="H564" s="44">
        <f t="shared" si="402"/>
        <v>0</v>
      </c>
      <c r="I564" s="44">
        <f t="shared" si="402"/>
        <v>0</v>
      </c>
      <c r="J564" s="44">
        <f t="shared" si="402"/>
        <v>0</v>
      </c>
      <c r="K564" s="44">
        <f t="shared" si="402"/>
        <v>0</v>
      </c>
      <c r="L564" s="44">
        <f t="shared" si="402"/>
        <v>0</v>
      </c>
      <c r="M564" s="44">
        <f t="shared" si="402"/>
        <v>0</v>
      </c>
      <c r="N564" s="44">
        <f t="shared" si="402"/>
        <v>0</v>
      </c>
      <c r="O564" s="44">
        <f t="shared" si="402"/>
        <v>4894</v>
      </c>
      <c r="P564" s="44">
        <f t="shared" si="402"/>
        <v>63032.58</v>
      </c>
      <c r="Q564" s="44">
        <f t="shared" si="402"/>
        <v>0</v>
      </c>
      <c r="R564" s="44">
        <f t="shared" si="402"/>
        <v>0</v>
      </c>
      <c r="S564" s="44">
        <f t="shared" si="402"/>
        <v>0</v>
      </c>
      <c r="T564" s="44">
        <f t="shared" si="402"/>
        <v>0</v>
      </c>
      <c r="U564" s="44">
        <f t="shared" si="402"/>
        <v>0</v>
      </c>
      <c r="V564" s="44">
        <f t="shared" si="402"/>
        <v>0</v>
      </c>
      <c r="W564" s="44">
        <f t="shared" si="402"/>
        <v>0</v>
      </c>
      <c r="X564" s="44">
        <f t="shared" si="402"/>
        <v>0</v>
      </c>
      <c r="Y564" s="44">
        <f t="shared" si="402"/>
        <v>0</v>
      </c>
      <c r="Z564" s="44">
        <f t="shared" si="402"/>
        <v>67926.58</v>
      </c>
      <c r="AA564" s="44">
        <f t="shared" si="402"/>
        <v>750073.42</v>
      </c>
      <c r="AB564" s="45">
        <f t="shared" si="398"/>
        <v>8.3039828850855743E-2</v>
      </c>
      <c r="AC564" s="47"/>
    </row>
    <row r="565" spans="1:29" s="39" customFormat="1" ht="15" customHeight="1" x14ac:dyDescent="0.25">
      <c r="A565" s="36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8"/>
    </row>
    <row r="566" spans="1:29" s="39" customFormat="1" ht="15" customHeight="1" x14ac:dyDescent="0.25">
      <c r="A566" s="36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8"/>
    </row>
    <row r="567" spans="1:29" s="39" customFormat="1" ht="15" customHeight="1" x14ac:dyDescent="0.3">
      <c r="A567" s="40" t="s">
        <v>58</v>
      </c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8"/>
    </row>
    <row r="568" spans="1:29" s="39" customFormat="1" ht="18" customHeight="1" x14ac:dyDescent="0.25">
      <c r="A568" s="41" t="s">
        <v>36</v>
      </c>
      <c r="B568" s="37">
        <f>[1]consoCURRENT!E12678</f>
        <v>0</v>
      </c>
      <c r="C568" s="37">
        <f>[1]consoCURRENT!F12678</f>
        <v>0</v>
      </c>
      <c r="D568" s="37">
        <f>[1]consoCURRENT!G12678</f>
        <v>0</v>
      </c>
      <c r="E568" s="37">
        <f>[1]consoCURRENT!H12678</f>
        <v>0</v>
      </c>
      <c r="F568" s="37">
        <f>[1]consoCURRENT!I12678</f>
        <v>0</v>
      </c>
      <c r="G568" s="37">
        <f>[1]consoCURRENT!J12678</f>
        <v>0</v>
      </c>
      <c r="H568" s="37">
        <f>[1]consoCURRENT!K12678</f>
        <v>0</v>
      </c>
      <c r="I568" s="37">
        <f>[1]consoCURRENT!L12678</f>
        <v>0</v>
      </c>
      <c r="J568" s="37">
        <f>[1]consoCURRENT!M12678</f>
        <v>0</v>
      </c>
      <c r="K568" s="37">
        <f>[1]consoCURRENT!N12678</f>
        <v>0</v>
      </c>
      <c r="L568" s="37">
        <f>[1]consoCURRENT!O12678</f>
        <v>0</v>
      </c>
      <c r="M568" s="37">
        <f>[1]consoCURRENT!P12678</f>
        <v>0</v>
      </c>
      <c r="N568" s="37">
        <f>[1]consoCURRENT!Q12678</f>
        <v>0</v>
      </c>
      <c r="O568" s="37">
        <f>[1]consoCURRENT!R12678</f>
        <v>0</v>
      </c>
      <c r="P568" s="37">
        <f>[1]consoCURRENT!S12678</f>
        <v>0</v>
      </c>
      <c r="Q568" s="37">
        <f>[1]consoCURRENT!T12678</f>
        <v>0</v>
      </c>
      <c r="R568" s="37">
        <f>[1]consoCURRENT!U12678</f>
        <v>0</v>
      </c>
      <c r="S568" s="37">
        <f>[1]consoCURRENT!V12678</f>
        <v>0</v>
      </c>
      <c r="T568" s="37">
        <f>[1]consoCURRENT!W12678</f>
        <v>0</v>
      </c>
      <c r="U568" s="37">
        <f>[1]consoCURRENT!X12678</f>
        <v>0</v>
      </c>
      <c r="V568" s="37">
        <f>[1]consoCURRENT!Y12678</f>
        <v>0</v>
      </c>
      <c r="W568" s="37">
        <f>[1]consoCURRENT!Z12678</f>
        <v>0</v>
      </c>
      <c r="X568" s="37">
        <f>[1]consoCURRENT!AA12678</f>
        <v>0</v>
      </c>
      <c r="Y568" s="37">
        <f>[1]consoCURRENT!AB12678</f>
        <v>0</v>
      </c>
      <c r="Z568" s="37">
        <f>SUM(M568:Y568)</f>
        <v>0</v>
      </c>
      <c r="AA568" s="37">
        <f>B568-Z568</f>
        <v>0</v>
      </c>
      <c r="AB568" s="42"/>
      <c r="AC568" s="38"/>
    </row>
    <row r="569" spans="1:29" s="39" customFormat="1" ht="18" customHeight="1" x14ac:dyDescent="0.25">
      <c r="A569" s="41" t="s">
        <v>37</v>
      </c>
      <c r="B569" s="37">
        <f>[1]consoCURRENT!E12754</f>
        <v>1303000</v>
      </c>
      <c r="C569" s="37">
        <f>[1]consoCURRENT!F12754</f>
        <v>0</v>
      </c>
      <c r="D569" s="37">
        <f>[1]consoCURRENT!G12754</f>
        <v>0</v>
      </c>
      <c r="E569" s="37">
        <f>[1]consoCURRENT!H12754</f>
        <v>166300.12999999998</v>
      </c>
      <c r="F569" s="37">
        <f>[1]consoCURRENT!I12754</f>
        <v>0</v>
      </c>
      <c r="G569" s="37">
        <f>[1]consoCURRENT!J12754</f>
        <v>0</v>
      </c>
      <c r="H569" s="37">
        <f>[1]consoCURRENT!K12754</f>
        <v>0</v>
      </c>
      <c r="I569" s="37">
        <f>[1]consoCURRENT!L12754</f>
        <v>0</v>
      </c>
      <c r="J569" s="37">
        <f>[1]consoCURRENT!M12754</f>
        <v>0</v>
      </c>
      <c r="K569" s="37">
        <f>[1]consoCURRENT!N12754</f>
        <v>0</v>
      </c>
      <c r="L569" s="37">
        <f>[1]consoCURRENT!O12754</f>
        <v>0</v>
      </c>
      <c r="M569" s="37">
        <f>[1]consoCURRENT!P12754</f>
        <v>0</v>
      </c>
      <c r="N569" s="37">
        <f>[1]consoCURRENT!Q12754</f>
        <v>0</v>
      </c>
      <c r="O569" s="37">
        <f>[1]consoCURRENT!R12754</f>
        <v>119167.29000000001</v>
      </c>
      <c r="P569" s="37">
        <f>[1]consoCURRENT!S12754</f>
        <v>47132.84</v>
      </c>
      <c r="Q569" s="37">
        <f>[1]consoCURRENT!T12754</f>
        <v>0</v>
      </c>
      <c r="R569" s="37">
        <f>[1]consoCURRENT!U12754</f>
        <v>0</v>
      </c>
      <c r="S569" s="37">
        <f>[1]consoCURRENT!V12754</f>
        <v>0</v>
      </c>
      <c r="T569" s="37">
        <f>[1]consoCURRENT!W12754</f>
        <v>0</v>
      </c>
      <c r="U569" s="37">
        <f>[1]consoCURRENT!X12754</f>
        <v>0</v>
      </c>
      <c r="V569" s="37">
        <f>[1]consoCURRENT!Y12754</f>
        <v>0</v>
      </c>
      <c r="W569" s="37">
        <f>[1]consoCURRENT!Z12754</f>
        <v>0</v>
      </c>
      <c r="X569" s="37">
        <f>[1]consoCURRENT!AA12754</f>
        <v>0</v>
      </c>
      <c r="Y569" s="37">
        <f>[1]consoCURRENT!AB12754</f>
        <v>0</v>
      </c>
      <c r="Z569" s="37">
        <f t="shared" ref="Z569:Z571" si="403">SUM(M569:Y569)</f>
        <v>166300.13</v>
      </c>
      <c r="AA569" s="37">
        <f t="shared" ref="AA569:AA571" si="404">B569-Z569</f>
        <v>1136699.8700000001</v>
      </c>
      <c r="AB569" s="42">
        <f t="shared" ref="AB569:AB574" si="405">Z569/B569</f>
        <v>0.12762864927091327</v>
      </c>
      <c r="AC569" s="38"/>
    </row>
    <row r="570" spans="1:29" s="39" customFormat="1" ht="18" customHeight="1" x14ac:dyDescent="0.25">
      <c r="A570" s="41" t="s">
        <v>38</v>
      </c>
      <c r="B570" s="37">
        <f>[1]consoCURRENT!E12760</f>
        <v>0</v>
      </c>
      <c r="C570" s="37">
        <f>[1]consoCURRENT!F12760</f>
        <v>0</v>
      </c>
      <c r="D570" s="37">
        <f>[1]consoCURRENT!G12760</f>
        <v>0</v>
      </c>
      <c r="E570" s="37">
        <f>[1]consoCURRENT!H12760</f>
        <v>0</v>
      </c>
      <c r="F570" s="37">
        <f>[1]consoCURRENT!I12760</f>
        <v>0</v>
      </c>
      <c r="G570" s="37">
        <f>[1]consoCURRENT!J12760</f>
        <v>0</v>
      </c>
      <c r="H570" s="37">
        <f>[1]consoCURRENT!K12760</f>
        <v>0</v>
      </c>
      <c r="I570" s="37">
        <f>[1]consoCURRENT!L12760</f>
        <v>0</v>
      </c>
      <c r="J570" s="37">
        <f>[1]consoCURRENT!M12760</f>
        <v>0</v>
      </c>
      <c r="K570" s="37">
        <f>[1]consoCURRENT!N12760</f>
        <v>0</v>
      </c>
      <c r="L570" s="37">
        <f>[1]consoCURRENT!O12760</f>
        <v>0</v>
      </c>
      <c r="M570" s="37">
        <f>[1]consoCURRENT!P12760</f>
        <v>0</v>
      </c>
      <c r="N570" s="37">
        <f>[1]consoCURRENT!Q12760</f>
        <v>0</v>
      </c>
      <c r="O570" s="37">
        <f>[1]consoCURRENT!R12760</f>
        <v>0</v>
      </c>
      <c r="P570" s="37">
        <f>[1]consoCURRENT!S12760</f>
        <v>0</v>
      </c>
      <c r="Q570" s="37">
        <f>[1]consoCURRENT!T12760</f>
        <v>0</v>
      </c>
      <c r="R570" s="37">
        <f>[1]consoCURRENT!U12760</f>
        <v>0</v>
      </c>
      <c r="S570" s="37">
        <f>[1]consoCURRENT!V12760</f>
        <v>0</v>
      </c>
      <c r="T570" s="37">
        <f>[1]consoCURRENT!W12760</f>
        <v>0</v>
      </c>
      <c r="U570" s="37">
        <f>[1]consoCURRENT!X12760</f>
        <v>0</v>
      </c>
      <c r="V570" s="37">
        <f>[1]consoCURRENT!Y12760</f>
        <v>0</v>
      </c>
      <c r="W570" s="37">
        <f>[1]consoCURRENT!Z12760</f>
        <v>0</v>
      </c>
      <c r="X570" s="37">
        <f>[1]consoCURRENT!AA12760</f>
        <v>0</v>
      </c>
      <c r="Y570" s="37">
        <f>[1]consoCURRENT!AB12760</f>
        <v>0</v>
      </c>
      <c r="Z570" s="37">
        <f t="shared" si="403"/>
        <v>0</v>
      </c>
      <c r="AA570" s="37">
        <f t="shared" si="404"/>
        <v>0</v>
      </c>
      <c r="AB570" s="42"/>
      <c r="AC570" s="38"/>
    </row>
    <row r="571" spans="1:29" s="39" customFormat="1" ht="18" customHeight="1" x14ac:dyDescent="0.25">
      <c r="A571" s="41" t="s">
        <v>39</v>
      </c>
      <c r="B571" s="37">
        <f>[1]consoCURRENT!E12789</f>
        <v>0</v>
      </c>
      <c r="C571" s="37">
        <f>[1]consoCURRENT!F12789</f>
        <v>0</v>
      </c>
      <c r="D571" s="37">
        <f>[1]consoCURRENT!G12789</f>
        <v>0</v>
      </c>
      <c r="E571" s="37">
        <f>[1]consoCURRENT!H12789</f>
        <v>0</v>
      </c>
      <c r="F571" s="37">
        <f>[1]consoCURRENT!I12789</f>
        <v>0</v>
      </c>
      <c r="G571" s="37">
        <f>[1]consoCURRENT!J12789</f>
        <v>0</v>
      </c>
      <c r="H571" s="37">
        <f>[1]consoCURRENT!K12789</f>
        <v>0</v>
      </c>
      <c r="I571" s="37">
        <f>[1]consoCURRENT!L12789</f>
        <v>0</v>
      </c>
      <c r="J571" s="37">
        <f>[1]consoCURRENT!M12789</f>
        <v>0</v>
      </c>
      <c r="K571" s="37">
        <f>[1]consoCURRENT!N12789</f>
        <v>0</v>
      </c>
      <c r="L571" s="37">
        <f>[1]consoCURRENT!O12789</f>
        <v>0</v>
      </c>
      <c r="M571" s="37">
        <f>[1]consoCURRENT!P12789</f>
        <v>0</v>
      </c>
      <c r="N571" s="37">
        <f>[1]consoCURRENT!Q12789</f>
        <v>0</v>
      </c>
      <c r="O571" s="37">
        <f>[1]consoCURRENT!R12789</f>
        <v>0</v>
      </c>
      <c r="P571" s="37">
        <f>[1]consoCURRENT!S12789</f>
        <v>0</v>
      </c>
      <c r="Q571" s="37">
        <f>[1]consoCURRENT!T12789</f>
        <v>0</v>
      </c>
      <c r="R571" s="37">
        <f>[1]consoCURRENT!U12789</f>
        <v>0</v>
      </c>
      <c r="S571" s="37">
        <f>[1]consoCURRENT!V12789</f>
        <v>0</v>
      </c>
      <c r="T571" s="37">
        <f>[1]consoCURRENT!W12789</f>
        <v>0</v>
      </c>
      <c r="U571" s="37">
        <f>[1]consoCURRENT!X12789</f>
        <v>0</v>
      </c>
      <c r="V571" s="37">
        <f>[1]consoCURRENT!Y12789</f>
        <v>0</v>
      </c>
      <c r="W571" s="37">
        <f>[1]consoCURRENT!Z12789</f>
        <v>0</v>
      </c>
      <c r="X571" s="37">
        <f>[1]consoCURRENT!AA12789</f>
        <v>0</v>
      </c>
      <c r="Y571" s="37">
        <f>[1]consoCURRENT!AB12789</f>
        <v>0</v>
      </c>
      <c r="Z571" s="37">
        <f t="shared" si="403"/>
        <v>0</v>
      </c>
      <c r="AA571" s="37">
        <f t="shared" si="404"/>
        <v>0</v>
      </c>
      <c r="AB571" s="42"/>
      <c r="AC571" s="38"/>
    </row>
    <row r="572" spans="1:29" s="39" customFormat="1" ht="18" customHeight="1" x14ac:dyDescent="0.25">
      <c r="A572" s="43" t="s">
        <v>40</v>
      </c>
      <c r="B572" s="44">
        <f>SUM(B568:B571)</f>
        <v>1303000</v>
      </c>
      <c r="C572" s="44">
        <f t="shared" ref="C572:AA572" si="406">SUM(C568:C571)</f>
        <v>0</v>
      </c>
      <c r="D572" s="44">
        <f t="shared" si="406"/>
        <v>0</v>
      </c>
      <c r="E572" s="44">
        <f t="shared" si="406"/>
        <v>166300.12999999998</v>
      </c>
      <c r="F572" s="44">
        <f t="shared" si="406"/>
        <v>0</v>
      </c>
      <c r="G572" s="44">
        <f t="shared" si="406"/>
        <v>0</v>
      </c>
      <c r="H572" s="44">
        <f t="shared" si="406"/>
        <v>0</v>
      </c>
      <c r="I572" s="44">
        <f t="shared" si="406"/>
        <v>0</v>
      </c>
      <c r="J572" s="44">
        <f t="shared" si="406"/>
        <v>0</v>
      </c>
      <c r="K572" s="44">
        <f t="shared" si="406"/>
        <v>0</v>
      </c>
      <c r="L572" s="44">
        <f t="shared" si="406"/>
        <v>0</v>
      </c>
      <c r="M572" s="44">
        <f t="shared" si="406"/>
        <v>0</v>
      </c>
      <c r="N572" s="44">
        <f t="shared" si="406"/>
        <v>0</v>
      </c>
      <c r="O572" s="44">
        <f t="shared" si="406"/>
        <v>119167.29000000001</v>
      </c>
      <c r="P572" s="44">
        <f t="shared" si="406"/>
        <v>47132.84</v>
      </c>
      <c r="Q572" s="44">
        <f t="shared" si="406"/>
        <v>0</v>
      </c>
      <c r="R572" s="44">
        <f t="shared" si="406"/>
        <v>0</v>
      </c>
      <c r="S572" s="44">
        <f t="shared" si="406"/>
        <v>0</v>
      </c>
      <c r="T572" s="44">
        <f t="shared" si="406"/>
        <v>0</v>
      </c>
      <c r="U572" s="44">
        <f t="shared" si="406"/>
        <v>0</v>
      </c>
      <c r="V572" s="44">
        <f t="shared" si="406"/>
        <v>0</v>
      </c>
      <c r="W572" s="44">
        <f t="shared" si="406"/>
        <v>0</v>
      </c>
      <c r="X572" s="44">
        <f t="shared" si="406"/>
        <v>0</v>
      </c>
      <c r="Y572" s="44">
        <f t="shared" si="406"/>
        <v>0</v>
      </c>
      <c r="Z572" s="44">
        <f t="shared" si="406"/>
        <v>166300.13</v>
      </c>
      <c r="AA572" s="44">
        <f t="shared" si="406"/>
        <v>1136699.8700000001</v>
      </c>
      <c r="AB572" s="45">
        <f t="shared" si="405"/>
        <v>0.12762864927091327</v>
      </c>
      <c r="AC572" s="38"/>
    </row>
    <row r="573" spans="1:29" s="39" customFormat="1" ht="18" customHeight="1" x14ac:dyDescent="0.25">
      <c r="A573" s="46" t="s">
        <v>41</v>
      </c>
      <c r="B573" s="37">
        <f>[1]consoCURRENT!E12793</f>
        <v>0</v>
      </c>
      <c r="C573" s="37">
        <f>[1]consoCURRENT!F12793</f>
        <v>0</v>
      </c>
      <c r="D573" s="37">
        <f>[1]consoCURRENT!G12793</f>
        <v>0</v>
      </c>
      <c r="E573" s="37">
        <f>[1]consoCURRENT!H12793</f>
        <v>0</v>
      </c>
      <c r="F573" s="37">
        <f>[1]consoCURRENT!I12793</f>
        <v>0</v>
      </c>
      <c r="G573" s="37">
        <f>[1]consoCURRENT!J12793</f>
        <v>0</v>
      </c>
      <c r="H573" s="37">
        <f>[1]consoCURRENT!K12793</f>
        <v>0</v>
      </c>
      <c r="I573" s="37">
        <f>[1]consoCURRENT!L12793</f>
        <v>0</v>
      </c>
      <c r="J573" s="37">
        <f>[1]consoCURRENT!M12793</f>
        <v>0</v>
      </c>
      <c r="K573" s="37">
        <f>[1]consoCURRENT!N12793</f>
        <v>0</v>
      </c>
      <c r="L573" s="37">
        <f>[1]consoCURRENT!O12793</f>
        <v>0</v>
      </c>
      <c r="M573" s="37">
        <f>[1]consoCURRENT!P12793</f>
        <v>0</v>
      </c>
      <c r="N573" s="37">
        <f>[1]consoCURRENT!Q12793</f>
        <v>0</v>
      </c>
      <c r="O573" s="37">
        <f>[1]consoCURRENT!R12793</f>
        <v>0</v>
      </c>
      <c r="P573" s="37">
        <f>[1]consoCURRENT!S12793</f>
        <v>0</v>
      </c>
      <c r="Q573" s="37">
        <f>[1]consoCURRENT!T12793</f>
        <v>0</v>
      </c>
      <c r="R573" s="37">
        <f>[1]consoCURRENT!U12793</f>
        <v>0</v>
      </c>
      <c r="S573" s="37">
        <f>[1]consoCURRENT!V12793</f>
        <v>0</v>
      </c>
      <c r="T573" s="37">
        <f>[1]consoCURRENT!W12793</f>
        <v>0</v>
      </c>
      <c r="U573" s="37">
        <f>[1]consoCURRENT!X12793</f>
        <v>0</v>
      </c>
      <c r="V573" s="37">
        <f>[1]consoCURRENT!Y12793</f>
        <v>0</v>
      </c>
      <c r="W573" s="37">
        <f>[1]consoCURRENT!Z12793</f>
        <v>0</v>
      </c>
      <c r="X573" s="37">
        <f>[1]consoCURRENT!AA12793</f>
        <v>0</v>
      </c>
      <c r="Y573" s="37">
        <f>[1]consoCURRENT!AB12793</f>
        <v>0</v>
      </c>
      <c r="Z573" s="37">
        <f t="shared" ref="Z573" si="407">SUM(M573:Y573)</f>
        <v>0</v>
      </c>
      <c r="AA573" s="37">
        <f t="shared" ref="AA573" si="408">B573-Z573</f>
        <v>0</v>
      </c>
      <c r="AB573" s="42"/>
      <c r="AC573" s="38"/>
    </row>
    <row r="574" spans="1:29" s="39" customFormat="1" ht="18" customHeight="1" x14ac:dyDescent="0.25">
      <c r="A574" s="43" t="s">
        <v>42</v>
      </c>
      <c r="B574" s="44">
        <f>B573+B572</f>
        <v>1303000</v>
      </c>
      <c r="C574" s="44">
        <f t="shared" ref="C574:AA574" si="409">C573+C572</f>
        <v>0</v>
      </c>
      <c r="D574" s="44">
        <f t="shared" si="409"/>
        <v>0</v>
      </c>
      <c r="E574" s="44">
        <f t="shared" si="409"/>
        <v>166300.12999999998</v>
      </c>
      <c r="F574" s="44">
        <f t="shared" si="409"/>
        <v>0</v>
      </c>
      <c r="G574" s="44">
        <f t="shared" si="409"/>
        <v>0</v>
      </c>
      <c r="H574" s="44">
        <f t="shared" si="409"/>
        <v>0</v>
      </c>
      <c r="I574" s="44">
        <f t="shared" si="409"/>
        <v>0</v>
      </c>
      <c r="J574" s="44">
        <f t="shared" si="409"/>
        <v>0</v>
      </c>
      <c r="K574" s="44">
        <f t="shared" si="409"/>
        <v>0</v>
      </c>
      <c r="L574" s="44">
        <f t="shared" si="409"/>
        <v>0</v>
      </c>
      <c r="M574" s="44">
        <f t="shared" si="409"/>
        <v>0</v>
      </c>
      <c r="N574" s="44">
        <f t="shared" si="409"/>
        <v>0</v>
      </c>
      <c r="O574" s="44">
        <f t="shared" si="409"/>
        <v>119167.29000000001</v>
      </c>
      <c r="P574" s="44">
        <f t="shared" si="409"/>
        <v>47132.84</v>
      </c>
      <c r="Q574" s="44">
        <f t="shared" si="409"/>
        <v>0</v>
      </c>
      <c r="R574" s="44">
        <f t="shared" si="409"/>
        <v>0</v>
      </c>
      <c r="S574" s="44">
        <f t="shared" si="409"/>
        <v>0</v>
      </c>
      <c r="T574" s="44">
        <f t="shared" si="409"/>
        <v>0</v>
      </c>
      <c r="U574" s="44">
        <f t="shared" si="409"/>
        <v>0</v>
      </c>
      <c r="V574" s="44">
        <f t="shared" si="409"/>
        <v>0</v>
      </c>
      <c r="W574" s="44">
        <f t="shared" si="409"/>
        <v>0</v>
      </c>
      <c r="X574" s="44">
        <f t="shared" si="409"/>
        <v>0</v>
      </c>
      <c r="Y574" s="44">
        <f t="shared" si="409"/>
        <v>0</v>
      </c>
      <c r="Z574" s="44">
        <f t="shared" si="409"/>
        <v>166300.13</v>
      </c>
      <c r="AA574" s="44">
        <f t="shared" si="409"/>
        <v>1136699.8700000001</v>
      </c>
      <c r="AB574" s="45">
        <f t="shared" si="405"/>
        <v>0.12762864927091327</v>
      </c>
      <c r="AC574" s="47"/>
    </row>
    <row r="575" spans="1:29" s="39" customFormat="1" ht="15" customHeight="1" x14ac:dyDescent="0.25">
      <c r="A575" s="36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8"/>
    </row>
    <row r="576" spans="1:29" s="39" customFormat="1" ht="15" customHeight="1" x14ac:dyDescent="0.25">
      <c r="A576" s="36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8"/>
    </row>
    <row r="577" spans="1:29" s="39" customFormat="1" ht="15" customHeight="1" x14ac:dyDescent="0.3">
      <c r="A577" s="40" t="s">
        <v>59</v>
      </c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8"/>
    </row>
    <row r="578" spans="1:29" s="39" customFormat="1" ht="18" customHeight="1" x14ac:dyDescent="0.25">
      <c r="A578" s="41" t="s">
        <v>36</v>
      </c>
      <c r="B578" s="37">
        <f>[1]consoCURRENT!E12853</f>
        <v>0</v>
      </c>
      <c r="C578" s="37">
        <f>[1]consoCURRENT!F12853</f>
        <v>0</v>
      </c>
      <c r="D578" s="37">
        <f>[1]consoCURRENT!G12853</f>
        <v>0</v>
      </c>
      <c r="E578" s="37">
        <f>[1]consoCURRENT!H12853</f>
        <v>0</v>
      </c>
      <c r="F578" s="37">
        <f>[1]consoCURRENT!I12853</f>
        <v>0</v>
      </c>
      <c r="G578" s="37">
        <f>[1]consoCURRENT!J12853</f>
        <v>0</v>
      </c>
      <c r="H578" s="37">
        <f>[1]consoCURRENT!K12853</f>
        <v>0</v>
      </c>
      <c r="I578" s="37">
        <f>[1]consoCURRENT!L12853</f>
        <v>0</v>
      </c>
      <c r="J578" s="37">
        <f>[1]consoCURRENT!M12853</f>
        <v>0</v>
      </c>
      <c r="K578" s="37">
        <f>[1]consoCURRENT!N12853</f>
        <v>0</v>
      </c>
      <c r="L578" s="37">
        <f>[1]consoCURRENT!O12853</f>
        <v>0</v>
      </c>
      <c r="M578" s="37">
        <f>[1]consoCURRENT!P12853</f>
        <v>0</v>
      </c>
      <c r="N578" s="37">
        <f>[1]consoCURRENT!Q12853</f>
        <v>0</v>
      </c>
      <c r="O578" s="37">
        <f>[1]consoCURRENT!R12853</f>
        <v>0</v>
      </c>
      <c r="P578" s="37">
        <f>[1]consoCURRENT!S12853</f>
        <v>0</v>
      </c>
      <c r="Q578" s="37">
        <f>[1]consoCURRENT!T12853</f>
        <v>0</v>
      </c>
      <c r="R578" s="37">
        <f>[1]consoCURRENT!U12853</f>
        <v>0</v>
      </c>
      <c r="S578" s="37">
        <f>[1]consoCURRENT!V12853</f>
        <v>0</v>
      </c>
      <c r="T578" s="37">
        <f>[1]consoCURRENT!W12853</f>
        <v>0</v>
      </c>
      <c r="U578" s="37">
        <f>[1]consoCURRENT!X12853</f>
        <v>0</v>
      </c>
      <c r="V578" s="37">
        <f>[1]consoCURRENT!Y12853</f>
        <v>0</v>
      </c>
      <c r="W578" s="37">
        <f>[1]consoCURRENT!Z12853</f>
        <v>0</v>
      </c>
      <c r="X578" s="37">
        <f>[1]consoCURRENT!AA12853</f>
        <v>0</v>
      </c>
      <c r="Y578" s="37">
        <f>[1]consoCURRENT!AB12853</f>
        <v>0</v>
      </c>
      <c r="Z578" s="37">
        <f>SUM(M578:Y578)</f>
        <v>0</v>
      </c>
      <c r="AA578" s="37">
        <f>B578-Z578</f>
        <v>0</v>
      </c>
      <c r="AB578" s="42"/>
      <c r="AC578" s="38"/>
    </row>
    <row r="579" spans="1:29" s="39" customFormat="1" ht="18" customHeight="1" x14ac:dyDescent="0.25">
      <c r="A579" s="41" t="s">
        <v>37</v>
      </c>
      <c r="B579" s="37">
        <f>[1]consoCURRENT!E12929</f>
        <v>638000</v>
      </c>
      <c r="C579" s="37">
        <f>[1]consoCURRENT!F12929</f>
        <v>0</v>
      </c>
      <c r="D579" s="37">
        <f>[1]consoCURRENT!G12929</f>
        <v>0</v>
      </c>
      <c r="E579" s="37">
        <f>[1]consoCURRENT!H12929</f>
        <v>174969.72999999998</v>
      </c>
      <c r="F579" s="37">
        <f>[1]consoCURRENT!I12929</f>
        <v>0</v>
      </c>
      <c r="G579" s="37">
        <f>[1]consoCURRENT!J12929</f>
        <v>0</v>
      </c>
      <c r="H579" s="37">
        <f>[1]consoCURRENT!K12929</f>
        <v>0</v>
      </c>
      <c r="I579" s="37">
        <f>[1]consoCURRENT!L12929</f>
        <v>0</v>
      </c>
      <c r="J579" s="37">
        <f>[1]consoCURRENT!M12929</f>
        <v>0</v>
      </c>
      <c r="K579" s="37">
        <f>[1]consoCURRENT!N12929</f>
        <v>0</v>
      </c>
      <c r="L579" s="37">
        <f>[1]consoCURRENT!O12929</f>
        <v>0</v>
      </c>
      <c r="M579" s="37">
        <f>[1]consoCURRENT!P12929</f>
        <v>0</v>
      </c>
      <c r="N579" s="37">
        <f>[1]consoCURRENT!Q12929</f>
        <v>0</v>
      </c>
      <c r="O579" s="37">
        <f>[1]consoCURRENT!R12929</f>
        <v>77098</v>
      </c>
      <c r="P579" s="37">
        <f>[1]consoCURRENT!S12929</f>
        <v>97871.73</v>
      </c>
      <c r="Q579" s="37">
        <f>[1]consoCURRENT!T12929</f>
        <v>0</v>
      </c>
      <c r="R579" s="37">
        <f>[1]consoCURRENT!U12929</f>
        <v>0</v>
      </c>
      <c r="S579" s="37">
        <f>[1]consoCURRENT!V12929</f>
        <v>0</v>
      </c>
      <c r="T579" s="37">
        <f>[1]consoCURRENT!W12929</f>
        <v>0</v>
      </c>
      <c r="U579" s="37">
        <f>[1]consoCURRENT!X12929</f>
        <v>0</v>
      </c>
      <c r="V579" s="37">
        <f>[1]consoCURRENT!Y12929</f>
        <v>0</v>
      </c>
      <c r="W579" s="37">
        <f>[1]consoCURRENT!Z12929</f>
        <v>0</v>
      </c>
      <c r="X579" s="37">
        <f>[1]consoCURRENT!AA12929</f>
        <v>0</v>
      </c>
      <c r="Y579" s="37">
        <f>[1]consoCURRENT!AB12929</f>
        <v>0</v>
      </c>
      <c r="Z579" s="37">
        <f t="shared" ref="Z579:Z581" si="410">SUM(M579:Y579)</f>
        <v>174969.72999999998</v>
      </c>
      <c r="AA579" s="37">
        <f t="shared" ref="AA579:AA581" si="411">B579-Z579</f>
        <v>463030.27</v>
      </c>
      <c r="AB579" s="42">
        <f t="shared" ref="AB579:AB584" si="412">Z579/B579</f>
        <v>0.27424722570532911</v>
      </c>
      <c r="AC579" s="38"/>
    </row>
    <row r="580" spans="1:29" s="39" customFormat="1" ht="18" customHeight="1" x14ac:dyDescent="0.25">
      <c r="A580" s="41" t="s">
        <v>38</v>
      </c>
      <c r="B580" s="37">
        <f>[1]consoCURRENT!E12935</f>
        <v>0</v>
      </c>
      <c r="C580" s="37">
        <f>[1]consoCURRENT!F12935</f>
        <v>0</v>
      </c>
      <c r="D580" s="37">
        <f>[1]consoCURRENT!G12935</f>
        <v>0</v>
      </c>
      <c r="E580" s="37">
        <f>[1]consoCURRENT!H12935</f>
        <v>0</v>
      </c>
      <c r="F580" s="37">
        <f>[1]consoCURRENT!I12935</f>
        <v>0</v>
      </c>
      <c r="G580" s="37">
        <f>[1]consoCURRENT!J12935</f>
        <v>0</v>
      </c>
      <c r="H580" s="37">
        <f>[1]consoCURRENT!K12935</f>
        <v>0</v>
      </c>
      <c r="I580" s="37">
        <f>[1]consoCURRENT!L12935</f>
        <v>0</v>
      </c>
      <c r="J580" s="37">
        <f>[1]consoCURRENT!M12935</f>
        <v>0</v>
      </c>
      <c r="K580" s="37">
        <f>[1]consoCURRENT!N12935</f>
        <v>0</v>
      </c>
      <c r="L580" s="37">
        <f>[1]consoCURRENT!O12935</f>
        <v>0</v>
      </c>
      <c r="M580" s="37">
        <f>[1]consoCURRENT!P12935</f>
        <v>0</v>
      </c>
      <c r="N580" s="37">
        <f>[1]consoCURRENT!Q12935</f>
        <v>0</v>
      </c>
      <c r="O580" s="37">
        <f>[1]consoCURRENT!R12935</f>
        <v>0</v>
      </c>
      <c r="P580" s="37">
        <f>[1]consoCURRENT!S12935</f>
        <v>0</v>
      </c>
      <c r="Q580" s="37">
        <f>[1]consoCURRENT!T12935</f>
        <v>0</v>
      </c>
      <c r="R580" s="37">
        <f>[1]consoCURRENT!U12935</f>
        <v>0</v>
      </c>
      <c r="S580" s="37">
        <f>[1]consoCURRENT!V12935</f>
        <v>0</v>
      </c>
      <c r="T580" s="37">
        <f>[1]consoCURRENT!W12935</f>
        <v>0</v>
      </c>
      <c r="U580" s="37">
        <f>[1]consoCURRENT!X12935</f>
        <v>0</v>
      </c>
      <c r="V580" s="37">
        <f>[1]consoCURRENT!Y12935</f>
        <v>0</v>
      </c>
      <c r="W580" s="37">
        <f>[1]consoCURRENT!Z12935</f>
        <v>0</v>
      </c>
      <c r="X580" s="37">
        <f>[1]consoCURRENT!AA12935</f>
        <v>0</v>
      </c>
      <c r="Y580" s="37">
        <f>[1]consoCURRENT!AB12935</f>
        <v>0</v>
      </c>
      <c r="Z580" s="37">
        <f t="shared" si="410"/>
        <v>0</v>
      </c>
      <c r="AA580" s="37">
        <f t="shared" si="411"/>
        <v>0</v>
      </c>
      <c r="AB580" s="42"/>
      <c r="AC580" s="38"/>
    </row>
    <row r="581" spans="1:29" s="39" customFormat="1" ht="18" customHeight="1" x14ac:dyDescent="0.25">
      <c r="A581" s="41" t="s">
        <v>39</v>
      </c>
      <c r="B581" s="37">
        <f>[1]consoCURRENT!E12964</f>
        <v>0</v>
      </c>
      <c r="C581" s="37">
        <f>[1]consoCURRENT!F12964</f>
        <v>0</v>
      </c>
      <c r="D581" s="37">
        <f>[1]consoCURRENT!G12964</f>
        <v>0</v>
      </c>
      <c r="E581" s="37">
        <f>[1]consoCURRENT!H12964</f>
        <v>0</v>
      </c>
      <c r="F581" s="37">
        <f>[1]consoCURRENT!I12964</f>
        <v>0</v>
      </c>
      <c r="G581" s="37">
        <f>[1]consoCURRENT!J12964</f>
        <v>0</v>
      </c>
      <c r="H581" s="37">
        <f>[1]consoCURRENT!K12964</f>
        <v>0</v>
      </c>
      <c r="I581" s="37">
        <f>[1]consoCURRENT!L12964</f>
        <v>0</v>
      </c>
      <c r="J581" s="37">
        <f>[1]consoCURRENT!M12964</f>
        <v>0</v>
      </c>
      <c r="K581" s="37">
        <f>[1]consoCURRENT!N12964</f>
        <v>0</v>
      </c>
      <c r="L581" s="37">
        <f>[1]consoCURRENT!O12964</f>
        <v>0</v>
      </c>
      <c r="M581" s="37">
        <f>[1]consoCURRENT!P12964</f>
        <v>0</v>
      </c>
      <c r="N581" s="37">
        <f>[1]consoCURRENT!Q12964</f>
        <v>0</v>
      </c>
      <c r="O581" s="37">
        <f>[1]consoCURRENT!R12964</f>
        <v>0</v>
      </c>
      <c r="P581" s="37">
        <f>[1]consoCURRENT!S12964</f>
        <v>0</v>
      </c>
      <c r="Q581" s="37">
        <f>[1]consoCURRENT!T12964</f>
        <v>0</v>
      </c>
      <c r="R581" s="37">
        <f>[1]consoCURRENT!U12964</f>
        <v>0</v>
      </c>
      <c r="S581" s="37">
        <f>[1]consoCURRENT!V12964</f>
        <v>0</v>
      </c>
      <c r="T581" s="37">
        <f>[1]consoCURRENT!W12964</f>
        <v>0</v>
      </c>
      <c r="U581" s="37">
        <f>[1]consoCURRENT!X12964</f>
        <v>0</v>
      </c>
      <c r="V581" s="37">
        <f>[1]consoCURRENT!Y12964</f>
        <v>0</v>
      </c>
      <c r="W581" s="37">
        <f>[1]consoCURRENT!Z12964</f>
        <v>0</v>
      </c>
      <c r="X581" s="37">
        <f>[1]consoCURRENT!AA12964</f>
        <v>0</v>
      </c>
      <c r="Y581" s="37">
        <f>[1]consoCURRENT!AB12964</f>
        <v>0</v>
      </c>
      <c r="Z581" s="37">
        <f t="shared" si="410"/>
        <v>0</v>
      </c>
      <c r="AA581" s="37">
        <f t="shared" si="411"/>
        <v>0</v>
      </c>
      <c r="AB581" s="42"/>
      <c r="AC581" s="38"/>
    </row>
    <row r="582" spans="1:29" s="39" customFormat="1" ht="18" customHeight="1" x14ac:dyDescent="0.25">
      <c r="A582" s="43" t="s">
        <v>40</v>
      </c>
      <c r="B582" s="44">
        <f>SUM(B578:B581)</f>
        <v>638000</v>
      </c>
      <c r="C582" s="44">
        <f t="shared" ref="C582:AA582" si="413">SUM(C578:C581)</f>
        <v>0</v>
      </c>
      <c r="D582" s="44">
        <f t="shared" si="413"/>
        <v>0</v>
      </c>
      <c r="E582" s="44">
        <f t="shared" si="413"/>
        <v>174969.72999999998</v>
      </c>
      <c r="F582" s="44">
        <f t="shared" si="413"/>
        <v>0</v>
      </c>
      <c r="G582" s="44">
        <f t="shared" si="413"/>
        <v>0</v>
      </c>
      <c r="H582" s="44">
        <f t="shared" si="413"/>
        <v>0</v>
      </c>
      <c r="I582" s="44">
        <f t="shared" si="413"/>
        <v>0</v>
      </c>
      <c r="J582" s="44">
        <f t="shared" si="413"/>
        <v>0</v>
      </c>
      <c r="K582" s="44">
        <f t="shared" si="413"/>
        <v>0</v>
      </c>
      <c r="L582" s="44">
        <f t="shared" si="413"/>
        <v>0</v>
      </c>
      <c r="M582" s="44">
        <f t="shared" si="413"/>
        <v>0</v>
      </c>
      <c r="N582" s="44">
        <f t="shared" si="413"/>
        <v>0</v>
      </c>
      <c r="O582" s="44">
        <f t="shared" si="413"/>
        <v>77098</v>
      </c>
      <c r="P582" s="44">
        <f t="shared" si="413"/>
        <v>97871.73</v>
      </c>
      <c r="Q582" s="44">
        <f t="shared" si="413"/>
        <v>0</v>
      </c>
      <c r="R582" s="44">
        <f t="shared" si="413"/>
        <v>0</v>
      </c>
      <c r="S582" s="44">
        <f t="shared" si="413"/>
        <v>0</v>
      </c>
      <c r="T582" s="44">
        <f t="shared" si="413"/>
        <v>0</v>
      </c>
      <c r="U582" s="44">
        <f t="shared" si="413"/>
        <v>0</v>
      </c>
      <c r="V582" s="44">
        <f t="shared" si="413"/>
        <v>0</v>
      </c>
      <c r="W582" s="44">
        <f t="shared" si="413"/>
        <v>0</v>
      </c>
      <c r="X582" s="44">
        <f t="shared" si="413"/>
        <v>0</v>
      </c>
      <c r="Y582" s="44">
        <f t="shared" si="413"/>
        <v>0</v>
      </c>
      <c r="Z582" s="44">
        <f t="shared" si="413"/>
        <v>174969.72999999998</v>
      </c>
      <c r="AA582" s="44">
        <f t="shared" si="413"/>
        <v>463030.27</v>
      </c>
      <c r="AB582" s="45">
        <f t="shared" si="412"/>
        <v>0.27424722570532911</v>
      </c>
      <c r="AC582" s="38"/>
    </row>
    <row r="583" spans="1:29" s="39" customFormat="1" ht="18" customHeight="1" x14ac:dyDescent="0.25">
      <c r="A583" s="46" t="s">
        <v>41</v>
      </c>
      <c r="B583" s="37">
        <f>[1]consoCURRENT!E12968</f>
        <v>0</v>
      </c>
      <c r="C583" s="37">
        <f>[1]consoCURRENT!F12968</f>
        <v>0</v>
      </c>
      <c r="D583" s="37">
        <f>[1]consoCURRENT!G12968</f>
        <v>0</v>
      </c>
      <c r="E583" s="37">
        <f>[1]consoCURRENT!H12968</f>
        <v>0</v>
      </c>
      <c r="F583" s="37">
        <f>[1]consoCURRENT!I12968</f>
        <v>0</v>
      </c>
      <c r="G583" s="37">
        <f>[1]consoCURRENT!J12968</f>
        <v>0</v>
      </c>
      <c r="H583" s="37">
        <f>[1]consoCURRENT!K12968</f>
        <v>0</v>
      </c>
      <c r="I583" s="37">
        <f>[1]consoCURRENT!L12968</f>
        <v>0</v>
      </c>
      <c r="J583" s="37">
        <f>[1]consoCURRENT!M12968</f>
        <v>0</v>
      </c>
      <c r="K583" s="37">
        <f>[1]consoCURRENT!N12968</f>
        <v>0</v>
      </c>
      <c r="L583" s="37">
        <f>[1]consoCURRENT!O12968</f>
        <v>0</v>
      </c>
      <c r="M583" s="37">
        <f>[1]consoCURRENT!P12968</f>
        <v>0</v>
      </c>
      <c r="N583" s="37">
        <f>[1]consoCURRENT!Q12968</f>
        <v>0</v>
      </c>
      <c r="O583" s="37">
        <f>[1]consoCURRENT!R12968</f>
        <v>0</v>
      </c>
      <c r="P583" s="37">
        <f>[1]consoCURRENT!S12968</f>
        <v>0</v>
      </c>
      <c r="Q583" s="37">
        <f>[1]consoCURRENT!T12968</f>
        <v>0</v>
      </c>
      <c r="R583" s="37">
        <f>[1]consoCURRENT!U12968</f>
        <v>0</v>
      </c>
      <c r="S583" s="37">
        <f>[1]consoCURRENT!V12968</f>
        <v>0</v>
      </c>
      <c r="T583" s="37">
        <f>[1]consoCURRENT!W12968</f>
        <v>0</v>
      </c>
      <c r="U583" s="37">
        <f>[1]consoCURRENT!X12968</f>
        <v>0</v>
      </c>
      <c r="V583" s="37">
        <f>[1]consoCURRENT!Y12968</f>
        <v>0</v>
      </c>
      <c r="W583" s="37">
        <f>[1]consoCURRENT!Z12968</f>
        <v>0</v>
      </c>
      <c r="X583" s="37">
        <f>[1]consoCURRENT!AA12968</f>
        <v>0</v>
      </c>
      <c r="Y583" s="37">
        <f>[1]consoCURRENT!AB12968</f>
        <v>0</v>
      </c>
      <c r="Z583" s="37">
        <f t="shared" ref="Z583" si="414">SUM(M583:Y583)</f>
        <v>0</v>
      </c>
      <c r="AA583" s="37">
        <f t="shared" ref="AA583" si="415">B583-Z583</f>
        <v>0</v>
      </c>
      <c r="AB583" s="42"/>
      <c r="AC583" s="38"/>
    </row>
    <row r="584" spans="1:29" s="39" customFormat="1" ht="18" customHeight="1" x14ac:dyDescent="0.25">
      <c r="A584" s="43" t="s">
        <v>42</v>
      </c>
      <c r="B584" s="44">
        <f>B583+B582</f>
        <v>638000</v>
      </c>
      <c r="C584" s="44">
        <f t="shared" ref="C584:AA584" si="416">C583+C582</f>
        <v>0</v>
      </c>
      <c r="D584" s="44">
        <f t="shared" si="416"/>
        <v>0</v>
      </c>
      <c r="E584" s="44">
        <f t="shared" si="416"/>
        <v>174969.72999999998</v>
      </c>
      <c r="F584" s="44">
        <f t="shared" si="416"/>
        <v>0</v>
      </c>
      <c r="G584" s="44">
        <f t="shared" si="416"/>
        <v>0</v>
      </c>
      <c r="H584" s="44">
        <f t="shared" si="416"/>
        <v>0</v>
      </c>
      <c r="I584" s="44">
        <f t="shared" si="416"/>
        <v>0</v>
      </c>
      <c r="J584" s="44">
        <f t="shared" si="416"/>
        <v>0</v>
      </c>
      <c r="K584" s="44">
        <f t="shared" si="416"/>
        <v>0</v>
      </c>
      <c r="L584" s="44">
        <f t="shared" si="416"/>
        <v>0</v>
      </c>
      <c r="M584" s="44">
        <f t="shared" si="416"/>
        <v>0</v>
      </c>
      <c r="N584" s="44">
        <f t="shared" si="416"/>
        <v>0</v>
      </c>
      <c r="O584" s="44">
        <f t="shared" si="416"/>
        <v>77098</v>
      </c>
      <c r="P584" s="44">
        <f t="shared" si="416"/>
        <v>97871.73</v>
      </c>
      <c r="Q584" s="44">
        <f t="shared" si="416"/>
        <v>0</v>
      </c>
      <c r="R584" s="44">
        <f t="shared" si="416"/>
        <v>0</v>
      </c>
      <c r="S584" s="44">
        <f t="shared" si="416"/>
        <v>0</v>
      </c>
      <c r="T584" s="44">
        <f t="shared" si="416"/>
        <v>0</v>
      </c>
      <c r="U584" s="44">
        <f t="shared" si="416"/>
        <v>0</v>
      </c>
      <c r="V584" s="44">
        <f t="shared" si="416"/>
        <v>0</v>
      </c>
      <c r="W584" s="44">
        <f t="shared" si="416"/>
        <v>0</v>
      </c>
      <c r="X584" s="44">
        <f t="shared" si="416"/>
        <v>0</v>
      </c>
      <c r="Y584" s="44">
        <f t="shared" si="416"/>
        <v>0</v>
      </c>
      <c r="Z584" s="44">
        <f t="shared" si="416"/>
        <v>174969.72999999998</v>
      </c>
      <c r="AA584" s="44">
        <f t="shared" si="416"/>
        <v>463030.27</v>
      </c>
      <c r="AB584" s="45">
        <f t="shared" si="412"/>
        <v>0.27424722570532911</v>
      </c>
      <c r="AC584" s="47"/>
    </row>
    <row r="585" spans="1:29" s="39" customFormat="1" ht="15" customHeight="1" x14ac:dyDescent="0.25">
      <c r="A585" s="36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8"/>
    </row>
    <row r="586" spans="1:29" s="39" customFormat="1" ht="15" customHeight="1" x14ac:dyDescent="0.25">
      <c r="A586" s="36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8"/>
    </row>
    <row r="587" spans="1:29" s="39" customFormat="1" ht="15" customHeight="1" x14ac:dyDescent="0.3">
      <c r="A587" s="40" t="s">
        <v>60</v>
      </c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8"/>
    </row>
    <row r="588" spans="1:29" s="39" customFormat="1" ht="18" customHeight="1" x14ac:dyDescent="0.25">
      <c r="A588" s="41" t="s">
        <v>36</v>
      </c>
      <c r="B588" s="37">
        <f>[1]consoCURRENT!E13028</f>
        <v>0</v>
      </c>
      <c r="C588" s="37">
        <f>[1]consoCURRENT!F13028</f>
        <v>0</v>
      </c>
      <c r="D588" s="37">
        <f>[1]consoCURRENT!G13028</f>
        <v>0</v>
      </c>
      <c r="E588" s="37">
        <f>[1]consoCURRENT!H13028</f>
        <v>0</v>
      </c>
      <c r="F588" s="37">
        <f>[1]consoCURRENT!I13028</f>
        <v>0</v>
      </c>
      <c r="G588" s="37">
        <f>[1]consoCURRENT!J13028</f>
        <v>0</v>
      </c>
      <c r="H588" s="37">
        <f>[1]consoCURRENT!K13028</f>
        <v>0</v>
      </c>
      <c r="I588" s="37">
        <f>[1]consoCURRENT!L13028</f>
        <v>0</v>
      </c>
      <c r="J588" s="37">
        <f>[1]consoCURRENT!M13028</f>
        <v>0</v>
      </c>
      <c r="K588" s="37">
        <f>[1]consoCURRENT!N13028</f>
        <v>0</v>
      </c>
      <c r="L588" s="37">
        <f>[1]consoCURRENT!O13028</f>
        <v>0</v>
      </c>
      <c r="M588" s="37">
        <f>[1]consoCURRENT!P13028</f>
        <v>0</v>
      </c>
      <c r="N588" s="37">
        <f>[1]consoCURRENT!Q13028</f>
        <v>0</v>
      </c>
      <c r="O588" s="37">
        <f>[1]consoCURRENT!R13028</f>
        <v>0</v>
      </c>
      <c r="P588" s="37">
        <f>[1]consoCURRENT!S13028</f>
        <v>0</v>
      </c>
      <c r="Q588" s="37">
        <f>[1]consoCURRENT!T13028</f>
        <v>0</v>
      </c>
      <c r="R588" s="37">
        <f>[1]consoCURRENT!U13028</f>
        <v>0</v>
      </c>
      <c r="S588" s="37">
        <f>[1]consoCURRENT!V13028</f>
        <v>0</v>
      </c>
      <c r="T588" s="37">
        <f>[1]consoCURRENT!W13028</f>
        <v>0</v>
      </c>
      <c r="U588" s="37">
        <f>[1]consoCURRENT!X13028</f>
        <v>0</v>
      </c>
      <c r="V588" s="37">
        <f>[1]consoCURRENT!Y13028</f>
        <v>0</v>
      </c>
      <c r="W588" s="37">
        <f>[1]consoCURRENT!Z13028</f>
        <v>0</v>
      </c>
      <c r="X588" s="37">
        <f>[1]consoCURRENT!AA13028</f>
        <v>0</v>
      </c>
      <c r="Y588" s="37">
        <f>[1]consoCURRENT!AB13028</f>
        <v>0</v>
      </c>
      <c r="Z588" s="37">
        <f>SUM(M588:Y588)</f>
        <v>0</v>
      </c>
      <c r="AA588" s="37">
        <f>B588-Z588</f>
        <v>0</v>
      </c>
      <c r="AB588" s="42"/>
      <c r="AC588" s="38"/>
    </row>
    <row r="589" spans="1:29" s="39" customFormat="1" ht="18" customHeight="1" x14ac:dyDescent="0.25">
      <c r="A589" s="41" t="s">
        <v>37</v>
      </c>
      <c r="B589" s="37">
        <f>[1]consoCURRENT!E13104</f>
        <v>621000</v>
      </c>
      <c r="C589" s="37">
        <f>[1]consoCURRENT!F13104</f>
        <v>0</v>
      </c>
      <c r="D589" s="37">
        <f>[1]consoCURRENT!G13104</f>
        <v>0</v>
      </c>
      <c r="E589" s="37">
        <f>[1]consoCURRENT!H13104</f>
        <v>287354.02</v>
      </c>
      <c r="F589" s="37">
        <f>[1]consoCURRENT!I13104</f>
        <v>0</v>
      </c>
      <c r="G589" s="37">
        <f>[1]consoCURRENT!J13104</f>
        <v>0</v>
      </c>
      <c r="H589" s="37">
        <f>[1]consoCURRENT!K13104</f>
        <v>0</v>
      </c>
      <c r="I589" s="37">
        <f>[1]consoCURRENT!L13104</f>
        <v>0</v>
      </c>
      <c r="J589" s="37">
        <f>[1]consoCURRENT!M13104</f>
        <v>0</v>
      </c>
      <c r="K589" s="37">
        <f>[1]consoCURRENT!N13104</f>
        <v>0</v>
      </c>
      <c r="L589" s="37">
        <f>[1]consoCURRENT!O13104</f>
        <v>0</v>
      </c>
      <c r="M589" s="37">
        <f>[1]consoCURRENT!P13104</f>
        <v>0</v>
      </c>
      <c r="N589" s="37">
        <f>[1]consoCURRENT!Q13104</f>
        <v>0</v>
      </c>
      <c r="O589" s="37">
        <f>[1]consoCURRENT!R13104</f>
        <v>286104.02</v>
      </c>
      <c r="P589" s="37">
        <f>[1]consoCURRENT!S13104</f>
        <v>1250</v>
      </c>
      <c r="Q589" s="37">
        <f>[1]consoCURRENT!T13104</f>
        <v>0</v>
      </c>
      <c r="R589" s="37">
        <f>[1]consoCURRENT!U13104</f>
        <v>0</v>
      </c>
      <c r="S589" s="37">
        <f>[1]consoCURRENT!V13104</f>
        <v>0</v>
      </c>
      <c r="T589" s="37">
        <f>[1]consoCURRENT!W13104</f>
        <v>0</v>
      </c>
      <c r="U589" s="37">
        <f>[1]consoCURRENT!X13104</f>
        <v>0</v>
      </c>
      <c r="V589" s="37">
        <f>[1]consoCURRENT!Y13104</f>
        <v>0</v>
      </c>
      <c r="W589" s="37">
        <f>[1]consoCURRENT!Z13104</f>
        <v>0</v>
      </c>
      <c r="X589" s="37">
        <f>[1]consoCURRENT!AA13104</f>
        <v>0</v>
      </c>
      <c r="Y589" s="37">
        <f>[1]consoCURRENT!AB13104</f>
        <v>0</v>
      </c>
      <c r="Z589" s="37">
        <f t="shared" ref="Z589:Z591" si="417">SUM(M589:Y589)</f>
        <v>287354.02</v>
      </c>
      <c r="AA589" s="37">
        <f t="shared" ref="AA589:AA591" si="418">B589-Z589</f>
        <v>333645.98</v>
      </c>
      <c r="AB589" s="42">
        <f t="shared" ref="AB589:AB594" si="419">Z589/B589</f>
        <v>0.46272789049919488</v>
      </c>
      <c r="AC589" s="38"/>
    </row>
    <row r="590" spans="1:29" s="39" customFormat="1" ht="18" customHeight="1" x14ac:dyDescent="0.25">
      <c r="A590" s="41" t="s">
        <v>38</v>
      </c>
      <c r="B590" s="37">
        <f>[1]consoCURRENT!E13110</f>
        <v>0</v>
      </c>
      <c r="C590" s="37">
        <f>[1]consoCURRENT!F13110</f>
        <v>0</v>
      </c>
      <c r="D590" s="37">
        <f>[1]consoCURRENT!G13110</f>
        <v>0</v>
      </c>
      <c r="E590" s="37">
        <f>[1]consoCURRENT!H13110</f>
        <v>0</v>
      </c>
      <c r="F590" s="37">
        <f>[1]consoCURRENT!I13110</f>
        <v>0</v>
      </c>
      <c r="G590" s="37">
        <f>[1]consoCURRENT!J13110</f>
        <v>0</v>
      </c>
      <c r="H590" s="37">
        <f>[1]consoCURRENT!K13110</f>
        <v>0</v>
      </c>
      <c r="I590" s="37">
        <f>[1]consoCURRENT!L13110</f>
        <v>0</v>
      </c>
      <c r="J590" s="37">
        <f>[1]consoCURRENT!M13110</f>
        <v>0</v>
      </c>
      <c r="K590" s="37">
        <f>[1]consoCURRENT!N13110</f>
        <v>0</v>
      </c>
      <c r="L590" s="37">
        <f>[1]consoCURRENT!O13110</f>
        <v>0</v>
      </c>
      <c r="M590" s="37">
        <f>[1]consoCURRENT!P13110</f>
        <v>0</v>
      </c>
      <c r="N590" s="37">
        <f>[1]consoCURRENT!Q13110</f>
        <v>0</v>
      </c>
      <c r="O590" s="37">
        <f>[1]consoCURRENT!R13110</f>
        <v>0</v>
      </c>
      <c r="P590" s="37">
        <f>[1]consoCURRENT!S13110</f>
        <v>0</v>
      </c>
      <c r="Q590" s="37">
        <f>[1]consoCURRENT!T13110</f>
        <v>0</v>
      </c>
      <c r="R590" s="37">
        <f>[1]consoCURRENT!U13110</f>
        <v>0</v>
      </c>
      <c r="S590" s="37">
        <f>[1]consoCURRENT!V13110</f>
        <v>0</v>
      </c>
      <c r="T590" s="37">
        <f>[1]consoCURRENT!W13110</f>
        <v>0</v>
      </c>
      <c r="U590" s="37">
        <f>[1]consoCURRENT!X13110</f>
        <v>0</v>
      </c>
      <c r="V590" s="37">
        <f>[1]consoCURRENT!Y13110</f>
        <v>0</v>
      </c>
      <c r="W590" s="37">
        <f>[1]consoCURRENT!Z13110</f>
        <v>0</v>
      </c>
      <c r="X590" s="37">
        <f>[1]consoCURRENT!AA13110</f>
        <v>0</v>
      </c>
      <c r="Y590" s="37">
        <f>[1]consoCURRENT!AB13110</f>
        <v>0</v>
      </c>
      <c r="Z590" s="37">
        <f t="shared" si="417"/>
        <v>0</v>
      </c>
      <c r="AA590" s="37">
        <f t="shared" si="418"/>
        <v>0</v>
      </c>
      <c r="AB590" s="42"/>
      <c r="AC590" s="38"/>
    </row>
    <row r="591" spans="1:29" s="39" customFormat="1" ht="18" customHeight="1" x14ac:dyDescent="0.25">
      <c r="A591" s="41" t="s">
        <v>39</v>
      </c>
      <c r="B591" s="37">
        <f>[1]consoCURRENT!E13139</f>
        <v>0</v>
      </c>
      <c r="C591" s="37">
        <f>[1]consoCURRENT!F13139</f>
        <v>0</v>
      </c>
      <c r="D591" s="37">
        <f>[1]consoCURRENT!G13139</f>
        <v>0</v>
      </c>
      <c r="E591" s="37">
        <f>[1]consoCURRENT!H13139</f>
        <v>0</v>
      </c>
      <c r="F591" s="37">
        <f>[1]consoCURRENT!I13139</f>
        <v>0</v>
      </c>
      <c r="G591" s="37">
        <f>[1]consoCURRENT!J13139</f>
        <v>0</v>
      </c>
      <c r="H591" s="37">
        <f>[1]consoCURRENT!K13139</f>
        <v>0</v>
      </c>
      <c r="I591" s="37">
        <f>[1]consoCURRENT!L13139</f>
        <v>0</v>
      </c>
      <c r="J591" s="37">
        <f>[1]consoCURRENT!M13139</f>
        <v>0</v>
      </c>
      <c r="K591" s="37">
        <f>[1]consoCURRENT!N13139</f>
        <v>0</v>
      </c>
      <c r="L591" s="37">
        <f>[1]consoCURRENT!O13139</f>
        <v>0</v>
      </c>
      <c r="M591" s="37">
        <f>[1]consoCURRENT!P13139</f>
        <v>0</v>
      </c>
      <c r="N591" s="37">
        <f>[1]consoCURRENT!Q13139</f>
        <v>0</v>
      </c>
      <c r="O591" s="37">
        <f>[1]consoCURRENT!R13139</f>
        <v>0</v>
      </c>
      <c r="P591" s="37">
        <f>[1]consoCURRENT!S13139</f>
        <v>0</v>
      </c>
      <c r="Q591" s="37">
        <f>[1]consoCURRENT!T13139</f>
        <v>0</v>
      </c>
      <c r="R591" s="37">
        <f>[1]consoCURRENT!U13139</f>
        <v>0</v>
      </c>
      <c r="S591" s="37">
        <f>[1]consoCURRENT!V13139</f>
        <v>0</v>
      </c>
      <c r="T591" s="37">
        <f>[1]consoCURRENT!W13139</f>
        <v>0</v>
      </c>
      <c r="U591" s="37">
        <f>[1]consoCURRENT!X13139</f>
        <v>0</v>
      </c>
      <c r="V591" s="37">
        <f>[1]consoCURRENT!Y13139</f>
        <v>0</v>
      </c>
      <c r="W591" s="37">
        <f>[1]consoCURRENT!Z13139</f>
        <v>0</v>
      </c>
      <c r="X591" s="37">
        <f>[1]consoCURRENT!AA13139</f>
        <v>0</v>
      </c>
      <c r="Y591" s="37">
        <f>[1]consoCURRENT!AB13139</f>
        <v>0</v>
      </c>
      <c r="Z591" s="37">
        <f t="shared" si="417"/>
        <v>0</v>
      </c>
      <c r="AA591" s="37">
        <f t="shared" si="418"/>
        <v>0</v>
      </c>
      <c r="AB591" s="42"/>
      <c r="AC591" s="38"/>
    </row>
    <row r="592" spans="1:29" s="39" customFormat="1" ht="18" customHeight="1" x14ac:dyDescent="0.25">
      <c r="A592" s="43" t="s">
        <v>40</v>
      </c>
      <c r="B592" s="44">
        <f>SUM(B588:B591)</f>
        <v>621000</v>
      </c>
      <c r="C592" s="44">
        <f t="shared" ref="C592:AA592" si="420">SUM(C588:C591)</f>
        <v>0</v>
      </c>
      <c r="D592" s="44">
        <f t="shared" si="420"/>
        <v>0</v>
      </c>
      <c r="E592" s="44">
        <f t="shared" si="420"/>
        <v>287354.02</v>
      </c>
      <c r="F592" s="44">
        <f t="shared" si="420"/>
        <v>0</v>
      </c>
      <c r="G592" s="44">
        <f t="shared" si="420"/>
        <v>0</v>
      </c>
      <c r="H592" s="44">
        <f t="shared" si="420"/>
        <v>0</v>
      </c>
      <c r="I592" s="44">
        <f t="shared" si="420"/>
        <v>0</v>
      </c>
      <c r="J592" s="44">
        <f t="shared" si="420"/>
        <v>0</v>
      </c>
      <c r="K592" s="44">
        <f t="shared" si="420"/>
        <v>0</v>
      </c>
      <c r="L592" s="44">
        <f t="shared" si="420"/>
        <v>0</v>
      </c>
      <c r="M592" s="44">
        <f t="shared" si="420"/>
        <v>0</v>
      </c>
      <c r="N592" s="44">
        <f t="shared" si="420"/>
        <v>0</v>
      </c>
      <c r="O592" s="44">
        <f t="shared" si="420"/>
        <v>286104.02</v>
      </c>
      <c r="P592" s="44">
        <f t="shared" si="420"/>
        <v>1250</v>
      </c>
      <c r="Q592" s="44">
        <f t="shared" si="420"/>
        <v>0</v>
      </c>
      <c r="R592" s="44">
        <f t="shared" si="420"/>
        <v>0</v>
      </c>
      <c r="S592" s="44">
        <f t="shared" si="420"/>
        <v>0</v>
      </c>
      <c r="T592" s="44">
        <f t="shared" si="420"/>
        <v>0</v>
      </c>
      <c r="U592" s="44">
        <f t="shared" si="420"/>
        <v>0</v>
      </c>
      <c r="V592" s="44">
        <f t="shared" si="420"/>
        <v>0</v>
      </c>
      <c r="W592" s="44">
        <f t="shared" si="420"/>
        <v>0</v>
      </c>
      <c r="X592" s="44">
        <f t="shared" si="420"/>
        <v>0</v>
      </c>
      <c r="Y592" s="44">
        <f t="shared" si="420"/>
        <v>0</v>
      </c>
      <c r="Z592" s="44">
        <f t="shared" si="420"/>
        <v>287354.02</v>
      </c>
      <c r="AA592" s="44">
        <f t="shared" si="420"/>
        <v>333645.98</v>
      </c>
      <c r="AB592" s="45">
        <f t="shared" si="419"/>
        <v>0.46272789049919488</v>
      </c>
      <c r="AC592" s="38"/>
    </row>
    <row r="593" spans="1:29" s="39" customFormat="1" ht="18" customHeight="1" x14ac:dyDescent="0.25">
      <c r="A593" s="46" t="s">
        <v>41</v>
      </c>
      <c r="B593" s="37">
        <f>[1]consoCURRENT!E13143</f>
        <v>0</v>
      </c>
      <c r="C593" s="37">
        <f>[1]consoCURRENT!F13143</f>
        <v>0</v>
      </c>
      <c r="D593" s="37">
        <f>[1]consoCURRENT!G13143</f>
        <v>0</v>
      </c>
      <c r="E593" s="37">
        <f>[1]consoCURRENT!H13143</f>
        <v>0</v>
      </c>
      <c r="F593" s="37">
        <f>[1]consoCURRENT!I13143</f>
        <v>0</v>
      </c>
      <c r="G593" s="37">
        <f>[1]consoCURRENT!J13143</f>
        <v>0</v>
      </c>
      <c r="H593" s="37">
        <f>[1]consoCURRENT!K13143</f>
        <v>0</v>
      </c>
      <c r="I593" s="37">
        <f>[1]consoCURRENT!L13143</f>
        <v>0</v>
      </c>
      <c r="J593" s="37">
        <f>[1]consoCURRENT!M13143</f>
        <v>0</v>
      </c>
      <c r="K593" s="37">
        <f>[1]consoCURRENT!N13143</f>
        <v>0</v>
      </c>
      <c r="L593" s="37">
        <f>[1]consoCURRENT!O13143</f>
        <v>0</v>
      </c>
      <c r="M593" s="37">
        <f>[1]consoCURRENT!P13143</f>
        <v>0</v>
      </c>
      <c r="N593" s="37">
        <f>[1]consoCURRENT!Q13143</f>
        <v>0</v>
      </c>
      <c r="O593" s="37">
        <f>[1]consoCURRENT!R13143</f>
        <v>0</v>
      </c>
      <c r="P593" s="37">
        <f>[1]consoCURRENT!S13143</f>
        <v>0</v>
      </c>
      <c r="Q593" s="37">
        <f>[1]consoCURRENT!T13143</f>
        <v>0</v>
      </c>
      <c r="R593" s="37">
        <f>[1]consoCURRENT!U13143</f>
        <v>0</v>
      </c>
      <c r="S593" s="37">
        <f>[1]consoCURRENT!V13143</f>
        <v>0</v>
      </c>
      <c r="T593" s="37">
        <f>[1]consoCURRENT!W13143</f>
        <v>0</v>
      </c>
      <c r="U593" s="37">
        <f>[1]consoCURRENT!X13143</f>
        <v>0</v>
      </c>
      <c r="V593" s="37">
        <f>[1]consoCURRENT!Y13143</f>
        <v>0</v>
      </c>
      <c r="W593" s="37">
        <f>[1]consoCURRENT!Z13143</f>
        <v>0</v>
      </c>
      <c r="X593" s="37">
        <f>[1]consoCURRENT!AA13143</f>
        <v>0</v>
      </c>
      <c r="Y593" s="37">
        <f>[1]consoCURRENT!AB13143</f>
        <v>0</v>
      </c>
      <c r="Z593" s="37">
        <f t="shared" ref="Z593" si="421">SUM(M593:Y593)</f>
        <v>0</v>
      </c>
      <c r="AA593" s="37">
        <f t="shared" ref="AA593" si="422">B593-Z593</f>
        <v>0</v>
      </c>
      <c r="AB593" s="42"/>
      <c r="AC593" s="38"/>
    </row>
    <row r="594" spans="1:29" s="39" customFormat="1" ht="18" customHeight="1" x14ac:dyDescent="0.25">
      <c r="A594" s="43" t="s">
        <v>42</v>
      </c>
      <c r="B594" s="44">
        <f>B593+B592</f>
        <v>621000</v>
      </c>
      <c r="C594" s="44">
        <f t="shared" ref="C594:AA594" si="423">C593+C592</f>
        <v>0</v>
      </c>
      <c r="D594" s="44">
        <f t="shared" si="423"/>
        <v>0</v>
      </c>
      <c r="E594" s="44">
        <f t="shared" si="423"/>
        <v>287354.02</v>
      </c>
      <c r="F594" s="44">
        <f t="shared" si="423"/>
        <v>0</v>
      </c>
      <c r="G594" s="44">
        <f t="shared" si="423"/>
        <v>0</v>
      </c>
      <c r="H594" s="44">
        <f t="shared" si="423"/>
        <v>0</v>
      </c>
      <c r="I594" s="44">
        <f t="shared" si="423"/>
        <v>0</v>
      </c>
      <c r="J594" s="44">
        <f t="shared" si="423"/>
        <v>0</v>
      </c>
      <c r="K594" s="44">
        <f t="shared" si="423"/>
        <v>0</v>
      </c>
      <c r="L594" s="44">
        <f t="shared" si="423"/>
        <v>0</v>
      </c>
      <c r="M594" s="44">
        <f t="shared" si="423"/>
        <v>0</v>
      </c>
      <c r="N594" s="44">
        <f t="shared" si="423"/>
        <v>0</v>
      </c>
      <c r="O594" s="44">
        <f t="shared" si="423"/>
        <v>286104.02</v>
      </c>
      <c r="P594" s="44">
        <f t="shared" si="423"/>
        <v>1250</v>
      </c>
      <c r="Q594" s="44">
        <f t="shared" si="423"/>
        <v>0</v>
      </c>
      <c r="R594" s="44">
        <f t="shared" si="423"/>
        <v>0</v>
      </c>
      <c r="S594" s="44">
        <f t="shared" si="423"/>
        <v>0</v>
      </c>
      <c r="T594" s="44">
        <f t="shared" si="423"/>
        <v>0</v>
      </c>
      <c r="U594" s="44">
        <f t="shared" si="423"/>
        <v>0</v>
      </c>
      <c r="V594" s="44">
        <f t="shared" si="423"/>
        <v>0</v>
      </c>
      <c r="W594" s="44">
        <f t="shared" si="423"/>
        <v>0</v>
      </c>
      <c r="X594" s="44">
        <f t="shared" si="423"/>
        <v>0</v>
      </c>
      <c r="Y594" s="44">
        <f t="shared" si="423"/>
        <v>0</v>
      </c>
      <c r="Z594" s="44">
        <f t="shared" si="423"/>
        <v>287354.02</v>
      </c>
      <c r="AA594" s="44">
        <f t="shared" si="423"/>
        <v>333645.98</v>
      </c>
      <c r="AB594" s="45">
        <f t="shared" si="419"/>
        <v>0.46272789049919488</v>
      </c>
      <c r="AC594" s="47"/>
    </row>
    <row r="595" spans="1:29" s="39" customFormat="1" ht="15" customHeight="1" x14ac:dyDescent="0.25">
      <c r="A595" s="36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8"/>
    </row>
    <row r="596" spans="1:29" s="39" customFormat="1" ht="15" customHeight="1" x14ac:dyDescent="0.25">
      <c r="A596" s="36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8"/>
    </row>
    <row r="597" spans="1:29" s="39" customFormat="1" ht="15" customHeight="1" x14ac:dyDescent="0.3">
      <c r="A597" s="40" t="s">
        <v>61</v>
      </c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8"/>
    </row>
    <row r="598" spans="1:29" s="39" customFormat="1" ht="18" customHeight="1" x14ac:dyDescent="0.25">
      <c r="A598" s="41" t="s">
        <v>36</v>
      </c>
      <c r="B598" s="37">
        <f>[1]consoCURRENT!E13203</f>
        <v>0</v>
      </c>
      <c r="C598" s="37">
        <f>[1]consoCURRENT!F13203</f>
        <v>0</v>
      </c>
      <c r="D598" s="37">
        <f>[1]consoCURRENT!G13203</f>
        <v>0</v>
      </c>
      <c r="E598" s="37">
        <f>[1]consoCURRENT!H13203</f>
        <v>0</v>
      </c>
      <c r="F598" s="37">
        <f>[1]consoCURRENT!I13203</f>
        <v>0</v>
      </c>
      <c r="G598" s="37">
        <f>[1]consoCURRENT!J13203</f>
        <v>0</v>
      </c>
      <c r="H598" s="37">
        <f>[1]consoCURRENT!K13203</f>
        <v>0</v>
      </c>
      <c r="I598" s="37">
        <f>[1]consoCURRENT!L13203</f>
        <v>0</v>
      </c>
      <c r="J598" s="37">
        <f>[1]consoCURRENT!M13203</f>
        <v>0</v>
      </c>
      <c r="K598" s="37">
        <f>[1]consoCURRENT!N13203</f>
        <v>0</v>
      </c>
      <c r="L598" s="37">
        <f>[1]consoCURRENT!O13203</f>
        <v>0</v>
      </c>
      <c r="M598" s="37">
        <f>[1]consoCURRENT!P13203</f>
        <v>0</v>
      </c>
      <c r="N598" s="37">
        <f>[1]consoCURRENT!Q13203</f>
        <v>0</v>
      </c>
      <c r="O598" s="37">
        <f>[1]consoCURRENT!R13203</f>
        <v>0</v>
      </c>
      <c r="P598" s="37">
        <f>[1]consoCURRENT!S13203</f>
        <v>0</v>
      </c>
      <c r="Q598" s="37">
        <f>[1]consoCURRENT!T13203</f>
        <v>0</v>
      </c>
      <c r="R598" s="37">
        <f>[1]consoCURRENT!U13203</f>
        <v>0</v>
      </c>
      <c r="S598" s="37">
        <f>[1]consoCURRENT!V13203</f>
        <v>0</v>
      </c>
      <c r="T598" s="37">
        <f>[1]consoCURRENT!W13203</f>
        <v>0</v>
      </c>
      <c r="U598" s="37">
        <f>[1]consoCURRENT!X13203</f>
        <v>0</v>
      </c>
      <c r="V598" s="37">
        <f>[1]consoCURRENT!Y13203</f>
        <v>0</v>
      </c>
      <c r="W598" s="37">
        <f>[1]consoCURRENT!Z13203</f>
        <v>0</v>
      </c>
      <c r="X598" s="37">
        <f>[1]consoCURRENT!AA13203</f>
        <v>0</v>
      </c>
      <c r="Y598" s="37">
        <f>[1]consoCURRENT!AB13203</f>
        <v>0</v>
      </c>
      <c r="Z598" s="37">
        <f>SUM(M598:Y598)</f>
        <v>0</v>
      </c>
      <c r="AA598" s="37">
        <f>B598-Z598</f>
        <v>0</v>
      </c>
      <c r="AB598" s="42"/>
      <c r="AC598" s="38"/>
    </row>
    <row r="599" spans="1:29" s="39" customFormat="1" ht="18" customHeight="1" x14ac:dyDescent="0.25">
      <c r="A599" s="41" t="s">
        <v>37</v>
      </c>
      <c r="B599" s="37">
        <f>[1]consoCURRENT!E13279</f>
        <v>707000</v>
      </c>
      <c r="C599" s="37">
        <f>[1]consoCURRENT!F13279</f>
        <v>0</v>
      </c>
      <c r="D599" s="37">
        <f>[1]consoCURRENT!G13279</f>
        <v>0</v>
      </c>
      <c r="E599" s="37">
        <f>[1]consoCURRENT!H13279</f>
        <v>125260.07</v>
      </c>
      <c r="F599" s="37">
        <f>[1]consoCURRENT!I13279</f>
        <v>0</v>
      </c>
      <c r="G599" s="37">
        <f>[1]consoCURRENT!J13279</f>
        <v>0</v>
      </c>
      <c r="H599" s="37">
        <f>[1]consoCURRENT!K13279</f>
        <v>0</v>
      </c>
      <c r="I599" s="37">
        <f>[1]consoCURRENT!L13279</f>
        <v>0</v>
      </c>
      <c r="J599" s="37">
        <f>[1]consoCURRENT!M13279</f>
        <v>0</v>
      </c>
      <c r="K599" s="37">
        <f>[1]consoCURRENT!N13279</f>
        <v>0</v>
      </c>
      <c r="L599" s="37">
        <f>[1]consoCURRENT!O13279</f>
        <v>0</v>
      </c>
      <c r="M599" s="37">
        <f>[1]consoCURRENT!P13279</f>
        <v>0</v>
      </c>
      <c r="N599" s="37">
        <f>[1]consoCURRENT!Q13279</f>
        <v>0</v>
      </c>
      <c r="O599" s="37">
        <f>[1]consoCURRENT!R13279</f>
        <v>47528.07</v>
      </c>
      <c r="P599" s="37">
        <f>[1]consoCURRENT!S13279</f>
        <v>77732</v>
      </c>
      <c r="Q599" s="37">
        <f>[1]consoCURRENT!T13279</f>
        <v>0</v>
      </c>
      <c r="R599" s="37">
        <f>[1]consoCURRENT!U13279</f>
        <v>0</v>
      </c>
      <c r="S599" s="37">
        <f>[1]consoCURRENT!V13279</f>
        <v>0</v>
      </c>
      <c r="T599" s="37">
        <f>[1]consoCURRENT!W13279</f>
        <v>0</v>
      </c>
      <c r="U599" s="37">
        <f>[1]consoCURRENT!X13279</f>
        <v>0</v>
      </c>
      <c r="V599" s="37">
        <f>[1]consoCURRENT!Y13279</f>
        <v>0</v>
      </c>
      <c r="W599" s="37">
        <f>[1]consoCURRENT!Z13279</f>
        <v>0</v>
      </c>
      <c r="X599" s="37">
        <f>[1]consoCURRENT!AA13279</f>
        <v>0</v>
      </c>
      <c r="Y599" s="37">
        <f>[1]consoCURRENT!AB13279</f>
        <v>0</v>
      </c>
      <c r="Z599" s="37">
        <f t="shared" ref="Z599:Z601" si="424">SUM(M599:Y599)</f>
        <v>125260.07</v>
      </c>
      <c r="AA599" s="37">
        <f t="shared" ref="AA599:AA601" si="425">B599-Z599</f>
        <v>581739.92999999993</v>
      </c>
      <c r="AB599" s="42">
        <f t="shared" ref="AB599:AB604" si="426">Z599/B599</f>
        <v>0.17717124469589818</v>
      </c>
      <c r="AC599" s="38"/>
    </row>
    <row r="600" spans="1:29" s="39" customFormat="1" ht="18" customHeight="1" x14ac:dyDescent="0.25">
      <c r="A600" s="41" t="s">
        <v>38</v>
      </c>
      <c r="B600" s="37">
        <f>[1]consoCURRENT!E13285</f>
        <v>0</v>
      </c>
      <c r="C600" s="37">
        <f>[1]consoCURRENT!F13285</f>
        <v>0</v>
      </c>
      <c r="D600" s="37">
        <f>[1]consoCURRENT!G13285</f>
        <v>0</v>
      </c>
      <c r="E600" s="37">
        <f>[1]consoCURRENT!H13285</f>
        <v>0</v>
      </c>
      <c r="F600" s="37">
        <f>[1]consoCURRENT!I13285</f>
        <v>0</v>
      </c>
      <c r="G600" s="37">
        <f>[1]consoCURRENT!J13285</f>
        <v>0</v>
      </c>
      <c r="H600" s="37">
        <f>[1]consoCURRENT!K13285</f>
        <v>0</v>
      </c>
      <c r="I600" s="37">
        <f>[1]consoCURRENT!L13285</f>
        <v>0</v>
      </c>
      <c r="J600" s="37">
        <f>[1]consoCURRENT!M13285</f>
        <v>0</v>
      </c>
      <c r="K600" s="37">
        <f>[1]consoCURRENT!N13285</f>
        <v>0</v>
      </c>
      <c r="L600" s="37">
        <f>[1]consoCURRENT!O13285</f>
        <v>0</v>
      </c>
      <c r="M600" s="37">
        <f>[1]consoCURRENT!P13285</f>
        <v>0</v>
      </c>
      <c r="N600" s="37">
        <f>[1]consoCURRENT!Q13285</f>
        <v>0</v>
      </c>
      <c r="O600" s="37">
        <f>[1]consoCURRENT!R13285</f>
        <v>0</v>
      </c>
      <c r="P600" s="37">
        <f>[1]consoCURRENT!S13285</f>
        <v>0</v>
      </c>
      <c r="Q600" s="37">
        <f>[1]consoCURRENT!T13285</f>
        <v>0</v>
      </c>
      <c r="R600" s="37">
        <f>[1]consoCURRENT!U13285</f>
        <v>0</v>
      </c>
      <c r="S600" s="37">
        <f>[1]consoCURRENT!V13285</f>
        <v>0</v>
      </c>
      <c r="T600" s="37">
        <f>[1]consoCURRENT!W13285</f>
        <v>0</v>
      </c>
      <c r="U600" s="37">
        <f>[1]consoCURRENT!X13285</f>
        <v>0</v>
      </c>
      <c r="V600" s="37">
        <f>[1]consoCURRENT!Y13285</f>
        <v>0</v>
      </c>
      <c r="W600" s="37">
        <f>[1]consoCURRENT!Z13285</f>
        <v>0</v>
      </c>
      <c r="X600" s="37">
        <f>[1]consoCURRENT!AA13285</f>
        <v>0</v>
      </c>
      <c r="Y600" s="37">
        <f>[1]consoCURRENT!AB13285</f>
        <v>0</v>
      </c>
      <c r="Z600" s="37">
        <f t="shared" si="424"/>
        <v>0</v>
      </c>
      <c r="AA600" s="37">
        <f t="shared" si="425"/>
        <v>0</v>
      </c>
      <c r="AB600" s="42"/>
      <c r="AC600" s="38"/>
    </row>
    <row r="601" spans="1:29" s="39" customFormat="1" ht="18" customHeight="1" x14ac:dyDescent="0.25">
      <c r="A601" s="41" t="s">
        <v>39</v>
      </c>
      <c r="B601" s="37">
        <f>[1]consoCURRENT!E13314</f>
        <v>0</v>
      </c>
      <c r="C601" s="37">
        <f>[1]consoCURRENT!F13314</f>
        <v>0</v>
      </c>
      <c r="D601" s="37">
        <f>[1]consoCURRENT!G13314</f>
        <v>0</v>
      </c>
      <c r="E601" s="37">
        <f>[1]consoCURRENT!H13314</f>
        <v>0</v>
      </c>
      <c r="F601" s="37">
        <f>[1]consoCURRENT!I13314</f>
        <v>0</v>
      </c>
      <c r="G601" s="37">
        <f>[1]consoCURRENT!J13314</f>
        <v>0</v>
      </c>
      <c r="H601" s="37">
        <f>[1]consoCURRENT!K13314</f>
        <v>0</v>
      </c>
      <c r="I601" s="37">
        <f>[1]consoCURRENT!L13314</f>
        <v>0</v>
      </c>
      <c r="J601" s="37">
        <f>[1]consoCURRENT!M13314</f>
        <v>0</v>
      </c>
      <c r="K601" s="37">
        <f>[1]consoCURRENT!N13314</f>
        <v>0</v>
      </c>
      <c r="L601" s="37">
        <f>[1]consoCURRENT!O13314</f>
        <v>0</v>
      </c>
      <c r="M601" s="37">
        <f>[1]consoCURRENT!P13314</f>
        <v>0</v>
      </c>
      <c r="N601" s="37">
        <f>[1]consoCURRENT!Q13314</f>
        <v>0</v>
      </c>
      <c r="O601" s="37">
        <f>[1]consoCURRENT!R13314</f>
        <v>0</v>
      </c>
      <c r="P601" s="37">
        <f>[1]consoCURRENT!S13314</f>
        <v>0</v>
      </c>
      <c r="Q601" s="37">
        <f>[1]consoCURRENT!T13314</f>
        <v>0</v>
      </c>
      <c r="R601" s="37">
        <f>[1]consoCURRENT!U13314</f>
        <v>0</v>
      </c>
      <c r="S601" s="37">
        <f>[1]consoCURRENT!V13314</f>
        <v>0</v>
      </c>
      <c r="T601" s="37">
        <f>[1]consoCURRENT!W13314</f>
        <v>0</v>
      </c>
      <c r="U601" s="37">
        <f>[1]consoCURRENT!X13314</f>
        <v>0</v>
      </c>
      <c r="V601" s="37">
        <f>[1]consoCURRENT!Y13314</f>
        <v>0</v>
      </c>
      <c r="W601" s="37">
        <f>[1]consoCURRENT!Z13314</f>
        <v>0</v>
      </c>
      <c r="X601" s="37">
        <f>[1]consoCURRENT!AA13314</f>
        <v>0</v>
      </c>
      <c r="Y601" s="37">
        <f>[1]consoCURRENT!AB13314</f>
        <v>0</v>
      </c>
      <c r="Z601" s="37">
        <f t="shared" si="424"/>
        <v>0</v>
      </c>
      <c r="AA601" s="37">
        <f t="shared" si="425"/>
        <v>0</v>
      </c>
      <c r="AB601" s="42"/>
      <c r="AC601" s="38"/>
    </row>
    <row r="602" spans="1:29" s="39" customFormat="1" ht="18" customHeight="1" x14ac:dyDescent="0.25">
      <c r="A602" s="43" t="s">
        <v>40</v>
      </c>
      <c r="B602" s="44">
        <f>SUM(B598:B601)</f>
        <v>707000</v>
      </c>
      <c r="C602" s="44">
        <f t="shared" ref="C602:AA602" si="427">SUM(C598:C601)</f>
        <v>0</v>
      </c>
      <c r="D602" s="44">
        <f t="shared" si="427"/>
        <v>0</v>
      </c>
      <c r="E602" s="44">
        <f t="shared" si="427"/>
        <v>125260.07</v>
      </c>
      <c r="F602" s="44">
        <f t="shared" si="427"/>
        <v>0</v>
      </c>
      <c r="G602" s="44">
        <f t="shared" si="427"/>
        <v>0</v>
      </c>
      <c r="H602" s="44">
        <f t="shared" si="427"/>
        <v>0</v>
      </c>
      <c r="I602" s="44">
        <f t="shared" si="427"/>
        <v>0</v>
      </c>
      <c r="J602" s="44">
        <f t="shared" si="427"/>
        <v>0</v>
      </c>
      <c r="K602" s="44">
        <f t="shared" si="427"/>
        <v>0</v>
      </c>
      <c r="L602" s="44">
        <f t="shared" si="427"/>
        <v>0</v>
      </c>
      <c r="M602" s="44">
        <f t="shared" si="427"/>
        <v>0</v>
      </c>
      <c r="N602" s="44">
        <f t="shared" si="427"/>
        <v>0</v>
      </c>
      <c r="O602" s="44">
        <f t="shared" si="427"/>
        <v>47528.07</v>
      </c>
      <c r="P602" s="44">
        <f t="shared" si="427"/>
        <v>77732</v>
      </c>
      <c r="Q602" s="44">
        <f t="shared" si="427"/>
        <v>0</v>
      </c>
      <c r="R602" s="44">
        <f t="shared" si="427"/>
        <v>0</v>
      </c>
      <c r="S602" s="44">
        <f t="shared" si="427"/>
        <v>0</v>
      </c>
      <c r="T602" s="44">
        <f t="shared" si="427"/>
        <v>0</v>
      </c>
      <c r="U602" s="44">
        <f t="shared" si="427"/>
        <v>0</v>
      </c>
      <c r="V602" s="44">
        <f t="shared" si="427"/>
        <v>0</v>
      </c>
      <c r="W602" s="44">
        <f t="shared" si="427"/>
        <v>0</v>
      </c>
      <c r="X602" s="44">
        <f t="shared" si="427"/>
        <v>0</v>
      </c>
      <c r="Y602" s="44">
        <f t="shared" si="427"/>
        <v>0</v>
      </c>
      <c r="Z602" s="44">
        <f t="shared" si="427"/>
        <v>125260.07</v>
      </c>
      <c r="AA602" s="44">
        <f t="shared" si="427"/>
        <v>581739.92999999993</v>
      </c>
      <c r="AB602" s="45">
        <f t="shared" si="426"/>
        <v>0.17717124469589818</v>
      </c>
      <c r="AC602" s="38"/>
    </row>
    <row r="603" spans="1:29" s="39" customFormat="1" ht="18" customHeight="1" x14ac:dyDescent="0.25">
      <c r="A603" s="46" t="s">
        <v>41</v>
      </c>
      <c r="B603" s="37">
        <f>[1]consoCURRENT!E13318</f>
        <v>0</v>
      </c>
      <c r="C603" s="37">
        <f>[1]consoCURRENT!F13318</f>
        <v>0</v>
      </c>
      <c r="D603" s="37">
        <f>[1]consoCURRENT!G13318</f>
        <v>0</v>
      </c>
      <c r="E603" s="37">
        <f>[1]consoCURRENT!H13318</f>
        <v>0</v>
      </c>
      <c r="F603" s="37">
        <f>[1]consoCURRENT!I13318</f>
        <v>0</v>
      </c>
      <c r="G603" s="37">
        <f>[1]consoCURRENT!J13318</f>
        <v>0</v>
      </c>
      <c r="H603" s="37">
        <f>[1]consoCURRENT!K13318</f>
        <v>0</v>
      </c>
      <c r="I603" s="37">
        <f>[1]consoCURRENT!L13318</f>
        <v>0</v>
      </c>
      <c r="J603" s="37">
        <f>[1]consoCURRENT!M13318</f>
        <v>0</v>
      </c>
      <c r="K603" s="37">
        <f>[1]consoCURRENT!N13318</f>
        <v>0</v>
      </c>
      <c r="L603" s="37">
        <f>[1]consoCURRENT!O13318</f>
        <v>0</v>
      </c>
      <c r="M603" s="37">
        <f>[1]consoCURRENT!P13318</f>
        <v>0</v>
      </c>
      <c r="N603" s="37">
        <f>[1]consoCURRENT!Q13318</f>
        <v>0</v>
      </c>
      <c r="O603" s="37">
        <f>[1]consoCURRENT!R13318</f>
        <v>0</v>
      </c>
      <c r="P603" s="37">
        <f>[1]consoCURRENT!S13318</f>
        <v>0</v>
      </c>
      <c r="Q603" s="37">
        <f>[1]consoCURRENT!T13318</f>
        <v>0</v>
      </c>
      <c r="R603" s="37">
        <f>[1]consoCURRENT!U13318</f>
        <v>0</v>
      </c>
      <c r="S603" s="37">
        <f>[1]consoCURRENT!V13318</f>
        <v>0</v>
      </c>
      <c r="T603" s="37">
        <f>[1]consoCURRENT!W13318</f>
        <v>0</v>
      </c>
      <c r="U603" s="37">
        <f>[1]consoCURRENT!X13318</f>
        <v>0</v>
      </c>
      <c r="V603" s="37">
        <f>[1]consoCURRENT!Y13318</f>
        <v>0</v>
      </c>
      <c r="W603" s="37">
        <f>[1]consoCURRENT!Z13318</f>
        <v>0</v>
      </c>
      <c r="X603" s="37">
        <f>[1]consoCURRENT!AA13318</f>
        <v>0</v>
      </c>
      <c r="Y603" s="37">
        <f>[1]consoCURRENT!AB13318</f>
        <v>0</v>
      </c>
      <c r="Z603" s="37">
        <f t="shared" ref="Z603" si="428">SUM(M603:Y603)</f>
        <v>0</v>
      </c>
      <c r="AA603" s="37">
        <f t="shared" ref="AA603" si="429">B603-Z603</f>
        <v>0</v>
      </c>
      <c r="AB603" s="42"/>
      <c r="AC603" s="38"/>
    </row>
    <row r="604" spans="1:29" s="39" customFormat="1" ht="18" customHeight="1" x14ac:dyDescent="0.25">
      <c r="A604" s="43" t="s">
        <v>42</v>
      </c>
      <c r="B604" s="44">
        <f>B603+B602</f>
        <v>707000</v>
      </c>
      <c r="C604" s="44">
        <f t="shared" ref="C604:AA604" si="430">C603+C602</f>
        <v>0</v>
      </c>
      <c r="D604" s="44">
        <f t="shared" si="430"/>
        <v>0</v>
      </c>
      <c r="E604" s="44">
        <f t="shared" si="430"/>
        <v>125260.07</v>
      </c>
      <c r="F604" s="44">
        <f t="shared" si="430"/>
        <v>0</v>
      </c>
      <c r="G604" s="44">
        <f t="shared" si="430"/>
        <v>0</v>
      </c>
      <c r="H604" s="44">
        <f t="shared" si="430"/>
        <v>0</v>
      </c>
      <c r="I604" s="44">
        <f t="shared" si="430"/>
        <v>0</v>
      </c>
      <c r="J604" s="44">
        <f t="shared" si="430"/>
        <v>0</v>
      </c>
      <c r="K604" s="44">
        <f t="shared" si="430"/>
        <v>0</v>
      </c>
      <c r="L604" s="44">
        <f t="shared" si="430"/>
        <v>0</v>
      </c>
      <c r="M604" s="44">
        <f t="shared" si="430"/>
        <v>0</v>
      </c>
      <c r="N604" s="44">
        <f t="shared" si="430"/>
        <v>0</v>
      </c>
      <c r="O604" s="44">
        <f t="shared" si="430"/>
        <v>47528.07</v>
      </c>
      <c r="P604" s="44">
        <f t="shared" si="430"/>
        <v>77732</v>
      </c>
      <c r="Q604" s="44">
        <f t="shared" si="430"/>
        <v>0</v>
      </c>
      <c r="R604" s="44">
        <f t="shared" si="430"/>
        <v>0</v>
      </c>
      <c r="S604" s="44">
        <f t="shared" si="430"/>
        <v>0</v>
      </c>
      <c r="T604" s="44">
        <f t="shared" si="430"/>
        <v>0</v>
      </c>
      <c r="U604" s="44">
        <f t="shared" si="430"/>
        <v>0</v>
      </c>
      <c r="V604" s="44">
        <f t="shared" si="430"/>
        <v>0</v>
      </c>
      <c r="W604" s="44">
        <f t="shared" si="430"/>
        <v>0</v>
      </c>
      <c r="X604" s="44">
        <f t="shared" si="430"/>
        <v>0</v>
      </c>
      <c r="Y604" s="44">
        <f t="shared" si="430"/>
        <v>0</v>
      </c>
      <c r="Z604" s="44">
        <f t="shared" si="430"/>
        <v>125260.07</v>
      </c>
      <c r="AA604" s="44">
        <f t="shared" si="430"/>
        <v>581739.92999999993</v>
      </c>
      <c r="AB604" s="45">
        <f t="shared" si="426"/>
        <v>0.17717124469589818</v>
      </c>
      <c r="AC604" s="47"/>
    </row>
    <row r="605" spans="1:29" s="39" customFormat="1" ht="15" customHeight="1" x14ac:dyDescent="0.25">
      <c r="A605" s="36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8"/>
    </row>
    <row r="606" spans="1:29" s="39" customFormat="1" ht="15" customHeight="1" x14ac:dyDescent="0.25">
      <c r="A606" s="36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8"/>
    </row>
    <row r="607" spans="1:29" s="39" customFormat="1" ht="15" customHeight="1" x14ac:dyDescent="0.3">
      <c r="A607" s="40" t="s">
        <v>62</v>
      </c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8"/>
    </row>
    <row r="608" spans="1:29" s="39" customFormat="1" ht="18" customHeight="1" x14ac:dyDescent="0.25">
      <c r="A608" s="41" t="s">
        <v>36</v>
      </c>
      <c r="B608" s="37">
        <f>[1]consoCURRENT!E13378</f>
        <v>0</v>
      </c>
      <c r="C608" s="37">
        <f>[1]consoCURRENT!F13378</f>
        <v>0</v>
      </c>
      <c r="D608" s="37">
        <f>[1]consoCURRENT!G13378</f>
        <v>0</v>
      </c>
      <c r="E608" s="37">
        <f>[1]consoCURRENT!H13378</f>
        <v>0</v>
      </c>
      <c r="F608" s="37">
        <f>[1]consoCURRENT!I13378</f>
        <v>0</v>
      </c>
      <c r="G608" s="37">
        <f>[1]consoCURRENT!J13378</f>
        <v>0</v>
      </c>
      <c r="H608" s="37">
        <f>[1]consoCURRENT!K13378</f>
        <v>0</v>
      </c>
      <c r="I608" s="37">
        <f>[1]consoCURRENT!L13378</f>
        <v>0</v>
      </c>
      <c r="J608" s="37">
        <f>[1]consoCURRENT!M13378</f>
        <v>0</v>
      </c>
      <c r="K608" s="37">
        <f>[1]consoCURRENT!N13378</f>
        <v>0</v>
      </c>
      <c r="L608" s="37">
        <f>[1]consoCURRENT!O13378</f>
        <v>0</v>
      </c>
      <c r="M608" s="37">
        <f>[1]consoCURRENT!P13378</f>
        <v>0</v>
      </c>
      <c r="N608" s="37">
        <f>[1]consoCURRENT!Q13378</f>
        <v>0</v>
      </c>
      <c r="O608" s="37">
        <f>[1]consoCURRENT!R13378</f>
        <v>0</v>
      </c>
      <c r="P608" s="37">
        <f>[1]consoCURRENT!S13378</f>
        <v>0</v>
      </c>
      <c r="Q608" s="37">
        <f>[1]consoCURRENT!T13378</f>
        <v>0</v>
      </c>
      <c r="R608" s="37">
        <f>[1]consoCURRENT!U13378</f>
        <v>0</v>
      </c>
      <c r="S608" s="37">
        <f>[1]consoCURRENT!V13378</f>
        <v>0</v>
      </c>
      <c r="T608" s="37">
        <f>[1]consoCURRENT!W13378</f>
        <v>0</v>
      </c>
      <c r="U608" s="37">
        <f>[1]consoCURRENT!X13378</f>
        <v>0</v>
      </c>
      <c r="V608" s="37">
        <f>[1]consoCURRENT!Y13378</f>
        <v>0</v>
      </c>
      <c r="W608" s="37">
        <f>[1]consoCURRENT!Z13378</f>
        <v>0</v>
      </c>
      <c r="X608" s="37">
        <f>[1]consoCURRENT!AA13378</f>
        <v>0</v>
      </c>
      <c r="Y608" s="37">
        <f>[1]consoCURRENT!AB13378</f>
        <v>0</v>
      </c>
      <c r="Z608" s="37">
        <f>SUM(M608:Y608)</f>
        <v>0</v>
      </c>
      <c r="AA608" s="37">
        <f>B608-Z608</f>
        <v>0</v>
      </c>
      <c r="AB608" s="42"/>
      <c r="AC608" s="38"/>
    </row>
    <row r="609" spans="1:29" s="39" customFormat="1" ht="18" customHeight="1" x14ac:dyDescent="0.25">
      <c r="A609" s="41" t="s">
        <v>37</v>
      </c>
      <c r="B609" s="37">
        <f>[1]consoCURRENT!E13454</f>
        <v>698000</v>
      </c>
      <c r="C609" s="37">
        <f>[1]consoCURRENT!F13454</f>
        <v>0</v>
      </c>
      <c r="D609" s="37">
        <f>[1]consoCURRENT!G13454</f>
        <v>0</v>
      </c>
      <c r="E609" s="37">
        <f>[1]consoCURRENT!H13454</f>
        <v>112224.32000000001</v>
      </c>
      <c r="F609" s="37">
        <f>[1]consoCURRENT!I13454</f>
        <v>0</v>
      </c>
      <c r="G609" s="37">
        <f>[1]consoCURRENT!J13454</f>
        <v>0</v>
      </c>
      <c r="H609" s="37">
        <f>[1]consoCURRENT!K13454</f>
        <v>0</v>
      </c>
      <c r="I609" s="37">
        <f>[1]consoCURRENT!L13454</f>
        <v>0</v>
      </c>
      <c r="J609" s="37">
        <f>[1]consoCURRENT!M13454</f>
        <v>0</v>
      </c>
      <c r="K609" s="37">
        <f>[1]consoCURRENT!N13454</f>
        <v>0</v>
      </c>
      <c r="L609" s="37">
        <f>[1]consoCURRENT!O13454</f>
        <v>0</v>
      </c>
      <c r="M609" s="37">
        <f>[1]consoCURRENT!P13454</f>
        <v>0</v>
      </c>
      <c r="N609" s="37">
        <f>[1]consoCURRENT!Q13454</f>
        <v>0</v>
      </c>
      <c r="O609" s="37">
        <f>[1]consoCURRENT!R13454</f>
        <v>59566.32</v>
      </c>
      <c r="P609" s="37">
        <f>[1]consoCURRENT!S13454</f>
        <v>52658</v>
      </c>
      <c r="Q609" s="37">
        <f>[1]consoCURRENT!T13454</f>
        <v>0</v>
      </c>
      <c r="R609" s="37">
        <f>[1]consoCURRENT!U13454</f>
        <v>0</v>
      </c>
      <c r="S609" s="37">
        <f>[1]consoCURRENT!V13454</f>
        <v>0</v>
      </c>
      <c r="T609" s="37">
        <f>[1]consoCURRENT!W13454</f>
        <v>0</v>
      </c>
      <c r="U609" s="37">
        <f>[1]consoCURRENT!X13454</f>
        <v>0</v>
      </c>
      <c r="V609" s="37">
        <f>[1]consoCURRENT!Y13454</f>
        <v>0</v>
      </c>
      <c r="W609" s="37">
        <f>[1]consoCURRENT!Z13454</f>
        <v>0</v>
      </c>
      <c r="X609" s="37">
        <f>[1]consoCURRENT!AA13454</f>
        <v>0</v>
      </c>
      <c r="Y609" s="37">
        <f>[1]consoCURRENT!AB13454</f>
        <v>0</v>
      </c>
      <c r="Z609" s="37">
        <f t="shared" ref="Z609:Z611" si="431">SUM(M609:Y609)</f>
        <v>112224.32000000001</v>
      </c>
      <c r="AA609" s="37">
        <f t="shared" ref="AA609:AA611" si="432">B609-Z609</f>
        <v>585775.67999999993</v>
      </c>
      <c r="AB609" s="42">
        <f t="shared" ref="AB609:AB614" si="433">Z609/B609</f>
        <v>0.16077982808022923</v>
      </c>
      <c r="AC609" s="38"/>
    </row>
    <row r="610" spans="1:29" s="39" customFormat="1" ht="18" customHeight="1" x14ac:dyDescent="0.25">
      <c r="A610" s="41" t="s">
        <v>38</v>
      </c>
      <c r="B610" s="37">
        <f>[1]consoCURRENT!E13460</f>
        <v>0</v>
      </c>
      <c r="C610" s="37">
        <f>[1]consoCURRENT!F13460</f>
        <v>0</v>
      </c>
      <c r="D610" s="37">
        <f>[1]consoCURRENT!G13460</f>
        <v>0</v>
      </c>
      <c r="E610" s="37">
        <f>[1]consoCURRENT!H13460</f>
        <v>0</v>
      </c>
      <c r="F610" s="37">
        <f>[1]consoCURRENT!I13460</f>
        <v>0</v>
      </c>
      <c r="G610" s="37">
        <f>[1]consoCURRENT!J13460</f>
        <v>0</v>
      </c>
      <c r="H610" s="37">
        <f>[1]consoCURRENT!K13460</f>
        <v>0</v>
      </c>
      <c r="I610" s="37">
        <f>[1]consoCURRENT!L13460</f>
        <v>0</v>
      </c>
      <c r="J610" s="37">
        <f>[1]consoCURRENT!M13460</f>
        <v>0</v>
      </c>
      <c r="K610" s="37">
        <f>[1]consoCURRENT!N13460</f>
        <v>0</v>
      </c>
      <c r="L610" s="37">
        <f>[1]consoCURRENT!O13460</f>
        <v>0</v>
      </c>
      <c r="M610" s="37">
        <f>[1]consoCURRENT!P13460</f>
        <v>0</v>
      </c>
      <c r="N610" s="37">
        <f>[1]consoCURRENT!Q13460</f>
        <v>0</v>
      </c>
      <c r="O610" s="37">
        <f>[1]consoCURRENT!R13460</f>
        <v>0</v>
      </c>
      <c r="P610" s="37">
        <f>[1]consoCURRENT!S13460</f>
        <v>0</v>
      </c>
      <c r="Q610" s="37">
        <f>[1]consoCURRENT!T13460</f>
        <v>0</v>
      </c>
      <c r="R610" s="37">
        <f>[1]consoCURRENT!U13460</f>
        <v>0</v>
      </c>
      <c r="S610" s="37">
        <f>[1]consoCURRENT!V13460</f>
        <v>0</v>
      </c>
      <c r="T610" s="37">
        <f>[1]consoCURRENT!W13460</f>
        <v>0</v>
      </c>
      <c r="U610" s="37">
        <f>[1]consoCURRENT!X13460</f>
        <v>0</v>
      </c>
      <c r="V610" s="37">
        <f>[1]consoCURRENT!Y13460</f>
        <v>0</v>
      </c>
      <c r="W610" s="37">
        <f>[1]consoCURRENT!Z13460</f>
        <v>0</v>
      </c>
      <c r="X610" s="37">
        <f>[1]consoCURRENT!AA13460</f>
        <v>0</v>
      </c>
      <c r="Y610" s="37">
        <f>[1]consoCURRENT!AB13460</f>
        <v>0</v>
      </c>
      <c r="Z610" s="37">
        <f t="shared" si="431"/>
        <v>0</v>
      </c>
      <c r="AA610" s="37">
        <f t="shared" si="432"/>
        <v>0</v>
      </c>
      <c r="AB610" s="42"/>
      <c r="AC610" s="38"/>
    </row>
    <row r="611" spans="1:29" s="39" customFormat="1" ht="18" customHeight="1" x14ac:dyDescent="0.25">
      <c r="A611" s="41" t="s">
        <v>39</v>
      </c>
      <c r="B611" s="37">
        <f>[1]consoCURRENT!E13489</f>
        <v>0</v>
      </c>
      <c r="C611" s="37">
        <f>[1]consoCURRENT!F13489</f>
        <v>0</v>
      </c>
      <c r="D611" s="37">
        <f>[1]consoCURRENT!G13489</f>
        <v>0</v>
      </c>
      <c r="E611" s="37">
        <f>[1]consoCURRENT!H13489</f>
        <v>0</v>
      </c>
      <c r="F611" s="37">
        <f>[1]consoCURRENT!I13489</f>
        <v>0</v>
      </c>
      <c r="G611" s="37">
        <f>[1]consoCURRENT!J13489</f>
        <v>0</v>
      </c>
      <c r="H611" s="37">
        <f>[1]consoCURRENT!K13489</f>
        <v>0</v>
      </c>
      <c r="I611" s="37">
        <f>[1]consoCURRENT!L13489</f>
        <v>0</v>
      </c>
      <c r="J611" s="37">
        <f>[1]consoCURRENT!M13489</f>
        <v>0</v>
      </c>
      <c r="K611" s="37">
        <f>[1]consoCURRENT!N13489</f>
        <v>0</v>
      </c>
      <c r="L611" s="37">
        <f>[1]consoCURRENT!O13489</f>
        <v>0</v>
      </c>
      <c r="M611" s="37">
        <f>[1]consoCURRENT!P13489</f>
        <v>0</v>
      </c>
      <c r="N611" s="37">
        <f>[1]consoCURRENT!Q13489</f>
        <v>0</v>
      </c>
      <c r="O611" s="37">
        <f>[1]consoCURRENT!R13489</f>
        <v>0</v>
      </c>
      <c r="P611" s="37">
        <f>[1]consoCURRENT!S13489</f>
        <v>0</v>
      </c>
      <c r="Q611" s="37">
        <f>[1]consoCURRENT!T13489</f>
        <v>0</v>
      </c>
      <c r="R611" s="37">
        <f>[1]consoCURRENT!U13489</f>
        <v>0</v>
      </c>
      <c r="S611" s="37">
        <f>[1]consoCURRENT!V13489</f>
        <v>0</v>
      </c>
      <c r="T611" s="37">
        <f>[1]consoCURRENT!W13489</f>
        <v>0</v>
      </c>
      <c r="U611" s="37">
        <f>[1]consoCURRENT!X13489</f>
        <v>0</v>
      </c>
      <c r="V611" s="37">
        <f>[1]consoCURRENT!Y13489</f>
        <v>0</v>
      </c>
      <c r="W611" s="37">
        <f>[1]consoCURRENT!Z13489</f>
        <v>0</v>
      </c>
      <c r="X611" s="37">
        <f>[1]consoCURRENT!AA13489</f>
        <v>0</v>
      </c>
      <c r="Y611" s="37">
        <f>[1]consoCURRENT!AB13489</f>
        <v>0</v>
      </c>
      <c r="Z611" s="37">
        <f t="shared" si="431"/>
        <v>0</v>
      </c>
      <c r="AA611" s="37">
        <f t="shared" si="432"/>
        <v>0</v>
      </c>
      <c r="AB611" s="42"/>
      <c r="AC611" s="38"/>
    </row>
    <row r="612" spans="1:29" s="39" customFormat="1" ht="18" customHeight="1" x14ac:dyDescent="0.25">
      <c r="A612" s="43" t="s">
        <v>40</v>
      </c>
      <c r="B612" s="44">
        <f>SUM(B608:B611)</f>
        <v>698000</v>
      </c>
      <c r="C612" s="44">
        <f t="shared" ref="C612:AA612" si="434">SUM(C608:C611)</f>
        <v>0</v>
      </c>
      <c r="D612" s="44">
        <f t="shared" si="434"/>
        <v>0</v>
      </c>
      <c r="E612" s="44">
        <f t="shared" si="434"/>
        <v>112224.32000000001</v>
      </c>
      <c r="F612" s="44">
        <f t="shared" si="434"/>
        <v>0</v>
      </c>
      <c r="G612" s="44">
        <f t="shared" si="434"/>
        <v>0</v>
      </c>
      <c r="H612" s="44">
        <f t="shared" si="434"/>
        <v>0</v>
      </c>
      <c r="I612" s="44">
        <f t="shared" si="434"/>
        <v>0</v>
      </c>
      <c r="J612" s="44">
        <f t="shared" si="434"/>
        <v>0</v>
      </c>
      <c r="K612" s="44">
        <f t="shared" si="434"/>
        <v>0</v>
      </c>
      <c r="L612" s="44">
        <f t="shared" si="434"/>
        <v>0</v>
      </c>
      <c r="M612" s="44">
        <f t="shared" si="434"/>
        <v>0</v>
      </c>
      <c r="N612" s="44">
        <f t="shared" si="434"/>
        <v>0</v>
      </c>
      <c r="O612" s="44">
        <f t="shared" si="434"/>
        <v>59566.32</v>
      </c>
      <c r="P612" s="44">
        <f t="shared" si="434"/>
        <v>52658</v>
      </c>
      <c r="Q612" s="44">
        <f t="shared" si="434"/>
        <v>0</v>
      </c>
      <c r="R612" s="44">
        <f t="shared" si="434"/>
        <v>0</v>
      </c>
      <c r="S612" s="44">
        <f t="shared" si="434"/>
        <v>0</v>
      </c>
      <c r="T612" s="44">
        <f t="shared" si="434"/>
        <v>0</v>
      </c>
      <c r="U612" s="44">
        <f t="shared" si="434"/>
        <v>0</v>
      </c>
      <c r="V612" s="44">
        <f t="shared" si="434"/>
        <v>0</v>
      </c>
      <c r="W612" s="44">
        <f t="shared" si="434"/>
        <v>0</v>
      </c>
      <c r="X612" s="44">
        <f t="shared" si="434"/>
        <v>0</v>
      </c>
      <c r="Y612" s="44">
        <f t="shared" si="434"/>
        <v>0</v>
      </c>
      <c r="Z612" s="44">
        <f t="shared" si="434"/>
        <v>112224.32000000001</v>
      </c>
      <c r="AA612" s="44">
        <f t="shared" si="434"/>
        <v>585775.67999999993</v>
      </c>
      <c r="AB612" s="45">
        <f t="shared" si="433"/>
        <v>0.16077982808022923</v>
      </c>
      <c r="AC612" s="38"/>
    </row>
    <row r="613" spans="1:29" s="39" customFormat="1" ht="18" customHeight="1" x14ac:dyDescent="0.25">
      <c r="A613" s="46" t="s">
        <v>41</v>
      </c>
      <c r="B613" s="37">
        <f>[1]consoCURRENT!E13493</f>
        <v>0</v>
      </c>
      <c r="C613" s="37">
        <f>[1]consoCURRENT!F13493</f>
        <v>0</v>
      </c>
      <c r="D613" s="37">
        <f>[1]consoCURRENT!G13493</f>
        <v>0</v>
      </c>
      <c r="E613" s="37">
        <f>[1]consoCURRENT!H13493</f>
        <v>0</v>
      </c>
      <c r="F613" s="37">
        <f>[1]consoCURRENT!I13493</f>
        <v>0</v>
      </c>
      <c r="G613" s="37">
        <f>[1]consoCURRENT!J13493</f>
        <v>0</v>
      </c>
      <c r="H613" s="37">
        <f>[1]consoCURRENT!K13493</f>
        <v>0</v>
      </c>
      <c r="I613" s="37">
        <f>[1]consoCURRENT!L13493</f>
        <v>0</v>
      </c>
      <c r="J613" s="37">
        <f>[1]consoCURRENT!M13493</f>
        <v>0</v>
      </c>
      <c r="K613" s="37">
        <f>[1]consoCURRENT!N13493</f>
        <v>0</v>
      </c>
      <c r="L613" s="37">
        <f>[1]consoCURRENT!O13493</f>
        <v>0</v>
      </c>
      <c r="M613" s="37">
        <f>[1]consoCURRENT!P13493</f>
        <v>0</v>
      </c>
      <c r="N613" s="37">
        <f>[1]consoCURRENT!Q13493</f>
        <v>0</v>
      </c>
      <c r="O613" s="37">
        <f>[1]consoCURRENT!R13493</f>
        <v>0</v>
      </c>
      <c r="P613" s="37">
        <f>[1]consoCURRENT!S13493</f>
        <v>0</v>
      </c>
      <c r="Q613" s="37">
        <f>[1]consoCURRENT!T13493</f>
        <v>0</v>
      </c>
      <c r="R613" s="37">
        <f>[1]consoCURRENT!U13493</f>
        <v>0</v>
      </c>
      <c r="S613" s="37">
        <f>[1]consoCURRENT!V13493</f>
        <v>0</v>
      </c>
      <c r="T613" s="37">
        <f>[1]consoCURRENT!W13493</f>
        <v>0</v>
      </c>
      <c r="U613" s="37">
        <f>[1]consoCURRENT!X13493</f>
        <v>0</v>
      </c>
      <c r="V613" s="37">
        <f>[1]consoCURRENT!Y13493</f>
        <v>0</v>
      </c>
      <c r="W613" s="37">
        <f>[1]consoCURRENT!Z13493</f>
        <v>0</v>
      </c>
      <c r="X613" s="37">
        <f>[1]consoCURRENT!AA13493</f>
        <v>0</v>
      </c>
      <c r="Y613" s="37">
        <f>[1]consoCURRENT!AB13493</f>
        <v>0</v>
      </c>
      <c r="Z613" s="37">
        <f t="shared" ref="Z613" si="435">SUM(M613:Y613)</f>
        <v>0</v>
      </c>
      <c r="AA613" s="37">
        <f t="shared" ref="AA613" si="436">B613-Z613</f>
        <v>0</v>
      </c>
      <c r="AB613" s="42"/>
      <c r="AC613" s="38"/>
    </row>
    <row r="614" spans="1:29" s="39" customFormat="1" ht="18" customHeight="1" x14ac:dyDescent="0.25">
      <c r="A614" s="43" t="s">
        <v>42</v>
      </c>
      <c r="B614" s="44">
        <f>B613+B612</f>
        <v>698000</v>
      </c>
      <c r="C614" s="44">
        <f t="shared" ref="C614:AA614" si="437">C613+C612</f>
        <v>0</v>
      </c>
      <c r="D614" s="44">
        <f t="shared" si="437"/>
        <v>0</v>
      </c>
      <c r="E614" s="44">
        <f t="shared" si="437"/>
        <v>112224.32000000001</v>
      </c>
      <c r="F614" s="44">
        <f t="shared" si="437"/>
        <v>0</v>
      </c>
      <c r="G614" s="44">
        <f t="shared" si="437"/>
        <v>0</v>
      </c>
      <c r="H614" s="44">
        <f t="shared" si="437"/>
        <v>0</v>
      </c>
      <c r="I614" s="44">
        <f t="shared" si="437"/>
        <v>0</v>
      </c>
      <c r="J614" s="44">
        <f t="shared" si="437"/>
        <v>0</v>
      </c>
      <c r="K614" s="44">
        <f t="shared" si="437"/>
        <v>0</v>
      </c>
      <c r="L614" s="44">
        <f t="shared" si="437"/>
        <v>0</v>
      </c>
      <c r="M614" s="44">
        <f t="shared" si="437"/>
        <v>0</v>
      </c>
      <c r="N614" s="44">
        <f t="shared" si="437"/>
        <v>0</v>
      </c>
      <c r="O614" s="44">
        <f t="shared" si="437"/>
        <v>59566.32</v>
      </c>
      <c r="P614" s="44">
        <f t="shared" si="437"/>
        <v>52658</v>
      </c>
      <c r="Q614" s="44">
        <f t="shared" si="437"/>
        <v>0</v>
      </c>
      <c r="R614" s="44">
        <f t="shared" si="437"/>
        <v>0</v>
      </c>
      <c r="S614" s="44">
        <f t="shared" si="437"/>
        <v>0</v>
      </c>
      <c r="T614" s="44">
        <f t="shared" si="437"/>
        <v>0</v>
      </c>
      <c r="U614" s="44">
        <f t="shared" si="437"/>
        <v>0</v>
      </c>
      <c r="V614" s="44">
        <f t="shared" si="437"/>
        <v>0</v>
      </c>
      <c r="W614" s="44">
        <f t="shared" si="437"/>
        <v>0</v>
      </c>
      <c r="X614" s="44">
        <f t="shared" si="437"/>
        <v>0</v>
      </c>
      <c r="Y614" s="44">
        <f t="shared" si="437"/>
        <v>0</v>
      </c>
      <c r="Z614" s="44">
        <f t="shared" si="437"/>
        <v>112224.32000000001</v>
      </c>
      <c r="AA614" s="44">
        <f t="shared" si="437"/>
        <v>585775.67999999993</v>
      </c>
      <c r="AB614" s="45">
        <f t="shared" si="433"/>
        <v>0.16077982808022923</v>
      </c>
      <c r="AC614" s="47"/>
    </row>
    <row r="615" spans="1:29" s="39" customFormat="1" ht="15" customHeight="1" x14ac:dyDescent="0.25">
      <c r="A615" s="36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8"/>
    </row>
    <row r="616" spans="1:29" s="39" customFormat="1" ht="15" customHeight="1" x14ac:dyDescent="0.25">
      <c r="A616" s="36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8"/>
    </row>
    <row r="617" spans="1:29" s="39" customFormat="1" ht="15" customHeight="1" x14ac:dyDescent="0.3">
      <c r="A617" s="40" t="s">
        <v>63</v>
      </c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8"/>
    </row>
    <row r="618" spans="1:29" s="39" customFormat="1" ht="18" customHeight="1" x14ac:dyDescent="0.25">
      <c r="A618" s="41" t="s">
        <v>36</v>
      </c>
      <c r="B618" s="37">
        <f>[1]consoCURRENT!E13553</f>
        <v>0</v>
      </c>
      <c r="C618" s="37">
        <f>[1]consoCURRENT!F13553</f>
        <v>0</v>
      </c>
      <c r="D618" s="37">
        <f>[1]consoCURRENT!G13553</f>
        <v>0</v>
      </c>
      <c r="E618" s="37">
        <f>[1]consoCURRENT!H13553</f>
        <v>0</v>
      </c>
      <c r="F618" s="37">
        <f>[1]consoCURRENT!I13553</f>
        <v>0</v>
      </c>
      <c r="G618" s="37">
        <f>[1]consoCURRENT!J13553</f>
        <v>0</v>
      </c>
      <c r="H618" s="37">
        <f>[1]consoCURRENT!K13553</f>
        <v>0</v>
      </c>
      <c r="I618" s="37">
        <f>[1]consoCURRENT!L13553</f>
        <v>0</v>
      </c>
      <c r="J618" s="37">
        <f>[1]consoCURRENT!M13553</f>
        <v>0</v>
      </c>
      <c r="K618" s="37">
        <f>[1]consoCURRENT!N13553</f>
        <v>0</v>
      </c>
      <c r="L618" s="37">
        <f>[1]consoCURRENT!O13553</f>
        <v>0</v>
      </c>
      <c r="M618" s="37">
        <f>[1]consoCURRENT!P13553</f>
        <v>0</v>
      </c>
      <c r="N618" s="37">
        <f>[1]consoCURRENT!Q13553</f>
        <v>0</v>
      </c>
      <c r="O618" s="37">
        <f>[1]consoCURRENT!R13553</f>
        <v>0</v>
      </c>
      <c r="P618" s="37">
        <f>[1]consoCURRENT!S13553</f>
        <v>0</v>
      </c>
      <c r="Q618" s="37">
        <f>[1]consoCURRENT!T13553</f>
        <v>0</v>
      </c>
      <c r="R618" s="37">
        <f>[1]consoCURRENT!U13553</f>
        <v>0</v>
      </c>
      <c r="S618" s="37">
        <f>[1]consoCURRENT!V13553</f>
        <v>0</v>
      </c>
      <c r="T618" s="37">
        <f>[1]consoCURRENT!W13553</f>
        <v>0</v>
      </c>
      <c r="U618" s="37">
        <f>[1]consoCURRENT!X13553</f>
        <v>0</v>
      </c>
      <c r="V618" s="37">
        <f>[1]consoCURRENT!Y13553</f>
        <v>0</v>
      </c>
      <c r="W618" s="37">
        <f>[1]consoCURRENT!Z13553</f>
        <v>0</v>
      </c>
      <c r="X618" s="37">
        <f>[1]consoCURRENT!AA13553</f>
        <v>0</v>
      </c>
      <c r="Y618" s="37">
        <f>[1]consoCURRENT!AB13553</f>
        <v>0</v>
      </c>
      <c r="Z618" s="37">
        <f>SUM(M618:Y618)</f>
        <v>0</v>
      </c>
      <c r="AA618" s="37">
        <f>B618-Z618</f>
        <v>0</v>
      </c>
      <c r="AB618" s="42"/>
      <c r="AC618" s="38"/>
    </row>
    <row r="619" spans="1:29" s="39" customFormat="1" ht="18" customHeight="1" x14ac:dyDescent="0.25">
      <c r="A619" s="41" t="s">
        <v>37</v>
      </c>
      <c r="B619" s="37">
        <f>[1]consoCURRENT!E13629</f>
        <v>1552000</v>
      </c>
      <c r="C619" s="37">
        <f>[1]consoCURRENT!F13629</f>
        <v>0</v>
      </c>
      <c r="D619" s="37">
        <f>[1]consoCURRENT!G13629</f>
        <v>0</v>
      </c>
      <c r="E619" s="37">
        <f>[1]consoCURRENT!H13629</f>
        <v>204520.78</v>
      </c>
      <c r="F619" s="37">
        <f>[1]consoCURRENT!I13629</f>
        <v>0</v>
      </c>
      <c r="G619" s="37">
        <f>[1]consoCURRENT!J13629</f>
        <v>0</v>
      </c>
      <c r="H619" s="37">
        <f>[1]consoCURRENT!K13629</f>
        <v>0</v>
      </c>
      <c r="I619" s="37">
        <f>[1]consoCURRENT!L13629</f>
        <v>0</v>
      </c>
      <c r="J619" s="37">
        <f>[1]consoCURRENT!M13629</f>
        <v>0</v>
      </c>
      <c r="K619" s="37">
        <f>[1]consoCURRENT!N13629</f>
        <v>0</v>
      </c>
      <c r="L619" s="37">
        <f>[1]consoCURRENT!O13629</f>
        <v>0</v>
      </c>
      <c r="M619" s="37">
        <f>[1]consoCURRENT!P13629</f>
        <v>0</v>
      </c>
      <c r="N619" s="37">
        <f>[1]consoCURRENT!Q13629</f>
        <v>0</v>
      </c>
      <c r="O619" s="37">
        <f>[1]consoCURRENT!R13629</f>
        <v>88690.45</v>
      </c>
      <c r="P619" s="37">
        <f>[1]consoCURRENT!S13629</f>
        <v>115830.33</v>
      </c>
      <c r="Q619" s="37">
        <f>[1]consoCURRENT!T13629</f>
        <v>0</v>
      </c>
      <c r="R619" s="37">
        <f>[1]consoCURRENT!U13629</f>
        <v>0</v>
      </c>
      <c r="S619" s="37">
        <f>[1]consoCURRENT!V13629</f>
        <v>0</v>
      </c>
      <c r="T619" s="37">
        <f>[1]consoCURRENT!W13629</f>
        <v>0</v>
      </c>
      <c r="U619" s="37">
        <f>[1]consoCURRENT!X13629</f>
        <v>0</v>
      </c>
      <c r="V619" s="37">
        <f>[1]consoCURRENT!Y13629</f>
        <v>0</v>
      </c>
      <c r="W619" s="37">
        <f>[1]consoCURRENT!Z13629</f>
        <v>0</v>
      </c>
      <c r="X619" s="37">
        <f>[1]consoCURRENT!AA13629</f>
        <v>0</v>
      </c>
      <c r="Y619" s="37">
        <f>[1]consoCURRENT!AB13629</f>
        <v>0</v>
      </c>
      <c r="Z619" s="37">
        <f t="shared" ref="Z619:Z621" si="438">SUM(M619:Y619)</f>
        <v>204520.78</v>
      </c>
      <c r="AA619" s="37">
        <f t="shared" ref="AA619:AA621" si="439">B619-Z619</f>
        <v>1347479.22</v>
      </c>
      <c r="AB619" s="42">
        <f t="shared" ref="AB619:AB624" si="440">Z619/B619</f>
        <v>0.1317788530927835</v>
      </c>
      <c r="AC619" s="38"/>
    </row>
    <row r="620" spans="1:29" s="39" customFormat="1" ht="18" customHeight="1" x14ac:dyDescent="0.25">
      <c r="A620" s="41" t="s">
        <v>38</v>
      </c>
      <c r="B620" s="37">
        <f>[1]consoCURRENT!E13635</f>
        <v>0</v>
      </c>
      <c r="C620" s="37">
        <f>[1]consoCURRENT!F13635</f>
        <v>0</v>
      </c>
      <c r="D620" s="37">
        <f>[1]consoCURRENT!G13635</f>
        <v>0</v>
      </c>
      <c r="E620" s="37">
        <f>[1]consoCURRENT!H13635</f>
        <v>0</v>
      </c>
      <c r="F620" s="37">
        <f>[1]consoCURRENT!I13635</f>
        <v>0</v>
      </c>
      <c r="G620" s="37">
        <f>[1]consoCURRENT!J13635</f>
        <v>0</v>
      </c>
      <c r="H620" s="37">
        <f>[1]consoCURRENT!K13635</f>
        <v>0</v>
      </c>
      <c r="I620" s="37">
        <f>[1]consoCURRENT!L13635</f>
        <v>0</v>
      </c>
      <c r="J620" s="37">
        <f>[1]consoCURRENT!M13635</f>
        <v>0</v>
      </c>
      <c r="K620" s="37">
        <f>[1]consoCURRENT!N13635</f>
        <v>0</v>
      </c>
      <c r="L620" s="37">
        <f>[1]consoCURRENT!O13635</f>
        <v>0</v>
      </c>
      <c r="M620" s="37">
        <f>[1]consoCURRENT!P13635</f>
        <v>0</v>
      </c>
      <c r="N620" s="37">
        <f>[1]consoCURRENT!Q13635</f>
        <v>0</v>
      </c>
      <c r="O620" s="37">
        <f>[1]consoCURRENT!R13635</f>
        <v>0</v>
      </c>
      <c r="P620" s="37">
        <f>[1]consoCURRENT!S13635</f>
        <v>0</v>
      </c>
      <c r="Q620" s="37">
        <f>[1]consoCURRENT!T13635</f>
        <v>0</v>
      </c>
      <c r="R620" s="37">
        <f>[1]consoCURRENT!U13635</f>
        <v>0</v>
      </c>
      <c r="S620" s="37">
        <f>[1]consoCURRENT!V13635</f>
        <v>0</v>
      </c>
      <c r="T620" s="37">
        <f>[1]consoCURRENT!W13635</f>
        <v>0</v>
      </c>
      <c r="U620" s="37">
        <f>[1]consoCURRENT!X13635</f>
        <v>0</v>
      </c>
      <c r="V620" s="37">
        <f>[1]consoCURRENT!Y13635</f>
        <v>0</v>
      </c>
      <c r="W620" s="37">
        <f>[1]consoCURRENT!Z13635</f>
        <v>0</v>
      </c>
      <c r="X620" s="37">
        <f>[1]consoCURRENT!AA13635</f>
        <v>0</v>
      </c>
      <c r="Y620" s="37">
        <f>[1]consoCURRENT!AB13635</f>
        <v>0</v>
      </c>
      <c r="Z620" s="37">
        <f t="shared" si="438"/>
        <v>0</v>
      </c>
      <c r="AA620" s="37">
        <f t="shared" si="439"/>
        <v>0</v>
      </c>
      <c r="AB620" s="42"/>
      <c r="AC620" s="38"/>
    </row>
    <row r="621" spans="1:29" s="39" customFormat="1" ht="18" customHeight="1" x14ac:dyDescent="0.25">
      <c r="A621" s="41" t="s">
        <v>39</v>
      </c>
      <c r="B621" s="37">
        <f>[1]consoCURRENT!E13664</f>
        <v>0</v>
      </c>
      <c r="C621" s="37">
        <f>[1]consoCURRENT!F13664</f>
        <v>0</v>
      </c>
      <c r="D621" s="37">
        <f>[1]consoCURRENT!G13664</f>
        <v>0</v>
      </c>
      <c r="E621" s="37">
        <f>[1]consoCURRENT!H13664</f>
        <v>0</v>
      </c>
      <c r="F621" s="37">
        <f>[1]consoCURRENT!I13664</f>
        <v>0</v>
      </c>
      <c r="G621" s="37">
        <f>[1]consoCURRENT!J13664</f>
        <v>0</v>
      </c>
      <c r="H621" s="37">
        <f>[1]consoCURRENT!K13664</f>
        <v>0</v>
      </c>
      <c r="I621" s="37">
        <f>[1]consoCURRENT!L13664</f>
        <v>0</v>
      </c>
      <c r="J621" s="37">
        <f>[1]consoCURRENT!M13664</f>
        <v>0</v>
      </c>
      <c r="K621" s="37">
        <f>[1]consoCURRENT!N13664</f>
        <v>0</v>
      </c>
      <c r="L621" s="37">
        <f>[1]consoCURRENT!O13664</f>
        <v>0</v>
      </c>
      <c r="M621" s="37">
        <f>[1]consoCURRENT!P13664</f>
        <v>0</v>
      </c>
      <c r="N621" s="37">
        <f>[1]consoCURRENT!Q13664</f>
        <v>0</v>
      </c>
      <c r="O621" s="37">
        <f>[1]consoCURRENT!R13664</f>
        <v>0</v>
      </c>
      <c r="P621" s="37">
        <f>[1]consoCURRENT!S13664</f>
        <v>0</v>
      </c>
      <c r="Q621" s="37">
        <f>[1]consoCURRENT!T13664</f>
        <v>0</v>
      </c>
      <c r="R621" s="37">
        <f>[1]consoCURRENT!U13664</f>
        <v>0</v>
      </c>
      <c r="S621" s="37">
        <f>[1]consoCURRENT!V13664</f>
        <v>0</v>
      </c>
      <c r="T621" s="37">
        <f>[1]consoCURRENT!W13664</f>
        <v>0</v>
      </c>
      <c r="U621" s="37">
        <f>[1]consoCURRENT!X13664</f>
        <v>0</v>
      </c>
      <c r="V621" s="37">
        <f>[1]consoCURRENT!Y13664</f>
        <v>0</v>
      </c>
      <c r="W621" s="37">
        <f>[1]consoCURRENT!Z13664</f>
        <v>0</v>
      </c>
      <c r="X621" s="37">
        <f>[1]consoCURRENT!AA13664</f>
        <v>0</v>
      </c>
      <c r="Y621" s="37">
        <f>[1]consoCURRENT!AB13664</f>
        <v>0</v>
      </c>
      <c r="Z621" s="37">
        <f t="shared" si="438"/>
        <v>0</v>
      </c>
      <c r="AA621" s="37">
        <f t="shared" si="439"/>
        <v>0</v>
      </c>
      <c r="AB621" s="42"/>
      <c r="AC621" s="38"/>
    </row>
    <row r="622" spans="1:29" s="39" customFormat="1" ht="18" customHeight="1" x14ac:dyDescent="0.25">
      <c r="A622" s="43" t="s">
        <v>40</v>
      </c>
      <c r="B622" s="44">
        <f>SUM(B618:B621)</f>
        <v>1552000</v>
      </c>
      <c r="C622" s="44">
        <f t="shared" ref="C622:AA622" si="441">SUM(C618:C621)</f>
        <v>0</v>
      </c>
      <c r="D622" s="44">
        <f t="shared" si="441"/>
        <v>0</v>
      </c>
      <c r="E622" s="44">
        <f t="shared" si="441"/>
        <v>204520.78</v>
      </c>
      <c r="F622" s="44">
        <f t="shared" si="441"/>
        <v>0</v>
      </c>
      <c r="G622" s="44">
        <f t="shared" si="441"/>
        <v>0</v>
      </c>
      <c r="H622" s="44">
        <f t="shared" si="441"/>
        <v>0</v>
      </c>
      <c r="I622" s="44">
        <f t="shared" si="441"/>
        <v>0</v>
      </c>
      <c r="J622" s="44">
        <f t="shared" si="441"/>
        <v>0</v>
      </c>
      <c r="K622" s="44">
        <f t="shared" si="441"/>
        <v>0</v>
      </c>
      <c r="L622" s="44">
        <f t="shared" si="441"/>
        <v>0</v>
      </c>
      <c r="M622" s="44">
        <f t="shared" si="441"/>
        <v>0</v>
      </c>
      <c r="N622" s="44">
        <f t="shared" si="441"/>
        <v>0</v>
      </c>
      <c r="O622" s="44">
        <f t="shared" si="441"/>
        <v>88690.45</v>
      </c>
      <c r="P622" s="44">
        <f t="shared" si="441"/>
        <v>115830.33</v>
      </c>
      <c r="Q622" s="44">
        <f t="shared" si="441"/>
        <v>0</v>
      </c>
      <c r="R622" s="44">
        <f t="shared" si="441"/>
        <v>0</v>
      </c>
      <c r="S622" s="44">
        <f t="shared" si="441"/>
        <v>0</v>
      </c>
      <c r="T622" s="44">
        <f t="shared" si="441"/>
        <v>0</v>
      </c>
      <c r="U622" s="44">
        <f t="shared" si="441"/>
        <v>0</v>
      </c>
      <c r="V622" s="44">
        <f t="shared" si="441"/>
        <v>0</v>
      </c>
      <c r="W622" s="44">
        <f t="shared" si="441"/>
        <v>0</v>
      </c>
      <c r="X622" s="44">
        <f t="shared" si="441"/>
        <v>0</v>
      </c>
      <c r="Y622" s="44">
        <f t="shared" si="441"/>
        <v>0</v>
      </c>
      <c r="Z622" s="44">
        <f t="shared" si="441"/>
        <v>204520.78</v>
      </c>
      <c r="AA622" s="44">
        <f t="shared" si="441"/>
        <v>1347479.22</v>
      </c>
      <c r="AB622" s="45">
        <f t="shared" si="440"/>
        <v>0.1317788530927835</v>
      </c>
      <c r="AC622" s="38"/>
    </row>
    <row r="623" spans="1:29" s="39" customFormat="1" ht="18" customHeight="1" x14ac:dyDescent="0.25">
      <c r="A623" s="46" t="s">
        <v>41</v>
      </c>
      <c r="B623" s="37">
        <f>[1]consoCURRENT!E13668</f>
        <v>0</v>
      </c>
      <c r="C623" s="37">
        <f>[1]consoCURRENT!F13668</f>
        <v>0</v>
      </c>
      <c r="D623" s="37">
        <f>[1]consoCURRENT!G13668</f>
        <v>0</v>
      </c>
      <c r="E623" s="37">
        <f>[1]consoCURRENT!H13668</f>
        <v>0</v>
      </c>
      <c r="F623" s="37">
        <f>[1]consoCURRENT!I13668</f>
        <v>0</v>
      </c>
      <c r="G623" s="37">
        <f>[1]consoCURRENT!J13668</f>
        <v>0</v>
      </c>
      <c r="H623" s="37">
        <f>[1]consoCURRENT!K13668</f>
        <v>0</v>
      </c>
      <c r="I623" s="37">
        <f>[1]consoCURRENT!L13668</f>
        <v>0</v>
      </c>
      <c r="J623" s="37">
        <f>[1]consoCURRENT!M13668</f>
        <v>0</v>
      </c>
      <c r="K623" s="37">
        <f>[1]consoCURRENT!N13668</f>
        <v>0</v>
      </c>
      <c r="L623" s="37">
        <f>[1]consoCURRENT!O13668</f>
        <v>0</v>
      </c>
      <c r="M623" s="37">
        <f>[1]consoCURRENT!P13668</f>
        <v>0</v>
      </c>
      <c r="N623" s="37">
        <f>[1]consoCURRENT!Q13668</f>
        <v>0</v>
      </c>
      <c r="O623" s="37">
        <f>[1]consoCURRENT!R13668</f>
        <v>0</v>
      </c>
      <c r="P623" s="37">
        <f>[1]consoCURRENT!S13668</f>
        <v>0</v>
      </c>
      <c r="Q623" s="37">
        <f>[1]consoCURRENT!T13668</f>
        <v>0</v>
      </c>
      <c r="R623" s="37">
        <f>[1]consoCURRENT!U13668</f>
        <v>0</v>
      </c>
      <c r="S623" s="37">
        <f>[1]consoCURRENT!V13668</f>
        <v>0</v>
      </c>
      <c r="T623" s="37">
        <f>[1]consoCURRENT!W13668</f>
        <v>0</v>
      </c>
      <c r="U623" s="37">
        <f>[1]consoCURRENT!X13668</f>
        <v>0</v>
      </c>
      <c r="V623" s="37">
        <f>[1]consoCURRENT!Y13668</f>
        <v>0</v>
      </c>
      <c r="W623" s="37">
        <f>[1]consoCURRENT!Z13668</f>
        <v>0</v>
      </c>
      <c r="X623" s="37">
        <f>[1]consoCURRENT!AA13668</f>
        <v>0</v>
      </c>
      <c r="Y623" s="37">
        <f>[1]consoCURRENT!AB13668</f>
        <v>0</v>
      </c>
      <c r="Z623" s="37">
        <f t="shared" ref="Z623" si="442">SUM(M623:Y623)</f>
        <v>0</v>
      </c>
      <c r="AA623" s="37">
        <f t="shared" ref="AA623" si="443">B623-Z623</f>
        <v>0</v>
      </c>
      <c r="AB623" s="42"/>
      <c r="AC623" s="38"/>
    </row>
    <row r="624" spans="1:29" s="39" customFormat="1" ht="18" customHeight="1" x14ac:dyDescent="0.25">
      <c r="A624" s="43" t="s">
        <v>42</v>
      </c>
      <c r="B624" s="44">
        <f>B623+B622</f>
        <v>1552000</v>
      </c>
      <c r="C624" s="44">
        <f t="shared" ref="C624:AA624" si="444">C623+C622</f>
        <v>0</v>
      </c>
      <c r="D624" s="44">
        <f t="shared" si="444"/>
        <v>0</v>
      </c>
      <c r="E624" s="44">
        <f t="shared" si="444"/>
        <v>204520.78</v>
      </c>
      <c r="F624" s="44">
        <f t="shared" si="444"/>
        <v>0</v>
      </c>
      <c r="G624" s="44">
        <f t="shared" si="444"/>
        <v>0</v>
      </c>
      <c r="H624" s="44">
        <f t="shared" si="444"/>
        <v>0</v>
      </c>
      <c r="I624" s="44">
        <f t="shared" si="444"/>
        <v>0</v>
      </c>
      <c r="J624" s="44">
        <f t="shared" si="444"/>
        <v>0</v>
      </c>
      <c r="K624" s="44">
        <f t="shared" si="444"/>
        <v>0</v>
      </c>
      <c r="L624" s="44">
        <f t="shared" si="444"/>
        <v>0</v>
      </c>
      <c r="M624" s="44">
        <f t="shared" si="444"/>
        <v>0</v>
      </c>
      <c r="N624" s="44">
        <f t="shared" si="444"/>
        <v>0</v>
      </c>
      <c r="O624" s="44">
        <f t="shared" si="444"/>
        <v>88690.45</v>
      </c>
      <c r="P624" s="44">
        <f t="shared" si="444"/>
        <v>115830.33</v>
      </c>
      <c r="Q624" s="44">
        <f t="shared" si="444"/>
        <v>0</v>
      </c>
      <c r="R624" s="44">
        <f t="shared" si="444"/>
        <v>0</v>
      </c>
      <c r="S624" s="44">
        <f t="shared" si="444"/>
        <v>0</v>
      </c>
      <c r="T624" s="44">
        <f t="shared" si="444"/>
        <v>0</v>
      </c>
      <c r="U624" s="44">
        <f t="shared" si="444"/>
        <v>0</v>
      </c>
      <c r="V624" s="44">
        <f t="shared" si="444"/>
        <v>0</v>
      </c>
      <c r="W624" s="44">
        <f t="shared" si="444"/>
        <v>0</v>
      </c>
      <c r="X624" s="44">
        <f t="shared" si="444"/>
        <v>0</v>
      </c>
      <c r="Y624" s="44">
        <f t="shared" si="444"/>
        <v>0</v>
      </c>
      <c r="Z624" s="44">
        <f t="shared" si="444"/>
        <v>204520.78</v>
      </c>
      <c r="AA624" s="44">
        <f t="shared" si="444"/>
        <v>1347479.22</v>
      </c>
      <c r="AB624" s="45">
        <f t="shared" si="440"/>
        <v>0.1317788530927835</v>
      </c>
      <c r="AC624" s="47"/>
    </row>
    <row r="625" spans="1:29" s="39" customFormat="1" ht="15" customHeight="1" x14ac:dyDescent="0.25">
      <c r="A625" s="36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8"/>
    </row>
    <row r="626" spans="1:29" s="39" customFormat="1" ht="15" customHeight="1" x14ac:dyDescent="0.25">
      <c r="A626" s="36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8"/>
    </row>
    <row r="627" spans="1:29" s="39" customFormat="1" ht="15" customHeight="1" x14ac:dyDescent="0.3">
      <c r="A627" s="40" t="s">
        <v>64</v>
      </c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8"/>
    </row>
    <row r="628" spans="1:29" s="39" customFormat="1" ht="18" customHeight="1" x14ac:dyDescent="0.25">
      <c r="A628" s="41" t="s">
        <v>36</v>
      </c>
      <c r="B628" s="37">
        <f>[1]consoCURRENT!E13728</f>
        <v>0</v>
      </c>
      <c r="C628" s="37">
        <f>[1]consoCURRENT!F13728</f>
        <v>0</v>
      </c>
      <c r="D628" s="37">
        <f>[1]consoCURRENT!G13728</f>
        <v>0</v>
      </c>
      <c r="E628" s="37">
        <f>[1]consoCURRENT!H13728</f>
        <v>0</v>
      </c>
      <c r="F628" s="37">
        <f>[1]consoCURRENT!I13728</f>
        <v>0</v>
      </c>
      <c r="G628" s="37">
        <f>[1]consoCURRENT!J13728</f>
        <v>0</v>
      </c>
      <c r="H628" s="37">
        <f>[1]consoCURRENT!K13728</f>
        <v>0</v>
      </c>
      <c r="I628" s="37">
        <f>[1]consoCURRENT!L13728</f>
        <v>0</v>
      </c>
      <c r="J628" s="37">
        <f>[1]consoCURRENT!M13728</f>
        <v>0</v>
      </c>
      <c r="K628" s="37">
        <f>[1]consoCURRENT!N13728</f>
        <v>0</v>
      </c>
      <c r="L628" s="37">
        <f>[1]consoCURRENT!O13728</f>
        <v>0</v>
      </c>
      <c r="M628" s="37">
        <f>[1]consoCURRENT!P13728</f>
        <v>0</v>
      </c>
      <c r="N628" s="37">
        <f>[1]consoCURRENT!Q13728</f>
        <v>0</v>
      </c>
      <c r="O628" s="37">
        <f>[1]consoCURRENT!R13728</f>
        <v>0</v>
      </c>
      <c r="P628" s="37">
        <f>[1]consoCURRENT!S13728</f>
        <v>0</v>
      </c>
      <c r="Q628" s="37">
        <f>[1]consoCURRENT!T13728</f>
        <v>0</v>
      </c>
      <c r="R628" s="37">
        <f>[1]consoCURRENT!U13728</f>
        <v>0</v>
      </c>
      <c r="S628" s="37">
        <f>[1]consoCURRENT!V13728</f>
        <v>0</v>
      </c>
      <c r="T628" s="37">
        <f>[1]consoCURRENT!W13728</f>
        <v>0</v>
      </c>
      <c r="U628" s="37">
        <f>[1]consoCURRENT!X13728</f>
        <v>0</v>
      </c>
      <c r="V628" s="37">
        <f>[1]consoCURRENT!Y13728</f>
        <v>0</v>
      </c>
      <c r="W628" s="37">
        <f>[1]consoCURRENT!Z13728</f>
        <v>0</v>
      </c>
      <c r="X628" s="37">
        <f>[1]consoCURRENT!AA13728</f>
        <v>0</v>
      </c>
      <c r="Y628" s="37">
        <f>[1]consoCURRENT!AB13728</f>
        <v>0</v>
      </c>
      <c r="Z628" s="37">
        <f>SUM(M628:Y628)</f>
        <v>0</v>
      </c>
      <c r="AA628" s="37">
        <f>B628-Z628</f>
        <v>0</v>
      </c>
      <c r="AB628" s="42"/>
      <c r="AC628" s="38"/>
    </row>
    <row r="629" spans="1:29" s="39" customFormat="1" ht="18" customHeight="1" x14ac:dyDescent="0.25">
      <c r="A629" s="41" t="s">
        <v>37</v>
      </c>
      <c r="B629" s="37">
        <f>[1]consoCURRENT!E13804</f>
        <v>810000</v>
      </c>
      <c r="C629" s="37">
        <f>[1]consoCURRENT!F13804</f>
        <v>0</v>
      </c>
      <c r="D629" s="37">
        <f>[1]consoCURRENT!G13804</f>
        <v>0</v>
      </c>
      <c r="E629" s="37">
        <f>[1]consoCURRENT!H13804</f>
        <v>89718.6</v>
      </c>
      <c r="F629" s="37">
        <f>[1]consoCURRENT!I13804</f>
        <v>0</v>
      </c>
      <c r="G629" s="37">
        <f>[1]consoCURRENT!J13804</f>
        <v>0</v>
      </c>
      <c r="H629" s="37">
        <f>[1]consoCURRENT!K13804</f>
        <v>0</v>
      </c>
      <c r="I629" s="37">
        <f>[1]consoCURRENT!L13804</f>
        <v>0</v>
      </c>
      <c r="J629" s="37">
        <f>[1]consoCURRENT!M13804</f>
        <v>0</v>
      </c>
      <c r="K629" s="37">
        <f>[1]consoCURRENT!N13804</f>
        <v>0</v>
      </c>
      <c r="L629" s="37">
        <f>[1]consoCURRENT!O13804</f>
        <v>0</v>
      </c>
      <c r="M629" s="37">
        <f>[1]consoCURRENT!P13804</f>
        <v>0</v>
      </c>
      <c r="N629" s="37">
        <f>[1]consoCURRENT!Q13804</f>
        <v>0</v>
      </c>
      <c r="O629" s="37">
        <f>[1]consoCURRENT!R13804</f>
        <v>0</v>
      </c>
      <c r="P629" s="37">
        <f>[1]consoCURRENT!S13804</f>
        <v>89718.6</v>
      </c>
      <c r="Q629" s="37">
        <f>[1]consoCURRENT!T13804</f>
        <v>0</v>
      </c>
      <c r="R629" s="37">
        <f>[1]consoCURRENT!U13804</f>
        <v>0</v>
      </c>
      <c r="S629" s="37">
        <f>[1]consoCURRENT!V13804</f>
        <v>0</v>
      </c>
      <c r="T629" s="37">
        <f>[1]consoCURRENT!W13804</f>
        <v>0</v>
      </c>
      <c r="U629" s="37">
        <f>[1]consoCURRENT!X13804</f>
        <v>0</v>
      </c>
      <c r="V629" s="37">
        <f>[1]consoCURRENT!Y13804</f>
        <v>0</v>
      </c>
      <c r="W629" s="37">
        <f>[1]consoCURRENT!Z13804</f>
        <v>0</v>
      </c>
      <c r="X629" s="37">
        <f>[1]consoCURRENT!AA13804</f>
        <v>0</v>
      </c>
      <c r="Y629" s="37">
        <f>[1]consoCURRENT!AB13804</f>
        <v>0</v>
      </c>
      <c r="Z629" s="37">
        <f t="shared" ref="Z629:Z631" si="445">SUM(M629:Y629)</f>
        <v>89718.6</v>
      </c>
      <c r="AA629" s="37">
        <f t="shared" ref="AA629:AA631" si="446">B629-Z629</f>
        <v>720281.4</v>
      </c>
      <c r="AB629" s="42">
        <f t="shared" ref="AB629:AB634" si="447">Z629/B629</f>
        <v>0.11076370370370371</v>
      </c>
      <c r="AC629" s="38"/>
    </row>
    <row r="630" spans="1:29" s="39" customFormat="1" ht="18" customHeight="1" x14ac:dyDescent="0.25">
      <c r="A630" s="41" t="s">
        <v>38</v>
      </c>
      <c r="B630" s="37">
        <f>[1]consoCURRENT!E13810</f>
        <v>0</v>
      </c>
      <c r="C630" s="37">
        <f>[1]consoCURRENT!F13810</f>
        <v>0</v>
      </c>
      <c r="D630" s="37">
        <f>[1]consoCURRENT!G13810</f>
        <v>0</v>
      </c>
      <c r="E630" s="37">
        <f>[1]consoCURRENT!H13810</f>
        <v>0</v>
      </c>
      <c r="F630" s="37">
        <f>[1]consoCURRENT!I13810</f>
        <v>0</v>
      </c>
      <c r="G630" s="37">
        <f>[1]consoCURRENT!J13810</f>
        <v>0</v>
      </c>
      <c r="H630" s="37">
        <f>[1]consoCURRENT!K13810</f>
        <v>0</v>
      </c>
      <c r="I630" s="37">
        <f>[1]consoCURRENT!L13810</f>
        <v>0</v>
      </c>
      <c r="J630" s="37">
        <f>[1]consoCURRENT!M13810</f>
        <v>0</v>
      </c>
      <c r="K630" s="37">
        <f>[1]consoCURRENT!N13810</f>
        <v>0</v>
      </c>
      <c r="L630" s="37">
        <f>[1]consoCURRENT!O13810</f>
        <v>0</v>
      </c>
      <c r="M630" s="37">
        <f>[1]consoCURRENT!P13810</f>
        <v>0</v>
      </c>
      <c r="N630" s="37">
        <f>[1]consoCURRENT!Q13810</f>
        <v>0</v>
      </c>
      <c r="O630" s="37">
        <f>[1]consoCURRENT!R13810</f>
        <v>0</v>
      </c>
      <c r="P630" s="37">
        <f>[1]consoCURRENT!S13810</f>
        <v>0</v>
      </c>
      <c r="Q630" s="37">
        <f>[1]consoCURRENT!T13810</f>
        <v>0</v>
      </c>
      <c r="R630" s="37">
        <f>[1]consoCURRENT!U13810</f>
        <v>0</v>
      </c>
      <c r="S630" s="37">
        <f>[1]consoCURRENT!V13810</f>
        <v>0</v>
      </c>
      <c r="T630" s="37">
        <f>[1]consoCURRENT!W13810</f>
        <v>0</v>
      </c>
      <c r="U630" s="37">
        <f>[1]consoCURRENT!X13810</f>
        <v>0</v>
      </c>
      <c r="V630" s="37">
        <f>[1]consoCURRENT!Y13810</f>
        <v>0</v>
      </c>
      <c r="W630" s="37">
        <f>[1]consoCURRENT!Z13810</f>
        <v>0</v>
      </c>
      <c r="X630" s="37">
        <f>[1]consoCURRENT!AA13810</f>
        <v>0</v>
      </c>
      <c r="Y630" s="37">
        <f>[1]consoCURRENT!AB13810</f>
        <v>0</v>
      </c>
      <c r="Z630" s="37">
        <f t="shared" si="445"/>
        <v>0</v>
      </c>
      <c r="AA630" s="37">
        <f t="shared" si="446"/>
        <v>0</v>
      </c>
      <c r="AB630" s="42"/>
      <c r="AC630" s="38"/>
    </row>
    <row r="631" spans="1:29" s="39" customFormat="1" ht="18" customHeight="1" x14ac:dyDescent="0.25">
      <c r="A631" s="41" t="s">
        <v>39</v>
      </c>
      <c r="B631" s="37">
        <f>[1]consoCURRENT!E13839</f>
        <v>0</v>
      </c>
      <c r="C631" s="37">
        <f>[1]consoCURRENT!F13839</f>
        <v>0</v>
      </c>
      <c r="D631" s="37">
        <f>[1]consoCURRENT!G13839</f>
        <v>0</v>
      </c>
      <c r="E631" s="37">
        <f>[1]consoCURRENT!H13839</f>
        <v>0</v>
      </c>
      <c r="F631" s="37">
        <f>[1]consoCURRENT!I13839</f>
        <v>0</v>
      </c>
      <c r="G631" s="37">
        <f>[1]consoCURRENT!J13839</f>
        <v>0</v>
      </c>
      <c r="H631" s="37">
        <f>[1]consoCURRENT!K13839</f>
        <v>0</v>
      </c>
      <c r="I631" s="37">
        <f>[1]consoCURRENT!L13839</f>
        <v>0</v>
      </c>
      <c r="J631" s="37">
        <f>[1]consoCURRENT!M13839</f>
        <v>0</v>
      </c>
      <c r="K631" s="37">
        <f>[1]consoCURRENT!N13839</f>
        <v>0</v>
      </c>
      <c r="L631" s="37">
        <f>[1]consoCURRENT!O13839</f>
        <v>0</v>
      </c>
      <c r="M631" s="37">
        <f>[1]consoCURRENT!P13839</f>
        <v>0</v>
      </c>
      <c r="N631" s="37">
        <f>[1]consoCURRENT!Q13839</f>
        <v>0</v>
      </c>
      <c r="O631" s="37">
        <f>[1]consoCURRENT!R13839</f>
        <v>0</v>
      </c>
      <c r="P631" s="37">
        <f>[1]consoCURRENT!S13839</f>
        <v>0</v>
      </c>
      <c r="Q631" s="37">
        <f>[1]consoCURRENT!T13839</f>
        <v>0</v>
      </c>
      <c r="R631" s="37">
        <f>[1]consoCURRENT!U13839</f>
        <v>0</v>
      </c>
      <c r="S631" s="37">
        <f>[1]consoCURRENT!V13839</f>
        <v>0</v>
      </c>
      <c r="T631" s="37">
        <f>[1]consoCURRENT!W13839</f>
        <v>0</v>
      </c>
      <c r="U631" s="37">
        <f>[1]consoCURRENT!X13839</f>
        <v>0</v>
      </c>
      <c r="V631" s="37">
        <f>[1]consoCURRENT!Y13839</f>
        <v>0</v>
      </c>
      <c r="W631" s="37">
        <f>[1]consoCURRENT!Z13839</f>
        <v>0</v>
      </c>
      <c r="X631" s="37">
        <f>[1]consoCURRENT!AA13839</f>
        <v>0</v>
      </c>
      <c r="Y631" s="37">
        <f>[1]consoCURRENT!AB13839</f>
        <v>0</v>
      </c>
      <c r="Z631" s="37">
        <f t="shared" si="445"/>
        <v>0</v>
      </c>
      <c r="AA631" s="37">
        <f t="shared" si="446"/>
        <v>0</v>
      </c>
      <c r="AB631" s="42"/>
      <c r="AC631" s="38"/>
    </row>
    <row r="632" spans="1:29" s="39" customFormat="1" ht="18" customHeight="1" x14ac:dyDescent="0.25">
      <c r="A632" s="43" t="s">
        <v>40</v>
      </c>
      <c r="B632" s="44">
        <f>SUM(B628:B631)</f>
        <v>810000</v>
      </c>
      <c r="C632" s="44">
        <f t="shared" ref="C632:AA632" si="448">SUM(C628:C631)</f>
        <v>0</v>
      </c>
      <c r="D632" s="44">
        <f t="shared" si="448"/>
        <v>0</v>
      </c>
      <c r="E632" s="44">
        <f t="shared" si="448"/>
        <v>89718.6</v>
      </c>
      <c r="F632" s="44">
        <f t="shared" si="448"/>
        <v>0</v>
      </c>
      <c r="G632" s="44">
        <f t="shared" si="448"/>
        <v>0</v>
      </c>
      <c r="H632" s="44">
        <f t="shared" si="448"/>
        <v>0</v>
      </c>
      <c r="I632" s="44">
        <f t="shared" si="448"/>
        <v>0</v>
      </c>
      <c r="J632" s="44">
        <f t="shared" si="448"/>
        <v>0</v>
      </c>
      <c r="K632" s="44">
        <f t="shared" si="448"/>
        <v>0</v>
      </c>
      <c r="L632" s="44">
        <f t="shared" si="448"/>
        <v>0</v>
      </c>
      <c r="M632" s="44">
        <f t="shared" si="448"/>
        <v>0</v>
      </c>
      <c r="N632" s="44">
        <f t="shared" si="448"/>
        <v>0</v>
      </c>
      <c r="O632" s="44">
        <f t="shared" si="448"/>
        <v>0</v>
      </c>
      <c r="P632" s="44">
        <f t="shared" si="448"/>
        <v>89718.6</v>
      </c>
      <c r="Q632" s="44">
        <f t="shared" si="448"/>
        <v>0</v>
      </c>
      <c r="R632" s="44">
        <f t="shared" si="448"/>
        <v>0</v>
      </c>
      <c r="S632" s="44">
        <f t="shared" si="448"/>
        <v>0</v>
      </c>
      <c r="T632" s="44">
        <f t="shared" si="448"/>
        <v>0</v>
      </c>
      <c r="U632" s="44">
        <f t="shared" si="448"/>
        <v>0</v>
      </c>
      <c r="V632" s="44">
        <f t="shared" si="448"/>
        <v>0</v>
      </c>
      <c r="W632" s="44">
        <f t="shared" si="448"/>
        <v>0</v>
      </c>
      <c r="X632" s="44">
        <f t="shared" si="448"/>
        <v>0</v>
      </c>
      <c r="Y632" s="44">
        <f t="shared" si="448"/>
        <v>0</v>
      </c>
      <c r="Z632" s="44">
        <f t="shared" si="448"/>
        <v>89718.6</v>
      </c>
      <c r="AA632" s="44">
        <f t="shared" si="448"/>
        <v>720281.4</v>
      </c>
      <c r="AB632" s="45">
        <f t="shared" si="447"/>
        <v>0.11076370370370371</v>
      </c>
      <c r="AC632" s="38"/>
    </row>
    <row r="633" spans="1:29" s="39" customFormat="1" ht="18" customHeight="1" x14ac:dyDescent="0.25">
      <c r="A633" s="46" t="s">
        <v>41</v>
      </c>
      <c r="B633" s="37">
        <f>[1]consoCURRENT!E13843</f>
        <v>0</v>
      </c>
      <c r="C633" s="37">
        <f>[1]consoCURRENT!F13843</f>
        <v>0</v>
      </c>
      <c r="D633" s="37">
        <f>[1]consoCURRENT!G13843</f>
        <v>0</v>
      </c>
      <c r="E633" s="37">
        <f>[1]consoCURRENT!H13843</f>
        <v>0</v>
      </c>
      <c r="F633" s="37">
        <f>[1]consoCURRENT!I13843</f>
        <v>0</v>
      </c>
      <c r="G633" s="37">
        <f>[1]consoCURRENT!J13843</f>
        <v>0</v>
      </c>
      <c r="H633" s="37">
        <f>[1]consoCURRENT!K13843</f>
        <v>0</v>
      </c>
      <c r="I633" s="37">
        <f>[1]consoCURRENT!L13843</f>
        <v>0</v>
      </c>
      <c r="J633" s="37">
        <f>[1]consoCURRENT!M13843</f>
        <v>0</v>
      </c>
      <c r="K633" s="37">
        <f>[1]consoCURRENT!N13843</f>
        <v>0</v>
      </c>
      <c r="L633" s="37">
        <f>[1]consoCURRENT!O13843</f>
        <v>0</v>
      </c>
      <c r="M633" s="37">
        <f>[1]consoCURRENT!P13843</f>
        <v>0</v>
      </c>
      <c r="N633" s="37">
        <f>[1]consoCURRENT!Q13843</f>
        <v>0</v>
      </c>
      <c r="O633" s="37">
        <f>[1]consoCURRENT!R13843</f>
        <v>0</v>
      </c>
      <c r="P633" s="37">
        <f>[1]consoCURRENT!S13843</f>
        <v>0</v>
      </c>
      <c r="Q633" s="37">
        <f>[1]consoCURRENT!T13843</f>
        <v>0</v>
      </c>
      <c r="R633" s="37">
        <f>[1]consoCURRENT!U13843</f>
        <v>0</v>
      </c>
      <c r="S633" s="37">
        <f>[1]consoCURRENT!V13843</f>
        <v>0</v>
      </c>
      <c r="T633" s="37">
        <f>[1]consoCURRENT!W13843</f>
        <v>0</v>
      </c>
      <c r="U633" s="37">
        <f>[1]consoCURRENT!X13843</f>
        <v>0</v>
      </c>
      <c r="V633" s="37">
        <f>[1]consoCURRENT!Y13843</f>
        <v>0</v>
      </c>
      <c r="W633" s="37">
        <f>[1]consoCURRENT!Z13843</f>
        <v>0</v>
      </c>
      <c r="X633" s="37">
        <f>[1]consoCURRENT!AA13843</f>
        <v>0</v>
      </c>
      <c r="Y633" s="37">
        <f>[1]consoCURRENT!AB13843</f>
        <v>0</v>
      </c>
      <c r="Z633" s="37">
        <f t="shared" ref="Z633" si="449">SUM(M633:Y633)</f>
        <v>0</v>
      </c>
      <c r="AA633" s="37">
        <f t="shared" ref="AA633" si="450">B633-Z633</f>
        <v>0</v>
      </c>
      <c r="AB633" s="42"/>
      <c r="AC633" s="38"/>
    </row>
    <row r="634" spans="1:29" s="39" customFormat="1" ht="18" customHeight="1" x14ac:dyDescent="0.25">
      <c r="A634" s="43" t="s">
        <v>42</v>
      </c>
      <c r="B634" s="44">
        <f>B633+B632</f>
        <v>810000</v>
      </c>
      <c r="C634" s="44">
        <f t="shared" ref="C634:AA634" si="451">C633+C632</f>
        <v>0</v>
      </c>
      <c r="D634" s="44">
        <f t="shared" si="451"/>
        <v>0</v>
      </c>
      <c r="E634" s="44">
        <f t="shared" si="451"/>
        <v>89718.6</v>
      </c>
      <c r="F634" s="44">
        <f t="shared" si="451"/>
        <v>0</v>
      </c>
      <c r="G634" s="44">
        <f t="shared" si="451"/>
        <v>0</v>
      </c>
      <c r="H634" s="44">
        <f t="shared" si="451"/>
        <v>0</v>
      </c>
      <c r="I634" s="44">
        <f t="shared" si="451"/>
        <v>0</v>
      </c>
      <c r="J634" s="44">
        <f t="shared" si="451"/>
        <v>0</v>
      </c>
      <c r="K634" s="44">
        <f t="shared" si="451"/>
        <v>0</v>
      </c>
      <c r="L634" s="44">
        <f t="shared" si="451"/>
        <v>0</v>
      </c>
      <c r="M634" s="44">
        <f t="shared" si="451"/>
        <v>0</v>
      </c>
      <c r="N634" s="44">
        <f t="shared" si="451"/>
        <v>0</v>
      </c>
      <c r="O634" s="44">
        <f t="shared" si="451"/>
        <v>0</v>
      </c>
      <c r="P634" s="44">
        <f t="shared" si="451"/>
        <v>89718.6</v>
      </c>
      <c r="Q634" s="44">
        <f t="shared" si="451"/>
        <v>0</v>
      </c>
      <c r="R634" s="44">
        <f t="shared" si="451"/>
        <v>0</v>
      </c>
      <c r="S634" s="44">
        <f t="shared" si="451"/>
        <v>0</v>
      </c>
      <c r="T634" s="44">
        <f t="shared" si="451"/>
        <v>0</v>
      </c>
      <c r="U634" s="44">
        <f t="shared" si="451"/>
        <v>0</v>
      </c>
      <c r="V634" s="44">
        <f t="shared" si="451"/>
        <v>0</v>
      </c>
      <c r="W634" s="44">
        <f t="shared" si="451"/>
        <v>0</v>
      </c>
      <c r="X634" s="44">
        <f t="shared" si="451"/>
        <v>0</v>
      </c>
      <c r="Y634" s="44">
        <f t="shared" si="451"/>
        <v>0</v>
      </c>
      <c r="Z634" s="44">
        <f t="shared" si="451"/>
        <v>89718.6</v>
      </c>
      <c r="AA634" s="44">
        <f t="shared" si="451"/>
        <v>720281.4</v>
      </c>
      <c r="AB634" s="45">
        <f t="shared" si="447"/>
        <v>0.11076370370370371</v>
      </c>
      <c r="AC634" s="47"/>
    </row>
    <row r="635" spans="1:29" s="39" customFormat="1" ht="15" customHeight="1" x14ac:dyDescent="0.25">
      <c r="A635" s="36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8"/>
    </row>
    <row r="636" spans="1:29" s="39" customFormat="1" ht="15" customHeight="1" x14ac:dyDescent="0.25">
      <c r="A636" s="36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8"/>
    </row>
    <row r="637" spans="1:29" s="39" customFormat="1" ht="15" customHeight="1" x14ac:dyDescent="0.3">
      <c r="A637" s="40" t="s">
        <v>65</v>
      </c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8"/>
    </row>
    <row r="638" spans="1:29" s="39" customFormat="1" ht="18" customHeight="1" x14ac:dyDescent="0.25">
      <c r="A638" s="41" t="s">
        <v>36</v>
      </c>
      <c r="B638" s="37">
        <f>[1]consoCURRENT!E13903</f>
        <v>0</v>
      </c>
      <c r="C638" s="37">
        <f>[1]consoCURRENT!F13903</f>
        <v>0</v>
      </c>
      <c r="D638" s="37">
        <f>[1]consoCURRENT!G13903</f>
        <v>0</v>
      </c>
      <c r="E638" s="37">
        <f>[1]consoCURRENT!H13903</f>
        <v>0</v>
      </c>
      <c r="F638" s="37">
        <f>[1]consoCURRENT!I13903</f>
        <v>0</v>
      </c>
      <c r="G638" s="37">
        <f>[1]consoCURRENT!J13903</f>
        <v>0</v>
      </c>
      <c r="H638" s="37">
        <f>[1]consoCURRENT!K13903</f>
        <v>0</v>
      </c>
      <c r="I638" s="37">
        <f>[1]consoCURRENT!L13903</f>
        <v>0</v>
      </c>
      <c r="J638" s="37">
        <f>[1]consoCURRENT!M13903</f>
        <v>0</v>
      </c>
      <c r="K638" s="37">
        <f>[1]consoCURRENT!N13903</f>
        <v>0</v>
      </c>
      <c r="L638" s="37">
        <f>[1]consoCURRENT!O13903</f>
        <v>0</v>
      </c>
      <c r="M638" s="37">
        <f>[1]consoCURRENT!P13903</f>
        <v>0</v>
      </c>
      <c r="N638" s="37">
        <f>[1]consoCURRENT!Q13903</f>
        <v>0</v>
      </c>
      <c r="O638" s="37">
        <f>[1]consoCURRENT!R13903</f>
        <v>0</v>
      </c>
      <c r="P638" s="37">
        <f>[1]consoCURRENT!S13903</f>
        <v>0</v>
      </c>
      <c r="Q638" s="37">
        <f>[1]consoCURRENT!T13903</f>
        <v>0</v>
      </c>
      <c r="R638" s="37">
        <f>[1]consoCURRENT!U13903</f>
        <v>0</v>
      </c>
      <c r="S638" s="37">
        <f>[1]consoCURRENT!V13903</f>
        <v>0</v>
      </c>
      <c r="T638" s="37">
        <f>[1]consoCURRENT!W13903</f>
        <v>0</v>
      </c>
      <c r="U638" s="37">
        <f>[1]consoCURRENT!X13903</f>
        <v>0</v>
      </c>
      <c r="V638" s="37">
        <f>[1]consoCURRENT!Y13903</f>
        <v>0</v>
      </c>
      <c r="W638" s="37">
        <f>[1]consoCURRENT!Z13903</f>
        <v>0</v>
      </c>
      <c r="X638" s="37">
        <f>[1]consoCURRENT!AA13903</f>
        <v>0</v>
      </c>
      <c r="Y638" s="37">
        <f>[1]consoCURRENT!AB13903</f>
        <v>0</v>
      </c>
      <c r="Z638" s="37">
        <f>SUM(M638:Y638)</f>
        <v>0</v>
      </c>
      <c r="AA638" s="37">
        <f>B638-Z638</f>
        <v>0</v>
      </c>
      <c r="AB638" s="42"/>
      <c r="AC638" s="38"/>
    </row>
    <row r="639" spans="1:29" s="39" customFormat="1" ht="18" customHeight="1" x14ac:dyDescent="0.25">
      <c r="A639" s="41" t="s">
        <v>37</v>
      </c>
      <c r="B639" s="37">
        <f>[1]consoCURRENT!E13979</f>
        <v>638000</v>
      </c>
      <c r="C639" s="37">
        <f>[1]consoCURRENT!F13979</f>
        <v>0</v>
      </c>
      <c r="D639" s="37">
        <f>[1]consoCURRENT!G13979</f>
        <v>0</v>
      </c>
      <c r="E639" s="37">
        <f>[1]consoCURRENT!H13979</f>
        <v>143769</v>
      </c>
      <c r="F639" s="37">
        <f>[1]consoCURRENT!I13979</f>
        <v>0</v>
      </c>
      <c r="G639" s="37">
        <f>[1]consoCURRENT!J13979</f>
        <v>0</v>
      </c>
      <c r="H639" s="37">
        <f>[1]consoCURRENT!K13979</f>
        <v>0</v>
      </c>
      <c r="I639" s="37">
        <f>[1]consoCURRENT!L13979</f>
        <v>0</v>
      </c>
      <c r="J639" s="37">
        <f>[1]consoCURRENT!M13979</f>
        <v>0</v>
      </c>
      <c r="K639" s="37">
        <f>[1]consoCURRENT!N13979</f>
        <v>0</v>
      </c>
      <c r="L639" s="37">
        <f>[1]consoCURRENT!O13979</f>
        <v>0</v>
      </c>
      <c r="M639" s="37">
        <f>[1]consoCURRENT!P13979</f>
        <v>0</v>
      </c>
      <c r="N639" s="37">
        <f>[1]consoCURRENT!Q13979</f>
        <v>0</v>
      </c>
      <c r="O639" s="37">
        <f>[1]consoCURRENT!R13979</f>
        <v>60994</v>
      </c>
      <c r="P639" s="37">
        <f>[1]consoCURRENT!S13979</f>
        <v>82775</v>
      </c>
      <c r="Q639" s="37">
        <f>[1]consoCURRENT!T13979</f>
        <v>0</v>
      </c>
      <c r="R639" s="37">
        <f>[1]consoCURRENT!U13979</f>
        <v>0</v>
      </c>
      <c r="S639" s="37">
        <f>[1]consoCURRENT!V13979</f>
        <v>0</v>
      </c>
      <c r="T639" s="37">
        <f>[1]consoCURRENT!W13979</f>
        <v>0</v>
      </c>
      <c r="U639" s="37">
        <f>[1]consoCURRENT!X13979</f>
        <v>0</v>
      </c>
      <c r="V639" s="37">
        <f>[1]consoCURRENT!Y13979</f>
        <v>0</v>
      </c>
      <c r="W639" s="37">
        <f>[1]consoCURRENT!Z13979</f>
        <v>0</v>
      </c>
      <c r="X639" s="37">
        <f>[1]consoCURRENT!AA13979</f>
        <v>0</v>
      </c>
      <c r="Y639" s="37">
        <f>[1]consoCURRENT!AB13979</f>
        <v>0</v>
      </c>
      <c r="Z639" s="37">
        <f t="shared" ref="Z639:Z641" si="452">SUM(M639:Y639)</f>
        <v>143769</v>
      </c>
      <c r="AA639" s="37">
        <f t="shared" ref="AA639:AA641" si="453">B639-Z639</f>
        <v>494231</v>
      </c>
      <c r="AB639" s="42">
        <f t="shared" ref="AB639:AB644" si="454">Z639/B639</f>
        <v>0.22534326018808779</v>
      </c>
      <c r="AC639" s="38"/>
    </row>
    <row r="640" spans="1:29" s="39" customFormat="1" ht="18" customHeight="1" x14ac:dyDescent="0.25">
      <c r="A640" s="41" t="s">
        <v>38</v>
      </c>
      <c r="B640" s="37">
        <f>[1]consoCURRENT!E13985</f>
        <v>0</v>
      </c>
      <c r="C640" s="37">
        <f>[1]consoCURRENT!F13985</f>
        <v>0</v>
      </c>
      <c r="D640" s="37">
        <f>[1]consoCURRENT!G13985</f>
        <v>0</v>
      </c>
      <c r="E640" s="37">
        <f>[1]consoCURRENT!H13985</f>
        <v>0</v>
      </c>
      <c r="F640" s="37">
        <f>[1]consoCURRENT!I13985</f>
        <v>0</v>
      </c>
      <c r="G640" s="37">
        <f>[1]consoCURRENT!J13985</f>
        <v>0</v>
      </c>
      <c r="H640" s="37">
        <f>[1]consoCURRENT!K13985</f>
        <v>0</v>
      </c>
      <c r="I640" s="37">
        <f>[1]consoCURRENT!L13985</f>
        <v>0</v>
      </c>
      <c r="J640" s="37">
        <f>[1]consoCURRENT!M13985</f>
        <v>0</v>
      </c>
      <c r="K640" s="37">
        <f>[1]consoCURRENT!N13985</f>
        <v>0</v>
      </c>
      <c r="L640" s="37">
        <f>[1]consoCURRENT!O13985</f>
        <v>0</v>
      </c>
      <c r="M640" s="37">
        <f>[1]consoCURRENT!P13985</f>
        <v>0</v>
      </c>
      <c r="N640" s="37">
        <f>[1]consoCURRENT!Q13985</f>
        <v>0</v>
      </c>
      <c r="O640" s="37">
        <f>[1]consoCURRENT!R13985</f>
        <v>0</v>
      </c>
      <c r="P640" s="37">
        <f>[1]consoCURRENT!S13985</f>
        <v>0</v>
      </c>
      <c r="Q640" s="37">
        <f>[1]consoCURRENT!T13985</f>
        <v>0</v>
      </c>
      <c r="R640" s="37">
        <f>[1]consoCURRENT!U13985</f>
        <v>0</v>
      </c>
      <c r="S640" s="37">
        <f>[1]consoCURRENT!V13985</f>
        <v>0</v>
      </c>
      <c r="T640" s="37">
        <f>[1]consoCURRENT!W13985</f>
        <v>0</v>
      </c>
      <c r="U640" s="37">
        <f>[1]consoCURRENT!X13985</f>
        <v>0</v>
      </c>
      <c r="V640" s="37">
        <f>[1]consoCURRENT!Y13985</f>
        <v>0</v>
      </c>
      <c r="W640" s="37">
        <f>[1]consoCURRENT!Z13985</f>
        <v>0</v>
      </c>
      <c r="X640" s="37">
        <f>[1]consoCURRENT!AA13985</f>
        <v>0</v>
      </c>
      <c r="Y640" s="37">
        <f>[1]consoCURRENT!AB13985</f>
        <v>0</v>
      </c>
      <c r="Z640" s="37">
        <f t="shared" si="452"/>
        <v>0</v>
      </c>
      <c r="AA640" s="37">
        <f t="shared" si="453"/>
        <v>0</v>
      </c>
      <c r="AB640" s="42"/>
      <c r="AC640" s="38"/>
    </row>
    <row r="641" spans="1:29" s="39" customFormat="1" ht="18" customHeight="1" x14ac:dyDescent="0.25">
      <c r="A641" s="41" t="s">
        <v>39</v>
      </c>
      <c r="B641" s="37">
        <f>[1]consoCURRENT!E14014</f>
        <v>0</v>
      </c>
      <c r="C641" s="37">
        <f>[1]consoCURRENT!F14014</f>
        <v>0</v>
      </c>
      <c r="D641" s="37">
        <f>[1]consoCURRENT!G14014</f>
        <v>0</v>
      </c>
      <c r="E641" s="37">
        <f>[1]consoCURRENT!H14014</f>
        <v>0</v>
      </c>
      <c r="F641" s="37">
        <f>[1]consoCURRENT!I14014</f>
        <v>0</v>
      </c>
      <c r="G641" s="37">
        <f>[1]consoCURRENT!J14014</f>
        <v>0</v>
      </c>
      <c r="H641" s="37">
        <f>[1]consoCURRENT!K14014</f>
        <v>0</v>
      </c>
      <c r="I641" s="37">
        <f>[1]consoCURRENT!L14014</f>
        <v>0</v>
      </c>
      <c r="J641" s="37">
        <f>[1]consoCURRENT!M14014</f>
        <v>0</v>
      </c>
      <c r="K641" s="37">
        <f>[1]consoCURRENT!N14014</f>
        <v>0</v>
      </c>
      <c r="L641" s="37">
        <f>[1]consoCURRENT!O14014</f>
        <v>0</v>
      </c>
      <c r="M641" s="37">
        <f>[1]consoCURRENT!P14014</f>
        <v>0</v>
      </c>
      <c r="N641" s="37">
        <f>[1]consoCURRENT!Q14014</f>
        <v>0</v>
      </c>
      <c r="O641" s="37">
        <f>[1]consoCURRENT!R14014</f>
        <v>0</v>
      </c>
      <c r="P641" s="37">
        <f>[1]consoCURRENT!S14014</f>
        <v>0</v>
      </c>
      <c r="Q641" s="37">
        <f>[1]consoCURRENT!T14014</f>
        <v>0</v>
      </c>
      <c r="R641" s="37">
        <f>[1]consoCURRENT!U14014</f>
        <v>0</v>
      </c>
      <c r="S641" s="37">
        <f>[1]consoCURRENT!V14014</f>
        <v>0</v>
      </c>
      <c r="T641" s="37">
        <f>[1]consoCURRENT!W14014</f>
        <v>0</v>
      </c>
      <c r="U641" s="37">
        <f>[1]consoCURRENT!X14014</f>
        <v>0</v>
      </c>
      <c r="V641" s="37">
        <f>[1]consoCURRENT!Y14014</f>
        <v>0</v>
      </c>
      <c r="W641" s="37">
        <f>[1]consoCURRENT!Z14014</f>
        <v>0</v>
      </c>
      <c r="X641" s="37">
        <f>[1]consoCURRENT!AA14014</f>
        <v>0</v>
      </c>
      <c r="Y641" s="37">
        <f>[1]consoCURRENT!AB14014</f>
        <v>0</v>
      </c>
      <c r="Z641" s="37">
        <f t="shared" si="452"/>
        <v>0</v>
      </c>
      <c r="AA641" s="37">
        <f t="shared" si="453"/>
        <v>0</v>
      </c>
      <c r="AB641" s="42"/>
      <c r="AC641" s="38"/>
    </row>
    <row r="642" spans="1:29" s="39" customFormat="1" ht="18" customHeight="1" x14ac:dyDescent="0.25">
      <c r="A642" s="43" t="s">
        <v>40</v>
      </c>
      <c r="B642" s="44">
        <f>SUM(B638:B641)</f>
        <v>638000</v>
      </c>
      <c r="C642" s="44">
        <f t="shared" ref="C642:AA642" si="455">SUM(C638:C641)</f>
        <v>0</v>
      </c>
      <c r="D642" s="44">
        <f t="shared" si="455"/>
        <v>0</v>
      </c>
      <c r="E642" s="44">
        <f t="shared" si="455"/>
        <v>143769</v>
      </c>
      <c r="F642" s="44">
        <f t="shared" si="455"/>
        <v>0</v>
      </c>
      <c r="G642" s="44">
        <f t="shared" si="455"/>
        <v>0</v>
      </c>
      <c r="H642" s="44">
        <f t="shared" si="455"/>
        <v>0</v>
      </c>
      <c r="I642" s="44">
        <f t="shared" si="455"/>
        <v>0</v>
      </c>
      <c r="J642" s="44">
        <f t="shared" si="455"/>
        <v>0</v>
      </c>
      <c r="K642" s="44">
        <f t="shared" si="455"/>
        <v>0</v>
      </c>
      <c r="L642" s="44">
        <f t="shared" si="455"/>
        <v>0</v>
      </c>
      <c r="M642" s="44">
        <f t="shared" si="455"/>
        <v>0</v>
      </c>
      <c r="N642" s="44">
        <f t="shared" si="455"/>
        <v>0</v>
      </c>
      <c r="O642" s="44">
        <f t="shared" si="455"/>
        <v>60994</v>
      </c>
      <c r="P642" s="44">
        <f t="shared" si="455"/>
        <v>82775</v>
      </c>
      <c r="Q642" s="44">
        <f t="shared" si="455"/>
        <v>0</v>
      </c>
      <c r="R642" s="44">
        <f t="shared" si="455"/>
        <v>0</v>
      </c>
      <c r="S642" s="44">
        <f t="shared" si="455"/>
        <v>0</v>
      </c>
      <c r="T642" s="44">
        <f t="shared" si="455"/>
        <v>0</v>
      </c>
      <c r="U642" s="44">
        <f t="shared" si="455"/>
        <v>0</v>
      </c>
      <c r="V642" s="44">
        <f t="shared" si="455"/>
        <v>0</v>
      </c>
      <c r="W642" s="44">
        <f t="shared" si="455"/>
        <v>0</v>
      </c>
      <c r="X642" s="44">
        <f t="shared" si="455"/>
        <v>0</v>
      </c>
      <c r="Y642" s="44">
        <f t="shared" si="455"/>
        <v>0</v>
      </c>
      <c r="Z642" s="44">
        <f t="shared" si="455"/>
        <v>143769</v>
      </c>
      <c r="AA642" s="44">
        <f t="shared" si="455"/>
        <v>494231</v>
      </c>
      <c r="AB642" s="45">
        <f t="shared" si="454"/>
        <v>0.22534326018808779</v>
      </c>
      <c r="AC642" s="38"/>
    </row>
    <row r="643" spans="1:29" s="39" customFormat="1" ht="18" customHeight="1" x14ac:dyDescent="0.25">
      <c r="A643" s="46" t="s">
        <v>41</v>
      </c>
      <c r="B643" s="37">
        <f>[1]consoCURRENT!E14018</f>
        <v>0</v>
      </c>
      <c r="C643" s="37">
        <f>[1]consoCURRENT!F14018</f>
        <v>0</v>
      </c>
      <c r="D643" s="37">
        <f>[1]consoCURRENT!G14018</f>
        <v>0</v>
      </c>
      <c r="E643" s="37">
        <f>[1]consoCURRENT!H14018</f>
        <v>0</v>
      </c>
      <c r="F643" s="37">
        <f>[1]consoCURRENT!I14018</f>
        <v>0</v>
      </c>
      <c r="G643" s="37">
        <f>[1]consoCURRENT!J14018</f>
        <v>0</v>
      </c>
      <c r="H643" s="37">
        <f>[1]consoCURRENT!K14018</f>
        <v>0</v>
      </c>
      <c r="I643" s="37">
        <f>[1]consoCURRENT!L14018</f>
        <v>0</v>
      </c>
      <c r="J643" s="37">
        <f>[1]consoCURRENT!M14018</f>
        <v>0</v>
      </c>
      <c r="K643" s="37">
        <f>[1]consoCURRENT!N14018</f>
        <v>0</v>
      </c>
      <c r="L643" s="37">
        <f>[1]consoCURRENT!O14018</f>
        <v>0</v>
      </c>
      <c r="M643" s="37">
        <f>[1]consoCURRENT!P14018</f>
        <v>0</v>
      </c>
      <c r="N643" s="37">
        <f>[1]consoCURRENT!Q14018</f>
        <v>0</v>
      </c>
      <c r="O643" s="37">
        <f>[1]consoCURRENT!R14018</f>
        <v>0</v>
      </c>
      <c r="P643" s="37">
        <f>[1]consoCURRENT!S14018</f>
        <v>0</v>
      </c>
      <c r="Q643" s="37">
        <f>[1]consoCURRENT!T14018</f>
        <v>0</v>
      </c>
      <c r="R643" s="37">
        <f>[1]consoCURRENT!U14018</f>
        <v>0</v>
      </c>
      <c r="S643" s="37">
        <f>[1]consoCURRENT!V14018</f>
        <v>0</v>
      </c>
      <c r="T643" s="37">
        <f>[1]consoCURRENT!W14018</f>
        <v>0</v>
      </c>
      <c r="U643" s="37">
        <f>[1]consoCURRENT!X14018</f>
        <v>0</v>
      </c>
      <c r="V643" s="37">
        <f>[1]consoCURRENT!Y14018</f>
        <v>0</v>
      </c>
      <c r="W643" s="37">
        <f>[1]consoCURRENT!Z14018</f>
        <v>0</v>
      </c>
      <c r="X643" s="37">
        <f>[1]consoCURRENT!AA14018</f>
        <v>0</v>
      </c>
      <c r="Y643" s="37">
        <f>[1]consoCURRENT!AB14018</f>
        <v>0</v>
      </c>
      <c r="Z643" s="37">
        <f t="shared" ref="Z643" si="456">SUM(M643:Y643)</f>
        <v>0</v>
      </c>
      <c r="AA643" s="37">
        <f t="shared" ref="AA643" si="457">B643-Z643</f>
        <v>0</v>
      </c>
      <c r="AB643" s="42"/>
      <c r="AC643" s="38"/>
    </row>
    <row r="644" spans="1:29" s="39" customFormat="1" ht="18" customHeight="1" x14ac:dyDescent="0.25">
      <c r="A644" s="43" t="s">
        <v>42</v>
      </c>
      <c r="B644" s="44">
        <f>B643+B642</f>
        <v>638000</v>
      </c>
      <c r="C644" s="44">
        <f t="shared" ref="C644:AA644" si="458">C643+C642</f>
        <v>0</v>
      </c>
      <c r="D644" s="44">
        <f t="shared" si="458"/>
        <v>0</v>
      </c>
      <c r="E644" s="44">
        <f t="shared" si="458"/>
        <v>143769</v>
      </c>
      <c r="F644" s="44">
        <f t="shared" si="458"/>
        <v>0</v>
      </c>
      <c r="G644" s="44">
        <f t="shared" si="458"/>
        <v>0</v>
      </c>
      <c r="H644" s="44">
        <f t="shared" si="458"/>
        <v>0</v>
      </c>
      <c r="I644" s="44">
        <f t="shared" si="458"/>
        <v>0</v>
      </c>
      <c r="J644" s="44">
        <f t="shared" si="458"/>
        <v>0</v>
      </c>
      <c r="K644" s="44">
        <f t="shared" si="458"/>
        <v>0</v>
      </c>
      <c r="L644" s="44">
        <f t="shared" si="458"/>
        <v>0</v>
      </c>
      <c r="M644" s="44">
        <f t="shared" si="458"/>
        <v>0</v>
      </c>
      <c r="N644" s="44">
        <f t="shared" si="458"/>
        <v>0</v>
      </c>
      <c r="O644" s="44">
        <f t="shared" si="458"/>
        <v>60994</v>
      </c>
      <c r="P644" s="44">
        <f t="shared" si="458"/>
        <v>82775</v>
      </c>
      <c r="Q644" s="44">
        <f t="shared" si="458"/>
        <v>0</v>
      </c>
      <c r="R644" s="44">
        <f t="shared" si="458"/>
        <v>0</v>
      </c>
      <c r="S644" s="44">
        <f t="shared" si="458"/>
        <v>0</v>
      </c>
      <c r="T644" s="44">
        <f t="shared" si="458"/>
        <v>0</v>
      </c>
      <c r="U644" s="44">
        <f t="shared" si="458"/>
        <v>0</v>
      </c>
      <c r="V644" s="44">
        <f t="shared" si="458"/>
        <v>0</v>
      </c>
      <c r="W644" s="44">
        <f t="shared" si="458"/>
        <v>0</v>
      </c>
      <c r="X644" s="44">
        <f t="shared" si="458"/>
        <v>0</v>
      </c>
      <c r="Y644" s="44">
        <f t="shared" si="458"/>
        <v>0</v>
      </c>
      <c r="Z644" s="44">
        <f t="shared" si="458"/>
        <v>143769</v>
      </c>
      <c r="AA644" s="44">
        <f t="shared" si="458"/>
        <v>494231</v>
      </c>
      <c r="AB644" s="45">
        <f t="shared" si="454"/>
        <v>0.22534326018808779</v>
      </c>
      <c r="AC644" s="47"/>
    </row>
    <row r="645" spans="1:29" s="39" customFormat="1" ht="15" customHeight="1" x14ac:dyDescent="0.25">
      <c r="A645" s="36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8"/>
    </row>
    <row r="646" spans="1:29" s="39" customFormat="1" ht="15" customHeight="1" x14ac:dyDescent="0.25">
      <c r="A646" s="36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8"/>
    </row>
    <row r="647" spans="1:29" s="39" customFormat="1" ht="15" customHeight="1" x14ac:dyDescent="0.3">
      <c r="A647" s="40" t="s">
        <v>66</v>
      </c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8"/>
    </row>
    <row r="648" spans="1:29" s="39" customFormat="1" ht="18" customHeight="1" x14ac:dyDescent="0.25">
      <c r="A648" s="41" t="s">
        <v>36</v>
      </c>
      <c r="B648" s="37">
        <f>[1]consoCURRENT!E14078</f>
        <v>0</v>
      </c>
      <c r="C648" s="37">
        <f>[1]consoCURRENT!F14078</f>
        <v>0</v>
      </c>
      <c r="D648" s="37">
        <f>[1]consoCURRENT!G14078</f>
        <v>0</v>
      </c>
      <c r="E648" s="37">
        <f>[1]consoCURRENT!H14078</f>
        <v>0</v>
      </c>
      <c r="F648" s="37">
        <f>[1]consoCURRENT!I14078</f>
        <v>0</v>
      </c>
      <c r="G648" s="37">
        <f>[1]consoCURRENT!J14078</f>
        <v>0</v>
      </c>
      <c r="H648" s="37">
        <f>[1]consoCURRENT!K14078</f>
        <v>0</v>
      </c>
      <c r="I648" s="37">
        <f>[1]consoCURRENT!L14078</f>
        <v>0</v>
      </c>
      <c r="J648" s="37">
        <f>[1]consoCURRENT!M14078</f>
        <v>0</v>
      </c>
      <c r="K648" s="37">
        <f>[1]consoCURRENT!N14078</f>
        <v>0</v>
      </c>
      <c r="L648" s="37">
        <f>[1]consoCURRENT!O14078</f>
        <v>0</v>
      </c>
      <c r="M648" s="37">
        <f>[1]consoCURRENT!P14078</f>
        <v>0</v>
      </c>
      <c r="N648" s="37">
        <f>[1]consoCURRENT!Q14078</f>
        <v>0</v>
      </c>
      <c r="O648" s="37">
        <f>[1]consoCURRENT!R14078</f>
        <v>0</v>
      </c>
      <c r="P648" s="37">
        <f>[1]consoCURRENT!S14078</f>
        <v>0</v>
      </c>
      <c r="Q648" s="37">
        <f>[1]consoCURRENT!T14078</f>
        <v>0</v>
      </c>
      <c r="R648" s="37">
        <f>[1]consoCURRENT!U14078</f>
        <v>0</v>
      </c>
      <c r="S648" s="37">
        <f>[1]consoCURRENT!V14078</f>
        <v>0</v>
      </c>
      <c r="T648" s="37">
        <f>[1]consoCURRENT!W14078</f>
        <v>0</v>
      </c>
      <c r="U648" s="37">
        <f>[1]consoCURRENT!X14078</f>
        <v>0</v>
      </c>
      <c r="V648" s="37">
        <f>[1]consoCURRENT!Y14078</f>
        <v>0</v>
      </c>
      <c r="W648" s="37">
        <f>[1]consoCURRENT!Z14078</f>
        <v>0</v>
      </c>
      <c r="X648" s="37">
        <f>[1]consoCURRENT!AA14078</f>
        <v>0</v>
      </c>
      <c r="Y648" s="37">
        <f>[1]consoCURRENT!AB14078</f>
        <v>0</v>
      </c>
      <c r="Z648" s="37">
        <f>SUM(M648:Y648)</f>
        <v>0</v>
      </c>
      <c r="AA648" s="37">
        <f>B648-Z648</f>
        <v>0</v>
      </c>
      <c r="AB648" s="42"/>
      <c r="AC648" s="38"/>
    </row>
    <row r="649" spans="1:29" s="39" customFormat="1" ht="18" customHeight="1" x14ac:dyDescent="0.25">
      <c r="A649" s="41" t="s">
        <v>37</v>
      </c>
      <c r="B649" s="37">
        <f>[1]consoCURRENT!E14154</f>
        <v>638000</v>
      </c>
      <c r="C649" s="37">
        <f>[1]consoCURRENT!F14154</f>
        <v>0</v>
      </c>
      <c r="D649" s="37">
        <f>[1]consoCURRENT!G14154</f>
        <v>0</v>
      </c>
      <c r="E649" s="37">
        <f>[1]consoCURRENT!H14154</f>
        <v>86079.86</v>
      </c>
      <c r="F649" s="37">
        <f>[1]consoCURRENT!I14154</f>
        <v>0</v>
      </c>
      <c r="G649" s="37">
        <f>[1]consoCURRENT!J14154</f>
        <v>0</v>
      </c>
      <c r="H649" s="37">
        <f>[1]consoCURRENT!K14154</f>
        <v>0</v>
      </c>
      <c r="I649" s="37">
        <f>[1]consoCURRENT!L14154</f>
        <v>0</v>
      </c>
      <c r="J649" s="37">
        <f>[1]consoCURRENT!M14154</f>
        <v>0</v>
      </c>
      <c r="K649" s="37">
        <f>[1]consoCURRENT!N14154</f>
        <v>0</v>
      </c>
      <c r="L649" s="37">
        <f>[1]consoCURRENT!O14154</f>
        <v>0</v>
      </c>
      <c r="M649" s="37">
        <f>[1]consoCURRENT!P14154</f>
        <v>0</v>
      </c>
      <c r="N649" s="37">
        <f>[1]consoCURRENT!Q14154</f>
        <v>0</v>
      </c>
      <c r="O649" s="37">
        <f>[1]consoCURRENT!R14154</f>
        <v>50374</v>
      </c>
      <c r="P649" s="37">
        <f>[1]consoCURRENT!S14154</f>
        <v>35705.86</v>
      </c>
      <c r="Q649" s="37">
        <f>[1]consoCURRENT!T14154</f>
        <v>0</v>
      </c>
      <c r="R649" s="37">
        <f>[1]consoCURRENT!U14154</f>
        <v>0</v>
      </c>
      <c r="S649" s="37">
        <f>[1]consoCURRENT!V14154</f>
        <v>0</v>
      </c>
      <c r="T649" s="37">
        <f>[1]consoCURRENT!W14154</f>
        <v>0</v>
      </c>
      <c r="U649" s="37">
        <f>[1]consoCURRENT!X14154</f>
        <v>0</v>
      </c>
      <c r="V649" s="37">
        <f>[1]consoCURRENT!Y14154</f>
        <v>0</v>
      </c>
      <c r="W649" s="37">
        <f>[1]consoCURRENT!Z14154</f>
        <v>0</v>
      </c>
      <c r="X649" s="37">
        <f>[1]consoCURRENT!AA14154</f>
        <v>0</v>
      </c>
      <c r="Y649" s="37">
        <f>[1]consoCURRENT!AB14154</f>
        <v>0</v>
      </c>
      <c r="Z649" s="37">
        <f t="shared" ref="Z649:Z651" si="459">SUM(M649:Y649)</f>
        <v>86079.86</v>
      </c>
      <c r="AA649" s="37">
        <f t="shared" ref="AA649:AA651" si="460">B649-Z649</f>
        <v>551920.14</v>
      </c>
      <c r="AB649" s="42">
        <f t="shared" ref="AB649:AB654" si="461">Z649/B649</f>
        <v>0.13492141065830721</v>
      </c>
      <c r="AC649" s="38"/>
    </row>
    <row r="650" spans="1:29" s="39" customFormat="1" ht="18" customHeight="1" x14ac:dyDescent="0.25">
      <c r="A650" s="41" t="s">
        <v>38</v>
      </c>
      <c r="B650" s="37">
        <f>[1]consoCURRENT!E14160</f>
        <v>0</v>
      </c>
      <c r="C650" s="37">
        <f>[1]consoCURRENT!F14160</f>
        <v>0</v>
      </c>
      <c r="D650" s="37">
        <f>[1]consoCURRENT!G14160</f>
        <v>0</v>
      </c>
      <c r="E650" s="37">
        <f>[1]consoCURRENT!H14160</f>
        <v>0</v>
      </c>
      <c r="F650" s="37">
        <f>[1]consoCURRENT!I14160</f>
        <v>0</v>
      </c>
      <c r="G650" s="37">
        <f>[1]consoCURRENT!J14160</f>
        <v>0</v>
      </c>
      <c r="H650" s="37">
        <f>[1]consoCURRENT!K14160</f>
        <v>0</v>
      </c>
      <c r="I650" s="37">
        <f>[1]consoCURRENT!L14160</f>
        <v>0</v>
      </c>
      <c r="J650" s="37">
        <f>[1]consoCURRENT!M14160</f>
        <v>0</v>
      </c>
      <c r="K650" s="37">
        <f>[1]consoCURRENT!N14160</f>
        <v>0</v>
      </c>
      <c r="L650" s="37">
        <f>[1]consoCURRENT!O14160</f>
        <v>0</v>
      </c>
      <c r="M650" s="37">
        <f>[1]consoCURRENT!P14160</f>
        <v>0</v>
      </c>
      <c r="N650" s="37">
        <f>[1]consoCURRENT!Q14160</f>
        <v>0</v>
      </c>
      <c r="O650" s="37">
        <f>[1]consoCURRENT!R14160</f>
        <v>0</v>
      </c>
      <c r="P650" s="37">
        <f>[1]consoCURRENT!S14160</f>
        <v>0</v>
      </c>
      <c r="Q650" s="37">
        <f>[1]consoCURRENT!T14160</f>
        <v>0</v>
      </c>
      <c r="R650" s="37">
        <f>[1]consoCURRENT!U14160</f>
        <v>0</v>
      </c>
      <c r="S650" s="37">
        <f>[1]consoCURRENT!V14160</f>
        <v>0</v>
      </c>
      <c r="T650" s="37">
        <f>[1]consoCURRENT!W14160</f>
        <v>0</v>
      </c>
      <c r="U650" s="37">
        <f>[1]consoCURRENT!X14160</f>
        <v>0</v>
      </c>
      <c r="V650" s="37">
        <f>[1]consoCURRENT!Y14160</f>
        <v>0</v>
      </c>
      <c r="W650" s="37">
        <f>[1]consoCURRENT!Z14160</f>
        <v>0</v>
      </c>
      <c r="X650" s="37">
        <f>[1]consoCURRENT!AA14160</f>
        <v>0</v>
      </c>
      <c r="Y650" s="37">
        <f>[1]consoCURRENT!AB14160</f>
        <v>0</v>
      </c>
      <c r="Z650" s="37">
        <f t="shared" si="459"/>
        <v>0</v>
      </c>
      <c r="AA650" s="37">
        <f t="shared" si="460"/>
        <v>0</v>
      </c>
      <c r="AB650" s="42"/>
      <c r="AC650" s="38"/>
    </row>
    <row r="651" spans="1:29" s="39" customFormat="1" ht="18" customHeight="1" x14ac:dyDescent="0.25">
      <c r="A651" s="41" t="s">
        <v>39</v>
      </c>
      <c r="B651" s="37">
        <f>[1]consoCURRENT!E14189</f>
        <v>0</v>
      </c>
      <c r="C651" s="37">
        <f>[1]consoCURRENT!F14189</f>
        <v>0</v>
      </c>
      <c r="D651" s="37">
        <f>[1]consoCURRENT!G14189</f>
        <v>0</v>
      </c>
      <c r="E651" s="37">
        <f>[1]consoCURRENT!H14189</f>
        <v>0</v>
      </c>
      <c r="F651" s="37">
        <f>[1]consoCURRENT!I14189</f>
        <v>0</v>
      </c>
      <c r="G651" s="37">
        <f>[1]consoCURRENT!J14189</f>
        <v>0</v>
      </c>
      <c r="H651" s="37">
        <f>[1]consoCURRENT!K14189</f>
        <v>0</v>
      </c>
      <c r="I651" s="37">
        <f>[1]consoCURRENT!L14189</f>
        <v>0</v>
      </c>
      <c r="J651" s="37">
        <f>[1]consoCURRENT!M14189</f>
        <v>0</v>
      </c>
      <c r="K651" s="37">
        <f>[1]consoCURRENT!N14189</f>
        <v>0</v>
      </c>
      <c r="L651" s="37">
        <f>[1]consoCURRENT!O14189</f>
        <v>0</v>
      </c>
      <c r="M651" s="37">
        <f>[1]consoCURRENT!P14189</f>
        <v>0</v>
      </c>
      <c r="N651" s="37">
        <f>[1]consoCURRENT!Q14189</f>
        <v>0</v>
      </c>
      <c r="O651" s="37">
        <f>[1]consoCURRENT!R14189</f>
        <v>0</v>
      </c>
      <c r="P651" s="37">
        <f>[1]consoCURRENT!S14189</f>
        <v>0</v>
      </c>
      <c r="Q651" s="37">
        <f>[1]consoCURRENT!T14189</f>
        <v>0</v>
      </c>
      <c r="R651" s="37">
        <f>[1]consoCURRENT!U14189</f>
        <v>0</v>
      </c>
      <c r="S651" s="37">
        <f>[1]consoCURRENT!V14189</f>
        <v>0</v>
      </c>
      <c r="T651" s="37">
        <f>[1]consoCURRENT!W14189</f>
        <v>0</v>
      </c>
      <c r="U651" s="37">
        <f>[1]consoCURRENT!X14189</f>
        <v>0</v>
      </c>
      <c r="V651" s="37">
        <f>[1]consoCURRENT!Y14189</f>
        <v>0</v>
      </c>
      <c r="W651" s="37">
        <f>[1]consoCURRENT!Z14189</f>
        <v>0</v>
      </c>
      <c r="X651" s="37">
        <f>[1]consoCURRENT!AA14189</f>
        <v>0</v>
      </c>
      <c r="Y651" s="37">
        <f>[1]consoCURRENT!AB14189</f>
        <v>0</v>
      </c>
      <c r="Z651" s="37">
        <f t="shared" si="459"/>
        <v>0</v>
      </c>
      <c r="AA651" s="37">
        <f t="shared" si="460"/>
        <v>0</v>
      </c>
      <c r="AB651" s="42"/>
      <c r="AC651" s="38"/>
    </row>
    <row r="652" spans="1:29" s="39" customFormat="1" ht="18" customHeight="1" x14ac:dyDescent="0.25">
      <c r="A652" s="43" t="s">
        <v>40</v>
      </c>
      <c r="B652" s="44">
        <f>SUM(B648:B651)</f>
        <v>638000</v>
      </c>
      <c r="C652" s="44">
        <f t="shared" ref="C652:AA652" si="462">SUM(C648:C651)</f>
        <v>0</v>
      </c>
      <c r="D652" s="44">
        <f t="shared" si="462"/>
        <v>0</v>
      </c>
      <c r="E652" s="44">
        <f t="shared" si="462"/>
        <v>86079.86</v>
      </c>
      <c r="F652" s="44">
        <f t="shared" si="462"/>
        <v>0</v>
      </c>
      <c r="G652" s="44">
        <f t="shared" si="462"/>
        <v>0</v>
      </c>
      <c r="H652" s="44">
        <f t="shared" si="462"/>
        <v>0</v>
      </c>
      <c r="I652" s="44">
        <f t="shared" si="462"/>
        <v>0</v>
      </c>
      <c r="J652" s="44">
        <f t="shared" si="462"/>
        <v>0</v>
      </c>
      <c r="K652" s="44">
        <f t="shared" si="462"/>
        <v>0</v>
      </c>
      <c r="L652" s="44">
        <f t="shared" si="462"/>
        <v>0</v>
      </c>
      <c r="M652" s="44">
        <f t="shared" si="462"/>
        <v>0</v>
      </c>
      <c r="N652" s="44">
        <f t="shared" si="462"/>
        <v>0</v>
      </c>
      <c r="O652" s="44">
        <f t="shared" si="462"/>
        <v>50374</v>
      </c>
      <c r="P652" s="44">
        <f t="shared" si="462"/>
        <v>35705.86</v>
      </c>
      <c r="Q652" s="44">
        <f t="shared" si="462"/>
        <v>0</v>
      </c>
      <c r="R652" s="44">
        <f t="shared" si="462"/>
        <v>0</v>
      </c>
      <c r="S652" s="44">
        <f t="shared" si="462"/>
        <v>0</v>
      </c>
      <c r="T652" s="44">
        <f t="shared" si="462"/>
        <v>0</v>
      </c>
      <c r="U652" s="44">
        <f t="shared" si="462"/>
        <v>0</v>
      </c>
      <c r="V652" s="44">
        <f t="shared" si="462"/>
        <v>0</v>
      </c>
      <c r="W652" s="44">
        <f t="shared" si="462"/>
        <v>0</v>
      </c>
      <c r="X652" s="44">
        <f t="shared" si="462"/>
        <v>0</v>
      </c>
      <c r="Y652" s="44">
        <f t="shared" si="462"/>
        <v>0</v>
      </c>
      <c r="Z652" s="44">
        <f t="shared" si="462"/>
        <v>86079.86</v>
      </c>
      <c r="AA652" s="44">
        <f t="shared" si="462"/>
        <v>551920.14</v>
      </c>
      <c r="AB652" s="45">
        <f t="shared" si="461"/>
        <v>0.13492141065830721</v>
      </c>
      <c r="AC652" s="38"/>
    </row>
    <row r="653" spans="1:29" s="39" customFormat="1" ht="18" customHeight="1" x14ac:dyDescent="0.25">
      <c r="A653" s="46" t="s">
        <v>41</v>
      </c>
      <c r="B653" s="37">
        <f>[1]consoCURRENT!E14193</f>
        <v>0</v>
      </c>
      <c r="C653" s="37">
        <f>[1]consoCURRENT!F14193</f>
        <v>0</v>
      </c>
      <c r="D653" s="37">
        <f>[1]consoCURRENT!G14193</f>
        <v>0</v>
      </c>
      <c r="E653" s="37">
        <f>[1]consoCURRENT!H14193</f>
        <v>0</v>
      </c>
      <c r="F653" s="37">
        <f>[1]consoCURRENT!I14193</f>
        <v>0</v>
      </c>
      <c r="G653" s="37">
        <f>[1]consoCURRENT!J14193</f>
        <v>0</v>
      </c>
      <c r="H653" s="37">
        <f>[1]consoCURRENT!K14193</f>
        <v>0</v>
      </c>
      <c r="I653" s="37">
        <f>[1]consoCURRENT!L14193</f>
        <v>0</v>
      </c>
      <c r="J653" s="37">
        <f>[1]consoCURRENT!M14193</f>
        <v>0</v>
      </c>
      <c r="K653" s="37">
        <f>[1]consoCURRENT!N14193</f>
        <v>0</v>
      </c>
      <c r="L653" s="37">
        <f>[1]consoCURRENT!O14193</f>
        <v>0</v>
      </c>
      <c r="M653" s="37">
        <f>[1]consoCURRENT!P14193</f>
        <v>0</v>
      </c>
      <c r="N653" s="37">
        <f>[1]consoCURRENT!Q14193</f>
        <v>0</v>
      </c>
      <c r="O653" s="37">
        <f>[1]consoCURRENT!R14193</f>
        <v>0</v>
      </c>
      <c r="P653" s="37">
        <f>[1]consoCURRENT!S14193</f>
        <v>0</v>
      </c>
      <c r="Q653" s="37">
        <f>[1]consoCURRENT!T14193</f>
        <v>0</v>
      </c>
      <c r="R653" s="37">
        <f>[1]consoCURRENT!U14193</f>
        <v>0</v>
      </c>
      <c r="S653" s="37">
        <f>[1]consoCURRENT!V14193</f>
        <v>0</v>
      </c>
      <c r="T653" s="37">
        <f>[1]consoCURRENT!W14193</f>
        <v>0</v>
      </c>
      <c r="U653" s="37">
        <f>[1]consoCURRENT!X14193</f>
        <v>0</v>
      </c>
      <c r="V653" s="37">
        <f>[1]consoCURRENT!Y14193</f>
        <v>0</v>
      </c>
      <c r="W653" s="37">
        <f>[1]consoCURRENT!Z14193</f>
        <v>0</v>
      </c>
      <c r="X653" s="37">
        <f>[1]consoCURRENT!AA14193</f>
        <v>0</v>
      </c>
      <c r="Y653" s="37">
        <f>[1]consoCURRENT!AB14193</f>
        <v>0</v>
      </c>
      <c r="Z653" s="37">
        <f t="shared" ref="Z653" si="463">SUM(M653:Y653)</f>
        <v>0</v>
      </c>
      <c r="AA653" s="37">
        <f t="shared" ref="AA653" si="464">B653-Z653</f>
        <v>0</v>
      </c>
      <c r="AB653" s="42"/>
      <c r="AC653" s="38"/>
    </row>
    <row r="654" spans="1:29" s="39" customFormat="1" ht="18" customHeight="1" x14ac:dyDescent="0.25">
      <c r="A654" s="43" t="s">
        <v>42</v>
      </c>
      <c r="B654" s="44">
        <f>B653+B652</f>
        <v>638000</v>
      </c>
      <c r="C654" s="44">
        <f t="shared" ref="C654:AA654" si="465">C653+C652</f>
        <v>0</v>
      </c>
      <c r="D654" s="44">
        <f t="shared" si="465"/>
        <v>0</v>
      </c>
      <c r="E654" s="44">
        <f t="shared" si="465"/>
        <v>86079.86</v>
      </c>
      <c r="F654" s="44">
        <f t="shared" si="465"/>
        <v>0</v>
      </c>
      <c r="G654" s="44">
        <f t="shared" si="465"/>
        <v>0</v>
      </c>
      <c r="H654" s="44">
        <f t="shared" si="465"/>
        <v>0</v>
      </c>
      <c r="I654" s="44">
        <f t="shared" si="465"/>
        <v>0</v>
      </c>
      <c r="J654" s="44">
        <f t="shared" si="465"/>
        <v>0</v>
      </c>
      <c r="K654" s="44">
        <f t="shared" si="465"/>
        <v>0</v>
      </c>
      <c r="L654" s="44">
        <f t="shared" si="465"/>
        <v>0</v>
      </c>
      <c r="M654" s="44">
        <f t="shared" si="465"/>
        <v>0</v>
      </c>
      <c r="N654" s="44">
        <f t="shared" si="465"/>
        <v>0</v>
      </c>
      <c r="O654" s="44">
        <f t="shared" si="465"/>
        <v>50374</v>
      </c>
      <c r="P654" s="44">
        <f t="shared" si="465"/>
        <v>35705.86</v>
      </c>
      <c r="Q654" s="44">
        <f t="shared" si="465"/>
        <v>0</v>
      </c>
      <c r="R654" s="44">
        <f t="shared" si="465"/>
        <v>0</v>
      </c>
      <c r="S654" s="44">
        <f t="shared" si="465"/>
        <v>0</v>
      </c>
      <c r="T654" s="44">
        <f t="shared" si="465"/>
        <v>0</v>
      </c>
      <c r="U654" s="44">
        <f t="shared" si="465"/>
        <v>0</v>
      </c>
      <c r="V654" s="44">
        <f t="shared" si="465"/>
        <v>0</v>
      </c>
      <c r="W654" s="44">
        <f t="shared" si="465"/>
        <v>0</v>
      </c>
      <c r="X654" s="44">
        <f t="shared" si="465"/>
        <v>0</v>
      </c>
      <c r="Y654" s="44">
        <f t="shared" si="465"/>
        <v>0</v>
      </c>
      <c r="Z654" s="44">
        <f t="shared" si="465"/>
        <v>86079.86</v>
      </c>
      <c r="AA654" s="44">
        <f t="shared" si="465"/>
        <v>551920.14</v>
      </c>
      <c r="AB654" s="45">
        <f t="shared" si="461"/>
        <v>0.13492141065830721</v>
      </c>
      <c r="AC654" s="47"/>
    </row>
    <row r="655" spans="1:29" s="39" customFormat="1" ht="15" customHeight="1" x14ac:dyDescent="0.25">
      <c r="A655" s="36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8"/>
    </row>
    <row r="656" spans="1:29" s="39" customFormat="1" ht="15" customHeight="1" x14ac:dyDescent="0.25">
      <c r="A656" s="36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8"/>
    </row>
    <row r="657" spans="1:29" s="39" customFormat="1" ht="15" customHeight="1" x14ac:dyDescent="0.3">
      <c r="A657" s="40" t="s">
        <v>67</v>
      </c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8"/>
    </row>
    <row r="658" spans="1:29" s="39" customFormat="1" ht="18" customHeight="1" x14ac:dyDescent="0.25">
      <c r="A658" s="41" t="s">
        <v>36</v>
      </c>
      <c r="B658" s="37">
        <f>[1]consoCURRENT!E14253</f>
        <v>0</v>
      </c>
      <c r="C658" s="37">
        <f>[1]consoCURRENT!F14253</f>
        <v>0</v>
      </c>
      <c r="D658" s="37">
        <f>[1]consoCURRENT!G14253</f>
        <v>0</v>
      </c>
      <c r="E658" s="37">
        <f>[1]consoCURRENT!H14253</f>
        <v>0</v>
      </c>
      <c r="F658" s="37">
        <f>[1]consoCURRENT!I14253</f>
        <v>0</v>
      </c>
      <c r="G658" s="37">
        <f>[1]consoCURRENT!J14253</f>
        <v>0</v>
      </c>
      <c r="H658" s="37">
        <f>[1]consoCURRENT!K14253</f>
        <v>0</v>
      </c>
      <c r="I658" s="37">
        <f>[1]consoCURRENT!L14253</f>
        <v>0</v>
      </c>
      <c r="J658" s="37">
        <f>[1]consoCURRENT!M14253</f>
        <v>0</v>
      </c>
      <c r="K658" s="37">
        <f>[1]consoCURRENT!N14253</f>
        <v>0</v>
      </c>
      <c r="L658" s="37">
        <f>[1]consoCURRENT!O14253</f>
        <v>0</v>
      </c>
      <c r="M658" s="37">
        <f>[1]consoCURRENT!P14253</f>
        <v>0</v>
      </c>
      <c r="N658" s="37">
        <f>[1]consoCURRENT!Q14253</f>
        <v>0</v>
      </c>
      <c r="O658" s="37">
        <f>[1]consoCURRENT!R14253</f>
        <v>0</v>
      </c>
      <c r="P658" s="37">
        <f>[1]consoCURRENT!S14253</f>
        <v>0</v>
      </c>
      <c r="Q658" s="37">
        <f>[1]consoCURRENT!T14253</f>
        <v>0</v>
      </c>
      <c r="R658" s="37">
        <f>[1]consoCURRENT!U14253</f>
        <v>0</v>
      </c>
      <c r="S658" s="37">
        <f>[1]consoCURRENT!V14253</f>
        <v>0</v>
      </c>
      <c r="T658" s="37">
        <f>[1]consoCURRENT!W14253</f>
        <v>0</v>
      </c>
      <c r="U658" s="37">
        <f>[1]consoCURRENT!X14253</f>
        <v>0</v>
      </c>
      <c r="V658" s="37">
        <f>[1]consoCURRENT!Y14253</f>
        <v>0</v>
      </c>
      <c r="W658" s="37">
        <f>[1]consoCURRENT!Z14253</f>
        <v>0</v>
      </c>
      <c r="X658" s="37">
        <f>[1]consoCURRENT!AA14253</f>
        <v>0</v>
      </c>
      <c r="Y658" s="37">
        <f>[1]consoCURRENT!AB14253</f>
        <v>0</v>
      </c>
      <c r="Z658" s="37">
        <f>SUM(M658:Y658)</f>
        <v>0</v>
      </c>
      <c r="AA658" s="37">
        <f>B658-Z658</f>
        <v>0</v>
      </c>
      <c r="AB658" s="42"/>
      <c r="AC658" s="38"/>
    </row>
    <row r="659" spans="1:29" s="39" customFormat="1" ht="18" customHeight="1" x14ac:dyDescent="0.25">
      <c r="A659" s="41" t="s">
        <v>37</v>
      </c>
      <c r="B659" s="37">
        <f>[1]consoCURRENT!E14329</f>
        <v>652000</v>
      </c>
      <c r="C659" s="37">
        <f>[1]consoCURRENT!F14329</f>
        <v>0</v>
      </c>
      <c r="D659" s="37">
        <f>[1]consoCURRENT!G14329</f>
        <v>0</v>
      </c>
      <c r="E659" s="37">
        <f>[1]consoCURRENT!H14329</f>
        <v>347427.5</v>
      </c>
      <c r="F659" s="37">
        <f>[1]consoCURRENT!I14329</f>
        <v>0</v>
      </c>
      <c r="G659" s="37">
        <f>[1]consoCURRENT!J14329</f>
        <v>0</v>
      </c>
      <c r="H659" s="37">
        <f>[1]consoCURRENT!K14329</f>
        <v>0</v>
      </c>
      <c r="I659" s="37">
        <f>[1]consoCURRENT!L14329</f>
        <v>0</v>
      </c>
      <c r="J659" s="37">
        <f>[1]consoCURRENT!M14329</f>
        <v>0</v>
      </c>
      <c r="K659" s="37">
        <f>[1]consoCURRENT!N14329</f>
        <v>0</v>
      </c>
      <c r="L659" s="37">
        <f>[1]consoCURRENT!O14329</f>
        <v>0</v>
      </c>
      <c r="M659" s="37">
        <f>[1]consoCURRENT!P14329</f>
        <v>0</v>
      </c>
      <c r="N659" s="37">
        <f>[1]consoCURRENT!Q14329</f>
        <v>0</v>
      </c>
      <c r="O659" s="37">
        <f>[1]consoCURRENT!R14329</f>
        <v>301350</v>
      </c>
      <c r="P659" s="37">
        <f>[1]consoCURRENT!S14329</f>
        <v>46077.5</v>
      </c>
      <c r="Q659" s="37">
        <f>[1]consoCURRENT!T14329</f>
        <v>0</v>
      </c>
      <c r="R659" s="37">
        <f>[1]consoCURRENT!U14329</f>
        <v>0</v>
      </c>
      <c r="S659" s="37">
        <f>[1]consoCURRENT!V14329</f>
        <v>0</v>
      </c>
      <c r="T659" s="37">
        <f>[1]consoCURRENT!W14329</f>
        <v>0</v>
      </c>
      <c r="U659" s="37">
        <f>[1]consoCURRENT!X14329</f>
        <v>0</v>
      </c>
      <c r="V659" s="37">
        <f>[1]consoCURRENT!Y14329</f>
        <v>0</v>
      </c>
      <c r="W659" s="37">
        <f>[1]consoCURRENT!Z14329</f>
        <v>0</v>
      </c>
      <c r="X659" s="37">
        <f>[1]consoCURRENT!AA14329</f>
        <v>0</v>
      </c>
      <c r="Y659" s="37">
        <f>[1]consoCURRENT!AB14329</f>
        <v>0</v>
      </c>
      <c r="Z659" s="37">
        <f t="shared" ref="Z659:Z661" si="466">SUM(M659:Y659)</f>
        <v>347427.5</v>
      </c>
      <c r="AA659" s="37">
        <f t="shared" ref="AA659:AA661" si="467">B659-Z659</f>
        <v>304572.5</v>
      </c>
      <c r="AB659" s="42">
        <f t="shared" ref="AB659:AB664" si="468">Z659/B659</f>
        <v>0.53286426380368102</v>
      </c>
      <c r="AC659" s="38"/>
    </row>
    <row r="660" spans="1:29" s="39" customFormat="1" ht="18" customHeight="1" x14ac:dyDescent="0.25">
      <c r="A660" s="41" t="s">
        <v>38</v>
      </c>
      <c r="B660" s="37">
        <f>[1]consoCURRENT!E14335</f>
        <v>0</v>
      </c>
      <c r="C660" s="37">
        <f>[1]consoCURRENT!F14335</f>
        <v>0</v>
      </c>
      <c r="D660" s="37">
        <f>[1]consoCURRENT!G14335</f>
        <v>0</v>
      </c>
      <c r="E660" s="37">
        <f>[1]consoCURRENT!H14335</f>
        <v>0</v>
      </c>
      <c r="F660" s="37">
        <f>[1]consoCURRENT!I14335</f>
        <v>0</v>
      </c>
      <c r="G660" s="37">
        <f>[1]consoCURRENT!J14335</f>
        <v>0</v>
      </c>
      <c r="H660" s="37">
        <f>[1]consoCURRENT!K14335</f>
        <v>0</v>
      </c>
      <c r="I660" s="37">
        <f>[1]consoCURRENT!L14335</f>
        <v>0</v>
      </c>
      <c r="J660" s="37">
        <f>[1]consoCURRENT!M14335</f>
        <v>0</v>
      </c>
      <c r="K660" s="37">
        <f>[1]consoCURRENT!N14335</f>
        <v>0</v>
      </c>
      <c r="L660" s="37">
        <f>[1]consoCURRENT!O14335</f>
        <v>0</v>
      </c>
      <c r="M660" s="37">
        <f>[1]consoCURRENT!P14335</f>
        <v>0</v>
      </c>
      <c r="N660" s="37">
        <f>[1]consoCURRENT!Q14335</f>
        <v>0</v>
      </c>
      <c r="O660" s="37">
        <f>[1]consoCURRENT!R14335</f>
        <v>0</v>
      </c>
      <c r="P660" s="37">
        <f>[1]consoCURRENT!S14335</f>
        <v>0</v>
      </c>
      <c r="Q660" s="37">
        <f>[1]consoCURRENT!T14335</f>
        <v>0</v>
      </c>
      <c r="R660" s="37">
        <f>[1]consoCURRENT!U14335</f>
        <v>0</v>
      </c>
      <c r="S660" s="37">
        <f>[1]consoCURRENT!V14335</f>
        <v>0</v>
      </c>
      <c r="T660" s="37">
        <f>[1]consoCURRENT!W14335</f>
        <v>0</v>
      </c>
      <c r="U660" s="37">
        <f>[1]consoCURRENT!X14335</f>
        <v>0</v>
      </c>
      <c r="V660" s="37">
        <f>[1]consoCURRENT!Y14335</f>
        <v>0</v>
      </c>
      <c r="W660" s="37">
        <f>[1]consoCURRENT!Z14335</f>
        <v>0</v>
      </c>
      <c r="X660" s="37">
        <f>[1]consoCURRENT!AA14335</f>
        <v>0</v>
      </c>
      <c r="Y660" s="37">
        <f>[1]consoCURRENT!AB14335</f>
        <v>0</v>
      </c>
      <c r="Z660" s="37">
        <f t="shared" si="466"/>
        <v>0</v>
      </c>
      <c r="AA660" s="37">
        <f t="shared" si="467"/>
        <v>0</v>
      </c>
      <c r="AB660" s="42"/>
      <c r="AC660" s="38"/>
    </row>
    <row r="661" spans="1:29" s="39" customFormat="1" ht="18" customHeight="1" x14ac:dyDescent="0.25">
      <c r="A661" s="41" t="s">
        <v>39</v>
      </c>
      <c r="B661" s="37">
        <f>[1]consoCURRENT!E14364</f>
        <v>0</v>
      </c>
      <c r="C661" s="37">
        <f>[1]consoCURRENT!F14364</f>
        <v>0</v>
      </c>
      <c r="D661" s="37">
        <f>[1]consoCURRENT!G14364</f>
        <v>0</v>
      </c>
      <c r="E661" s="37">
        <f>[1]consoCURRENT!H14364</f>
        <v>0</v>
      </c>
      <c r="F661" s="37">
        <f>[1]consoCURRENT!I14364</f>
        <v>0</v>
      </c>
      <c r="G661" s="37">
        <f>[1]consoCURRENT!J14364</f>
        <v>0</v>
      </c>
      <c r="H661" s="37">
        <f>[1]consoCURRENT!K14364</f>
        <v>0</v>
      </c>
      <c r="I661" s="37">
        <f>[1]consoCURRENT!L14364</f>
        <v>0</v>
      </c>
      <c r="J661" s="37">
        <f>[1]consoCURRENT!M14364</f>
        <v>0</v>
      </c>
      <c r="K661" s="37">
        <f>[1]consoCURRENT!N14364</f>
        <v>0</v>
      </c>
      <c r="L661" s="37">
        <f>[1]consoCURRENT!O14364</f>
        <v>0</v>
      </c>
      <c r="M661" s="37">
        <f>[1]consoCURRENT!P14364</f>
        <v>0</v>
      </c>
      <c r="N661" s="37">
        <f>[1]consoCURRENT!Q14364</f>
        <v>0</v>
      </c>
      <c r="O661" s="37">
        <f>[1]consoCURRENT!R14364</f>
        <v>0</v>
      </c>
      <c r="P661" s="37">
        <f>[1]consoCURRENT!S14364</f>
        <v>0</v>
      </c>
      <c r="Q661" s="37">
        <f>[1]consoCURRENT!T14364</f>
        <v>0</v>
      </c>
      <c r="R661" s="37">
        <f>[1]consoCURRENT!U14364</f>
        <v>0</v>
      </c>
      <c r="S661" s="37">
        <f>[1]consoCURRENT!V14364</f>
        <v>0</v>
      </c>
      <c r="T661" s="37">
        <f>[1]consoCURRENT!W14364</f>
        <v>0</v>
      </c>
      <c r="U661" s="37">
        <f>[1]consoCURRENT!X14364</f>
        <v>0</v>
      </c>
      <c r="V661" s="37">
        <f>[1]consoCURRENT!Y14364</f>
        <v>0</v>
      </c>
      <c r="W661" s="37">
        <f>[1]consoCURRENT!Z14364</f>
        <v>0</v>
      </c>
      <c r="X661" s="37">
        <f>[1]consoCURRENT!AA14364</f>
        <v>0</v>
      </c>
      <c r="Y661" s="37">
        <f>[1]consoCURRENT!AB14364</f>
        <v>0</v>
      </c>
      <c r="Z661" s="37">
        <f t="shared" si="466"/>
        <v>0</v>
      </c>
      <c r="AA661" s="37">
        <f t="shared" si="467"/>
        <v>0</v>
      </c>
      <c r="AB661" s="42"/>
      <c r="AC661" s="38"/>
    </row>
    <row r="662" spans="1:29" s="39" customFormat="1" ht="18" customHeight="1" x14ac:dyDescent="0.25">
      <c r="A662" s="43" t="s">
        <v>40</v>
      </c>
      <c r="B662" s="44">
        <f>SUM(B658:B661)</f>
        <v>652000</v>
      </c>
      <c r="C662" s="44">
        <f t="shared" ref="C662:AA662" si="469">SUM(C658:C661)</f>
        <v>0</v>
      </c>
      <c r="D662" s="44">
        <f t="shared" si="469"/>
        <v>0</v>
      </c>
      <c r="E662" s="44">
        <f t="shared" si="469"/>
        <v>347427.5</v>
      </c>
      <c r="F662" s="44">
        <f t="shared" si="469"/>
        <v>0</v>
      </c>
      <c r="G662" s="44">
        <f t="shared" si="469"/>
        <v>0</v>
      </c>
      <c r="H662" s="44">
        <f t="shared" si="469"/>
        <v>0</v>
      </c>
      <c r="I662" s="44">
        <f t="shared" si="469"/>
        <v>0</v>
      </c>
      <c r="J662" s="44">
        <f t="shared" si="469"/>
        <v>0</v>
      </c>
      <c r="K662" s="44">
        <f t="shared" si="469"/>
        <v>0</v>
      </c>
      <c r="L662" s="44">
        <f t="shared" si="469"/>
        <v>0</v>
      </c>
      <c r="M662" s="44">
        <f t="shared" si="469"/>
        <v>0</v>
      </c>
      <c r="N662" s="44">
        <f t="shared" si="469"/>
        <v>0</v>
      </c>
      <c r="O662" s="44">
        <f t="shared" si="469"/>
        <v>301350</v>
      </c>
      <c r="P662" s="44">
        <f t="shared" si="469"/>
        <v>46077.5</v>
      </c>
      <c r="Q662" s="44">
        <f t="shared" si="469"/>
        <v>0</v>
      </c>
      <c r="R662" s="44">
        <f t="shared" si="469"/>
        <v>0</v>
      </c>
      <c r="S662" s="44">
        <f t="shared" si="469"/>
        <v>0</v>
      </c>
      <c r="T662" s="44">
        <f t="shared" si="469"/>
        <v>0</v>
      </c>
      <c r="U662" s="44">
        <f t="shared" si="469"/>
        <v>0</v>
      </c>
      <c r="V662" s="44">
        <f t="shared" si="469"/>
        <v>0</v>
      </c>
      <c r="W662" s="44">
        <f t="shared" si="469"/>
        <v>0</v>
      </c>
      <c r="X662" s="44">
        <f t="shared" si="469"/>
        <v>0</v>
      </c>
      <c r="Y662" s="44">
        <f t="shared" si="469"/>
        <v>0</v>
      </c>
      <c r="Z662" s="44">
        <f t="shared" si="469"/>
        <v>347427.5</v>
      </c>
      <c r="AA662" s="44">
        <f t="shared" si="469"/>
        <v>304572.5</v>
      </c>
      <c r="AB662" s="45">
        <f t="shared" si="468"/>
        <v>0.53286426380368102</v>
      </c>
      <c r="AC662" s="38"/>
    </row>
    <row r="663" spans="1:29" s="39" customFormat="1" ht="18" customHeight="1" x14ac:dyDescent="0.25">
      <c r="A663" s="46" t="s">
        <v>41</v>
      </c>
      <c r="B663" s="37">
        <f>[1]consoCURRENT!E14368</f>
        <v>0</v>
      </c>
      <c r="C663" s="37">
        <f>[1]consoCURRENT!F14368</f>
        <v>0</v>
      </c>
      <c r="D663" s="37">
        <f>[1]consoCURRENT!G14368</f>
        <v>0</v>
      </c>
      <c r="E663" s="37">
        <f>[1]consoCURRENT!H14368</f>
        <v>0</v>
      </c>
      <c r="F663" s="37">
        <f>[1]consoCURRENT!I14368</f>
        <v>0</v>
      </c>
      <c r="G663" s="37">
        <f>[1]consoCURRENT!J14368</f>
        <v>0</v>
      </c>
      <c r="H663" s="37">
        <f>[1]consoCURRENT!K14368</f>
        <v>0</v>
      </c>
      <c r="I663" s="37">
        <f>[1]consoCURRENT!L14368</f>
        <v>0</v>
      </c>
      <c r="J663" s="37">
        <f>[1]consoCURRENT!M14368</f>
        <v>0</v>
      </c>
      <c r="K663" s="37">
        <f>[1]consoCURRENT!N14368</f>
        <v>0</v>
      </c>
      <c r="L663" s="37">
        <f>[1]consoCURRENT!O14368</f>
        <v>0</v>
      </c>
      <c r="M663" s="37">
        <f>[1]consoCURRENT!P14368</f>
        <v>0</v>
      </c>
      <c r="N663" s="37">
        <f>[1]consoCURRENT!Q14368</f>
        <v>0</v>
      </c>
      <c r="O663" s="37">
        <f>[1]consoCURRENT!R14368</f>
        <v>0</v>
      </c>
      <c r="P663" s="37">
        <f>[1]consoCURRENT!S14368</f>
        <v>0</v>
      </c>
      <c r="Q663" s="37">
        <f>[1]consoCURRENT!T14368</f>
        <v>0</v>
      </c>
      <c r="R663" s="37">
        <f>[1]consoCURRENT!U14368</f>
        <v>0</v>
      </c>
      <c r="S663" s="37">
        <f>[1]consoCURRENT!V14368</f>
        <v>0</v>
      </c>
      <c r="T663" s="37">
        <f>[1]consoCURRENT!W14368</f>
        <v>0</v>
      </c>
      <c r="U663" s="37">
        <f>[1]consoCURRENT!X14368</f>
        <v>0</v>
      </c>
      <c r="V663" s="37">
        <f>[1]consoCURRENT!Y14368</f>
        <v>0</v>
      </c>
      <c r="W663" s="37">
        <f>[1]consoCURRENT!Z14368</f>
        <v>0</v>
      </c>
      <c r="X663" s="37">
        <f>[1]consoCURRENT!AA14368</f>
        <v>0</v>
      </c>
      <c r="Y663" s="37">
        <f>[1]consoCURRENT!AB14368</f>
        <v>0</v>
      </c>
      <c r="Z663" s="37">
        <f t="shared" ref="Z663" si="470">SUM(M663:Y663)</f>
        <v>0</v>
      </c>
      <c r="AA663" s="37">
        <f t="shared" ref="AA663" si="471">B663-Z663</f>
        <v>0</v>
      </c>
      <c r="AB663" s="42"/>
      <c r="AC663" s="38"/>
    </row>
    <row r="664" spans="1:29" s="39" customFormat="1" ht="18" customHeight="1" x14ac:dyDescent="0.25">
      <c r="A664" s="43" t="s">
        <v>42</v>
      </c>
      <c r="B664" s="44">
        <f>B663+B662</f>
        <v>652000</v>
      </c>
      <c r="C664" s="44">
        <f t="shared" ref="C664:AA664" si="472">C663+C662</f>
        <v>0</v>
      </c>
      <c r="D664" s="44">
        <f t="shared" si="472"/>
        <v>0</v>
      </c>
      <c r="E664" s="44">
        <f t="shared" si="472"/>
        <v>347427.5</v>
      </c>
      <c r="F664" s="44">
        <f t="shared" si="472"/>
        <v>0</v>
      </c>
      <c r="G664" s="44">
        <f t="shared" si="472"/>
        <v>0</v>
      </c>
      <c r="H664" s="44">
        <f t="shared" si="472"/>
        <v>0</v>
      </c>
      <c r="I664" s="44">
        <f t="shared" si="472"/>
        <v>0</v>
      </c>
      <c r="J664" s="44">
        <f t="shared" si="472"/>
        <v>0</v>
      </c>
      <c r="K664" s="44">
        <f t="shared" si="472"/>
        <v>0</v>
      </c>
      <c r="L664" s="44">
        <f t="shared" si="472"/>
        <v>0</v>
      </c>
      <c r="M664" s="44">
        <f t="shared" si="472"/>
        <v>0</v>
      </c>
      <c r="N664" s="44">
        <f t="shared" si="472"/>
        <v>0</v>
      </c>
      <c r="O664" s="44">
        <f t="shared" si="472"/>
        <v>301350</v>
      </c>
      <c r="P664" s="44">
        <f t="shared" si="472"/>
        <v>46077.5</v>
      </c>
      <c r="Q664" s="44">
        <f t="shared" si="472"/>
        <v>0</v>
      </c>
      <c r="R664" s="44">
        <f t="shared" si="472"/>
        <v>0</v>
      </c>
      <c r="S664" s="44">
        <f t="shared" si="472"/>
        <v>0</v>
      </c>
      <c r="T664" s="44">
        <f t="shared" si="472"/>
        <v>0</v>
      </c>
      <c r="U664" s="44">
        <f t="shared" si="472"/>
        <v>0</v>
      </c>
      <c r="V664" s="44">
        <f t="shared" si="472"/>
        <v>0</v>
      </c>
      <c r="W664" s="44">
        <f t="shared" si="472"/>
        <v>0</v>
      </c>
      <c r="X664" s="44">
        <f t="shared" si="472"/>
        <v>0</v>
      </c>
      <c r="Y664" s="44">
        <f t="shared" si="472"/>
        <v>0</v>
      </c>
      <c r="Z664" s="44">
        <f t="shared" si="472"/>
        <v>347427.5</v>
      </c>
      <c r="AA664" s="44">
        <f t="shared" si="472"/>
        <v>304572.5</v>
      </c>
      <c r="AB664" s="45">
        <f t="shared" si="468"/>
        <v>0.53286426380368102</v>
      </c>
      <c r="AC664" s="47"/>
    </row>
    <row r="665" spans="1:29" s="39" customFormat="1" ht="15" customHeight="1" x14ac:dyDescent="0.25">
      <c r="A665" s="36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8"/>
    </row>
    <row r="666" spans="1:29" s="39" customFormat="1" ht="15" customHeight="1" x14ac:dyDescent="0.25">
      <c r="A666" s="36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8"/>
    </row>
    <row r="667" spans="1:29" s="39" customFormat="1" ht="15" customHeight="1" x14ac:dyDescent="0.3">
      <c r="A667" s="40" t="s">
        <v>68</v>
      </c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8"/>
    </row>
    <row r="668" spans="1:29" s="39" customFormat="1" ht="18" customHeight="1" x14ac:dyDescent="0.25">
      <c r="A668" s="41" t="s">
        <v>36</v>
      </c>
      <c r="B668" s="37">
        <f>[1]consoCURRENT!E14428</f>
        <v>0</v>
      </c>
      <c r="C668" s="37">
        <f>[1]consoCURRENT!F14428</f>
        <v>0</v>
      </c>
      <c r="D668" s="37">
        <f>[1]consoCURRENT!G14428</f>
        <v>0</v>
      </c>
      <c r="E668" s="37">
        <f>[1]consoCURRENT!H14428</f>
        <v>0</v>
      </c>
      <c r="F668" s="37">
        <f>[1]consoCURRENT!I14428</f>
        <v>0</v>
      </c>
      <c r="G668" s="37">
        <f>[1]consoCURRENT!J14428</f>
        <v>0</v>
      </c>
      <c r="H668" s="37">
        <f>[1]consoCURRENT!K14428</f>
        <v>0</v>
      </c>
      <c r="I668" s="37">
        <f>[1]consoCURRENT!L14428</f>
        <v>0</v>
      </c>
      <c r="J668" s="37">
        <f>[1]consoCURRENT!M14428</f>
        <v>0</v>
      </c>
      <c r="K668" s="37">
        <f>[1]consoCURRENT!N14428</f>
        <v>0</v>
      </c>
      <c r="L668" s="37">
        <f>[1]consoCURRENT!O14428</f>
        <v>0</v>
      </c>
      <c r="M668" s="37">
        <f>[1]consoCURRENT!P14428</f>
        <v>0</v>
      </c>
      <c r="N668" s="37">
        <f>[1]consoCURRENT!Q14428</f>
        <v>0</v>
      </c>
      <c r="O668" s="37">
        <f>[1]consoCURRENT!R14428</f>
        <v>0</v>
      </c>
      <c r="P668" s="37">
        <f>[1]consoCURRENT!S14428</f>
        <v>0</v>
      </c>
      <c r="Q668" s="37">
        <f>[1]consoCURRENT!T14428</f>
        <v>0</v>
      </c>
      <c r="R668" s="37">
        <f>[1]consoCURRENT!U14428</f>
        <v>0</v>
      </c>
      <c r="S668" s="37">
        <f>[1]consoCURRENT!V14428</f>
        <v>0</v>
      </c>
      <c r="T668" s="37">
        <f>[1]consoCURRENT!W14428</f>
        <v>0</v>
      </c>
      <c r="U668" s="37">
        <f>[1]consoCURRENT!X14428</f>
        <v>0</v>
      </c>
      <c r="V668" s="37">
        <f>[1]consoCURRENT!Y14428</f>
        <v>0</v>
      </c>
      <c r="W668" s="37">
        <f>[1]consoCURRENT!Z14428</f>
        <v>0</v>
      </c>
      <c r="X668" s="37">
        <f>[1]consoCURRENT!AA14428</f>
        <v>0</v>
      </c>
      <c r="Y668" s="37">
        <f>[1]consoCURRENT!AB14428</f>
        <v>0</v>
      </c>
      <c r="Z668" s="37">
        <f>SUM(M668:Y668)</f>
        <v>0</v>
      </c>
      <c r="AA668" s="37">
        <f>B668-Z668</f>
        <v>0</v>
      </c>
      <c r="AB668" s="42"/>
      <c r="AC668" s="38"/>
    </row>
    <row r="669" spans="1:29" s="39" customFormat="1" ht="18" customHeight="1" x14ac:dyDescent="0.25">
      <c r="A669" s="41" t="s">
        <v>37</v>
      </c>
      <c r="B669" s="37">
        <f>[1]consoCURRENT!E14504</f>
        <v>773000</v>
      </c>
      <c r="C669" s="37">
        <f>[1]consoCURRENT!F14504</f>
        <v>0</v>
      </c>
      <c r="D669" s="37">
        <f>[1]consoCURRENT!G14504</f>
        <v>0</v>
      </c>
      <c r="E669" s="37">
        <f>[1]consoCURRENT!H14504</f>
        <v>155557</v>
      </c>
      <c r="F669" s="37">
        <f>[1]consoCURRENT!I14504</f>
        <v>0</v>
      </c>
      <c r="G669" s="37">
        <f>[1]consoCURRENT!J14504</f>
        <v>0</v>
      </c>
      <c r="H669" s="37">
        <f>[1]consoCURRENT!K14504</f>
        <v>0</v>
      </c>
      <c r="I669" s="37">
        <f>[1]consoCURRENT!L14504</f>
        <v>0</v>
      </c>
      <c r="J669" s="37">
        <f>[1]consoCURRENT!M14504</f>
        <v>0</v>
      </c>
      <c r="K669" s="37">
        <f>[1]consoCURRENT!N14504</f>
        <v>0</v>
      </c>
      <c r="L669" s="37">
        <f>[1]consoCURRENT!O14504</f>
        <v>0</v>
      </c>
      <c r="M669" s="37">
        <f>[1]consoCURRENT!P14504</f>
        <v>0</v>
      </c>
      <c r="N669" s="37">
        <f>[1]consoCURRENT!Q14504</f>
        <v>0</v>
      </c>
      <c r="O669" s="37">
        <f>[1]consoCURRENT!R14504</f>
        <v>125488</v>
      </c>
      <c r="P669" s="37">
        <f>[1]consoCURRENT!S14504</f>
        <v>30069</v>
      </c>
      <c r="Q669" s="37">
        <f>[1]consoCURRENT!T14504</f>
        <v>0</v>
      </c>
      <c r="R669" s="37">
        <f>[1]consoCURRENT!U14504</f>
        <v>0</v>
      </c>
      <c r="S669" s="37">
        <f>[1]consoCURRENT!V14504</f>
        <v>0</v>
      </c>
      <c r="T669" s="37">
        <f>[1]consoCURRENT!W14504</f>
        <v>0</v>
      </c>
      <c r="U669" s="37">
        <f>[1]consoCURRENT!X14504</f>
        <v>0</v>
      </c>
      <c r="V669" s="37">
        <f>[1]consoCURRENT!Y14504</f>
        <v>0</v>
      </c>
      <c r="W669" s="37">
        <f>[1]consoCURRENT!Z14504</f>
        <v>0</v>
      </c>
      <c r="X669" s="37">
        <f>[1]consoCURRENT!AA14504</f>
        <v>0</v>
      </c>
      <c r="Y669" s="37">
        <f>[1]consoCURRENT!AB14504</f>
        <v>0</v>
      </c>
      <c r="Z669" s="37">
        <f t="shared" ref="Z669:Z671" si="473">SUM(M669:Y669)</f>
        <v>155557</v>
      </c>
      <c r="AA669" s="37">
        <f t="shared" ref="AA669:AA671" si="474">B669-Z669</f>
        <v>617443</v>
      </c>
      <c r="AB669" s="42">
        <f t="shared" ref="AB669:AB674" si="475">Z669/B669</f>
        <v>0.20123803363518758</v>
      </c>
      <c r="AC669" s="38"/>
    </row>
    <row r="670" spans="1:29" s="39" customFormat="1" ht="18" customHeight="1" x14ac:dyDescent="0.25">
      <c r="A670" s="41" t="s">
        <v>38</v>
      </c>
      <c r="B670" s="37">
        <f>[1]consoCURRENT!E14510</f>
        <v>0</v>
      </c>
      <c r="C670" s="37">
        <f>[1]consoCURRENT!F14510</f>
        <v>0</v>
      </c>
      <c r="D670" s="37">
        <f>[1]consoCURRENT!G14510</f>
        <v>0</v>
      </c>
      <c r="E670" s="37">
        <f>[1]consoCURRENT!H14510</f>
        <v>0</v>
      </c>
      <c r="F670" s="37">
        <f>[1]consoCURRENT!I14510</f>
        <v>0</v>
      </c>
      <c r="G670" s="37">
        <f>[1]consoCURRENT!J14510</f>
        <v>0</v>
      </c>
      <c r="H670" s="37">
        <f>[1]consoCURRENT!K14510</f>
        <v>0</v>
      </c>
      <c r="I670" s="37">
        <f>[1]consoCURRENT!L14510</f>
        <v>0</v>
      </c>
      <c r="J670" s="37">
        <f>[1]consoCURRENT!M14510</f>
        <v>0</v>
      </c>
      <c r="K670" s="37">
        <f>[1]consoCURRENT!N14510</f>
        <v>0</v>
      </c>
      <c r="L670" s="37">
        <f>[1]consoCURRENT!O14510</f>
        <v>0</v>
      </c>
      <c r="M670" s="37">
        <f>[1]consoCURRENT!P14510</f>
        <v>0</v>
      </c>
      <c r="N670" s="37">
        <f>[1]consoCURRENT!Q14510</f>
        <v>0</v>
      </c>
      <c r="O670" s="37">
        <f>[1]consoCURRENT!R14510</f>
        <v>0</v>
      </c>
      <c r="P670" s="37">
        <f>[1]consoCURRENT!S14510</f>
        <v>0</v>
      </c>
      <c r="Q670" s="37">
        <f>[1]consoCURRENT!T14510</f>
        <v>0</v>
      </c>
      <c r="R670" s="37">
        <f>[1]consoCURRENT!U14510</f>
        <v>0</v>
      </c>
      <c r="S670" s="37">
        <f>[1]consoCURRENT!V14510</f>
        <v>0</v>
      </c>
      <c r="T670" s="37">
        <f>[1]consoCURRENT!W14510</f>
        <v>0</v>
      </c>
      <c r="U670" s="37">
        <f>[1]consoCURRENT!X14510</f>
        <v>0</v>
      </c>
      <c r="V670" s="37">
        <f>[1]consoCURRENT!Y14510</f>
        <v>0</v>
      </c>
      <c r="W670" s="37">
        <f>[1]consoCURRENT!Z14510</f>
        <v>0</v>
      </c>
      <c r="X670" s="37">
        <f>[1]consoCURRENT!AA14510</f>
        <v>0</v>
      </c>
      <c r="Y670" s="37">
        <f>[1]consoCURRENT!AB14510</f>
        <v>0</v>
      </c>
      <c r="Z670" s="37">
        <f t="shared" si="473"/>
        <v>0</v>
      </c>
      <c r="AA670" s="37">
        <f t="shared" si="474"/>
        <v>0</v>
      </c>
      <c r="AB670" s="42"/>
      <c r="AC670" s="38"/>
    </row>
    <row r="671" spans="1:29" s="39" customFormat="1" ht="18" customHeight="1" x14ac:dyDescent="0.25">
      <c r="A671" s="41" t="s">
        <v>39</v>
      </c>
      <c r="B671" s="37">
        <f>[1]consoCURRENT!E14539</f>
        <v>0</v>
      </c>
      <c r="C671" s="37">
        <f>[1]consoCURRENT!F14539</f>
        <v>0</v>
      </c>
      <c r="D671" s="37">
        <f>[1]consoCURRENT!G14539</f>
        <v>0</v>
      </c>
      <c r="E671" s="37">
        <f>[1]consoCURRENT!H14539</f>
        <v>0</v>
      </c>
      <c r="F671" s="37">
        <f>[1]consoCURRENT!I14539</f>
        <v>0</v>
      </c>
      <c r="G671" s="37">
        <f>[1]consoCURRENT!J14539</f>
        <v>0</v>
      </c>
      <c r="H671" s="37">
        <f>[1]consoCURRENT!K14539</f>
        <v>0</v>
      </c>
      <c r="I671" s="37">
        <f>[1]consoCURRENT!L14539</f>
        <v>0</v>
      </c>
      <c r="J671" s="37">
        <f>[1]consoCURRENT!M14539</f>
        <v>0</v>
      </c>
      <c r="K671" s="37">
        <f>[1]consoCURRENT!N14539</f>
        <v>0</v>
      </c>
      <c r="L671" s="37">
        <f>[1]consoCURRENT!O14539</f>
        <v>0</v>
      </c>
      <c r="M671" s="37">
        <f>[1]consoCURRENT!P14539</f>
        <v>0</v>
      </c>
      <c r="N671" s="37">
        <f>[1]consoCURRENT!Q14539</f>
        <v>0</v>
      </c>
      <c r="O671" s="37">
        <f>[1]consoCURRENT!R14539</f>
        <v>0</v>
      </c>
      <c r="P671" s="37">
        <f>[1]consoCURRENT!S14539</f>
        <v>0</v>
      </c>
      <c r="Q671" s="37">
        <f>[1]consoCURRENT!T14539</f>
        <v>0</v>
      </c>
      <c r="R671" s="37">
        <f>[1]consoCURRENT!U14539</f>
        <v>0</v>
      </c>
      <c r="S671" s="37">
        <f>[1]consoCURRENT!V14539</f>
        <v>0</v>
      </c>
      <c r="T671" s="37">
        <f>[1]consoCURRENT!W14539</f>
        <v>0</v>
      </c>
      <c r="U671" s="37">
        <f>[1]consoCURRENT!X14539</f>
        <v>0</v>
      </c>
      <c r="V671" s="37">
        <f>[1]consoCURRENT!Y14539</f>
        <v>0</v>
      </c>
      <c r="W671" s="37">
        <f>[1]consoCURRENT!Z14539</f>
        <v>0</v>
      </c>
      <c r="X671" s="37">
        <f>[1]consoCURRENT!AA14539</f>
        <v>0</v>
      </c>
      <c r="Y671" s="37">
        <f>[1]consoCURRENT!AB14539</f>
        <v>0</v>
      </c>
      <c r="Z671" s="37">
        <f t="shared" si="473"/>
        <v>0</v>
      </c>
      <c r="AA671" s="37">
        <f t="shared" si="474"/>
        <v>0</v>
      </c>
      <c r="AB671" s="42"/>
      <c r="AC671" s="38"/>
    </row>
    <row r="672" spans="1:29" s="39" customFormat="1" ht="18" customHeight="1" x14ac:dyDescent="0.25">
      <c r="A672" s="43" t="s">
        <v>40</v>
      </c>
      <c r="B672" s="44">
        <f>SUM(B668:B671)</f>
        <v>773000</v>
      </c>
      <c r="C672" s="44">
        <f t="shared" ref="C672:AA672" si="476">SUM(C668:C671)</f>
        <v>0</v>
      </c>
      <c r="D672" s="44">
        <f t="shared" si="476"/>
        <v>0</v>
      </c>
      <c r="E672" s="44">
        <f t="shared" si="476"/>
        <v>155557</v>
      </c>
      <c r="F672" s="44">
        <f t="shared" si="476"/>
        <v>0</v>
      </c>
      <c r="G672" s="44">
        <f t="shared" si="476"/>
        <v>0</v>
      </c>
      <c r="H672" s="44">
        <f t="shared" si="476"/>
        <v>0</v>
      </c>
      <c r="I672" s="44">
        <f t="shared" si="476"/>
        <v>0</v>
      </c>
      <c r="J672" s="44">
        <f t="shared" si="476"/>
        <v>0</v>
      </c>
      <c r="K672" s="44">
        <f t="shared" si="476"/>
        <v>0</v>
      </c>
      <c r="L672" s="44">
        <f t="shared" si="476"/>
        <v>0</v>
      </c>
      <c r="M672" s="44">
        <f t="shared" si="476"/>
        <v>0</v>
      </c>
      <c r="N672" s="44">
        <f t="shared" si="476"/>
        <v>0</v>
      </c>
      <c r="O672" s="44">
        <f t="shared" si="476"/>
        <v>125488</v>
      </c>
      <c r="P672" s="44">
        <f t="shared" si="476"/>
        <v>30069</v>
      </c>
      <c r="Q672" s="44">
        <f t="shared" si="476"/>
        <v>0</v>
      </c>
      <c r="R672" s="44">
        <f t="shared" si="476"/>
        <v>0</v>
      </c>
      <c r="S672" s="44">
        <f t="shared" si="476"/>
        <v>0</v>
      </c>
      <c r="T672" s="44">
        <f t="shared" si="476"/>
        <v>0</v>
      </c>
      <c r="U672" s="44">
        <f t="shared" si="476"/>
        <v>0</v>
      </c>
      <c r="V672" s="44">
        <f t="shared" si="476"/>
        <v>0</v>
      </c>
      <c r="W672" s="44">
        <f t="shared" si="476"/>
        <v>0</v>
      </c>
      <c r="X672" s="44">
        <f t="shared" si="476"/>
        <v>0</v>
      </c>
      <c r="Y672" s="44">
        <f t="shared" si="476"/>
        <v>0</v>
      </c>
      <c r="Z672" s="44">
        <f t="shared" si="476"/>
        <v>155557</v>
      </c>
      <c r="AA672" s="44">
        <f t="shared" si="476"/>
        <v>617443</v>
      </c>
      <c r="AB672" s="45">
        <f t="shared" si="475"/>
        <v>0.20123803363518758</v>
      </c>
      <c r="AC672" s="38"/>
    </row>
    <row r="673" spans="1:29" s="39" customFormat="1" ht="18" customHeight="1" x14ac:dyDescent="0.25">
      <c r="A673" s="46" t="s">
        <v>41</v>
      </c>
      <c r="B673" s="37">
        <f>[1]consoCURRENT!E14543</f>
        <v>0</v>
      </c>
      <c r="C673" s="37">
        <f>[1]consoCURRENT!F14543</f>
        <v>0</v>
      </c>
      <c r="D673" s="37">
        <f>[1]consoCURRENT!G14543</f>
        <v>0</v>
      </c>
      <c r="E673" s="37">
        <f>[1]consoCURRENT!H14543</f>
        <v>0</v>
      </c>
      <c r="F673" s="37">
        <f>[1]consoCURRENT!I14543</f>
        <v>0</v>
      </c>
      <c r="G673" s="37">
        <f>[1]consoCURRENT!J14543</f>
        <v>0</v>
      </c>
      <c r="H673" s="37">
        <f>[1]consoCURRENT!K14543</f>
        <v>0</v>
      </c>
      <c r="I673" s="37">
        <f>[1]consoCURRENT!L14543</f>
        <v>0</v>
      </c>
      <c r="J673" s="37">
        <f>[1]consoCURRENT!M14543</f>
        <v>0</v>
      </c>
      <c r="K673" s="37">
        <f>[1]consoCURRENT!N14543</f>
        <v>0</v>
      </c>
      <c r="L673" s="37">
        <f>[1]consoCURRENT!O14543</f>
        <v>0</v>
      </c>
      <c r="M673" s="37">
        <f>[1]consoCURRENT!P14543</f>
        <v>0</v>
      </c>
      <c r="N673" s="37">
        <f>[1]consoCURRENT!Q14543</f>
        <v>0</v>
      </c>
      <c r="O673" s="37">
        <f>[1]consoCURRENT!R14543</f>
        <v>0</v>
      </c>
      <c r="P673" s="37">
        <f>[1]consoCURRENT!S14543</f>
        <v>0</v>
      </c>
      <c r="Q673" s="37">
        <f>[1]consoCURRENT!T14543</f>
        <v>0</v>
      </c>
      <c r="R673" s="37">
        <f>[1]consoCURRENT!U14543</f>
        <v>0</v>
      </c>
      <c r="S673" s="37">
        <f>[1]consoCURRENT!V14543</f>
        <v>0</v>
      </c>
      <c r="T673" s="37">
        <f>[1]consoCURRENT!W14543</f>
        <v>0</v>
      </c>
      <c r="U673" s="37">
        <f>[1]consoCURRENT!X14543</f>
        <v>0</v>
      </c>
      <c r="V673" s="37">
        <f>[1]consoCURRENT!Y14543</f>
        <v>0</v>
      </c>
      <c r="W673" s="37">
        <f>[1]consoCURRENT!Z14543</f>
        <v>0</v>
      </c>
      <c r="X673" s="37">
        <f>[1]consoCURRENT!AA14543</f>
        <v>0</v>
      </c>
      <c r="Y673" s="37">
        <f>[1]consoCURRENT!AB14543</f>
        <v>0</v>
      </c>
      <c r="Z673" s="37">
        <f t="shared" ref="Z673" si="477">SUM(M673:Y673)</f>
        <v>0</v>
      </c>
      <c r="AA673" s="37">
        <f t="shared" ref="AA673" si="478">B673-Z673</f>
        <v>0</v>
      </c>
      <c r="AB673" s="42"/>
      <c r="AC673" s="38"/>
    </row>
    <row r="674" spans="1:29" s="39" customFormat="1" ht="18" customHeight="1" x14ac:dyDescent="0.25">
      <c r="A674" s="43" t="s">
        <v>42</v>
      </c>
      <c r="B674" s="44">
        <f>B673+B672</f>
        <v>773000</v>
      </c>
      <c r="C674" s="44">
        <f t="shared" ref="C674:AA674" si="479">C673+C672</f>
        <v>0</v>
      </c>
      <c r="D674" s="44">
        <f t="shared" si="479"/>
        <v>0</v>
      </c>
      <c r="E674" s="44">
        <f t="shared" si="479"/>
        <v>155557</v>
      </c>
      <c r="F674" s="44">
        <f t="shared" si="479"/>
        <v>0</v>
      </c>
      <c r="G674" s="44">
        <f t="shared" si="479"/>
        <v>0</v>
      </c>
      <c r="H674" s="44">
        <f t="shared" si="479"/>
        <v>0</v>
      </c>
      <c r="I674" s="44">
        <f t="shared" si="479"/>
        <v>0</v>
      </c>
      <c r="J674" s="44">
        <f t="shared" si="479"/>
        <v>0</v>
      </c>
      <c r="K674" s="44">
        <f t="shared" si="479"/>
        <v>0</v>
      </c>
      <c r="L674" s="44">
        <f t="shared" si="479"/>
        <v>0</v>
      </c>
      <c r="M674" s="44">
        <f t="shared" si="479"/>
        <v>0</v>
      </c>
      <c r="N674" s="44">
        <f t="shared" si="479"/>
        <v>0</v>
      </c>
      <c r="O674" s="44">
        <f t="shared" si="479"/>
        <v>125488</v>
      </c>
      <c r="P674" s="44">
        <f t="shared" si="479"/>
        <v>30069</v>
      </c>
      <c r="Q674" s="44">
        <f t="shared" si="479"/>
        <v>0</v>
      </c>
      <c r="R674" s="44">
        <f t="shared" si="479"/>
        <v>0</v>
      </c>
      <c r="S674" s="44">
        <f t="shared" si="479"/>
        <v>0</v>
      </c>
      <c r="T674" s="44">
        <f t="shared" si="479"/>
        <v>0</v>
      </c>
      <c r="U674" s="44">
        <f t="shared" si="479"/>
        <v>0</v>
      </c>
      <c r="V674" s="44">
        <f t="shared" si="479"/>
        <v>0</v>
      </c>
      <c r="W674" s="44">
        <f t="shared" si="479"/>
        <v>0</v>
      </c>
      <c r="X674" s="44">
        <f t="shared" si="479"/>
        <v>0</v>
      </c>
      <c r="Y674" s="44">
        <f t="shared" si="479"/>
        <v>0</v>
      </c>
      <c r="Z674" s="44">
        <f t="shared" si="479"/>
        <v>155557</v>
      </c>
      <c r="AA674" s="44">
        <f t="shared" si="479"/>
        <v>617443</v>
      </c>
      <c r="AB674" s="45">
        <f t="shared" si="475"/>
        <v>0.20123803363518758</v>
      </c>
      <c r="AC674" s="47"/>
    </row>
    <row r="675" spans="1:29" s="39" customFormat="1" ht="15" customHeight="1" x14ac:dyDescent="0.25">
      <c r="A675" s="36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8"/>
    </row>
    <row r="676" spans="1:29" s="39" customFormat="1" ht="15" customHeight="1" x14ac:dyDescent="0.25">
      <c r="A676" s="36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8"/>
    </row>
    <row r="677" spans="1:29" s="39" customFormat="1" ht="15" customHeight="1" x14ac:dyDescent="0.3">
      <c r="A677" s="40" t="s">
        <v>69</v>
      </c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8"/>
    </row>
    <row r="678" spans="1:29" s="39" customFormat="1" ht="18" customHeight="1" x14ac:dyDescent="0.25">
      <c r="A678" s="41" t="s">
        <v>36</v>
      </c>
      <c r="B678" s="37">
        <f>[1]consoCURRENT!E14603</f>
        <v>0</v>
      </c>
      <c r="C678" s="37">
        <f>[1]consoCURRENT!F14603</f>
        <v>0</v>
      </c>
      <c r="D678" s="37">
        <f>[1]consoCURRENT!G14603</f>
        <v>0</v>
      </c>
      <c r="E678" s="37">
        <f>[1]consoCURRENT!H14603</f>
        <v>0</v>
      </c>
      <c r="F678" s="37">
        <f>[1]consoCURRENT!I14603</f>
        <v>0</v>
      </c>
      <c r="G678" s="37">
        <f>[1]consoCURRENT!J14603</f>
        <v>0</v>
      </c>
      <c r="H678" s="37">
        <f>[1]consoCURRENT!K14603</f>
        <v>0</v>
      </c>
      <c r="I678" s="37">
        <f>[1]consoCURRENT!L14603</f>
        <v>0</v>
      </c>
      <c r="J678" s="37">
        <f>[1]consoCURRENT!M14603</f>
        <v>0</v>
      </c>
      <c r="K678" s="37">
        <f>[1]consoCURRENT!N14603</f>
        <v>0</v>
      </c>
      <c r="L678" s="37">
        <f>[1]consoCURRENT!O14603</f>
        <v>0</v>
      </c>
      <c r="M678" s="37">
        <f>[1]consoCURRENT!P14603</f>
        <v>0</v>
      </c>
      <c r="N678" s="37">
        <f>[1]consoCURRENT!Q14603</f>
        <v>0</v>
      </c>
      <c r="O678" s="37">
        <f>[1]consoCURRENT!R14603</f>
        <v>0</v>
      </c>
      <c r="P678" s="37">
        <f>[1]consoCURRENT!S14603</f>
        <v>0</v>
      </c>
      <c r="Q678" s="37">
        <f>[1]consoCURRENT!T14603</f>
        <v>0</v>
      </c>
      <c r="R678" s="37">
        <f>[1]consoCURRENT!U14603</f>
        <v>0</v>
      </c>
      <c r="S678" s="37">
        <f>[1]consoCURRENT!V14603</f>
        <v>0</v>
      </c>
      <c r="T678" s="37">
        <f>[1]consoCURRENT!W14603</f>
        <v>0</v>
      </c>
      <c r="U678" s="37">
        <f>[1]consoCURRENT!X14603</f>
        <v>0</v>
      </c>
      <c r="V678" s="37">
        <f>[1]consoCURRENT!Y14603</f>
        <v>0</v>
      </c>
      <c r="W678" s="37">
        <f>[1]consoCURRENT!Z14603</f>
        <v>0</v>
      </c>
      <c r="X678" s="37">
        <f>[1]consoCURRENT!AA14603</f>
        <v>0</v>
      </c>
      <c r="Y678" s="37">
        <f>[1]consoCURRENT!AB14603</f>
        <v>0</v>
      </c>
      <c r="Z678" s="37">
        <f>SUM(M678:Y678)</f>
        <v>0</v>
      </c>
      <c r="AA678" s="37">
        <f>B678-Z678</f>
        <v>0</v>
      </c>
      <c r="AB678" s="42"/>
      <c r="AC678" s="38"/>
    </row>
    <row r="679" spans="1:29" s="39" customFormat="1" ht="18" customHeight="1" x14ac:dyDescent="0.25">
      <c r="A679" s="41" t="s">
        <v>37</v>
      </c>
      <c r="B679" s="37">
        <f>[1]consoCURRENT!E14679</f>
        <v>675000</v>
      </c>
      <c r="C679" s="37">
        <f>[1]consoCURRENT!F14679</f>
        <v>0</v>
      </c>
      <c r="D679" s="37">
        <f>[1]consoCURRENT!G14679</f>
        <v>0</v>
      </c>
      <c r="E679" s="37">
        <f>[1]consoCURRENT!H14679</f>
        <v>445340.56</v>
      </c>
      <c r="F679" s="37">
        <f>[1]consoCURRENT!I14679</f>
        <v>0</v>
      </c>
      <c r="G679" s="37">
        <f>[1]consoCURRENT!J14679</f>
        <v>0</v>
      </c>
      <c r="H679" s="37">
        <f>[1]consoCURRENT!K14679</f>
        <v>0</v>
      </c>
      <c r="I679" s="37">
        <f>[1]consoCURRENT!L14679</f>
        <v>0</v>
      </c>
      <c r="J679" s="37">
        <f>[1]consoCURRENT!M14679</f>
        <v>0</v>
      </c>
      <c r="K679" s="37">
        <f>[1]consoCURRENT!N14679</f>
        <v>0</v>
      </c>
      <c r="L679" s="37">
        <f>[1]consoCURRENT!O14679</f>
        <v>0</v>
      </c>
      <c r="M679" s="37">
        <f>[1]consoCURRENT!P14679</f>
        <v>0</v>
      </c>
      <c r="N679" s="37">
        <f>[1]consoCURRENT!Q14679</f>
        <v>0</v>
      </c>
      <c r="O679" s="37">
        <f>[1]consoCURRENT!R14679</f>
        <v>32643.79</v>
      </c>
      <c r="P679" s="37">
        <f>[1]consoCURRENT!S14679</f>
        <v>412696.76999999996</v>
      </c>
      <c r="Q679" s="37">
        <f>[1]consoCURRENT!T14679</f>
        <v>0</v>
      </c>
      <c r="R679" s="37">
        <f>[1]consoCURRENT!U14679</f>
        <v>0</v>
      </c>
      <c r="S679" s="37">
        <f>[1]consoCURRENT!V14679</f>
        <v>0</v>
      </c>
      <c r="T679" s="37">
        <f>[1]consoCURRENT!W14679</f>
        <v>0</v>
      </c>
      <c r="U679" s="37">
        <f>[1]consoCURRENT!X14679</f>
        <v>0</v>
      </c>
      <c r="V679" s="37">
        <f>[1]consoCURRENT!Y14679</f>
        <v>0</v>
      </c>
      <c r="W679" s="37">
        <f>[1]consoCURRENT!Z14679</f>
        <v>0</v>
      </c>
      <c r="X679" s="37">
        <f>[1]consoCURRENT!AA14679</f>
        <v>0</v>
      </c>
      <c r="Y679" s="37">
        <f>[1]consoCURRENT!AB14679</f>
        <v>0</v>
      </c>
      <c r="Z679" s="37">
        <f t="shared" ref="Z679:Z681" si="480">SUM(M679:Y679)</f>
        <v>445340.55999999994</v>
      </c>
      <c r="AA679" s="37">
        <f t="shared" ref="AA679:AA681" si="481">B679-Z679</f>
        <v>229659.44000000006</v>
      </c>
      <c r="AB679" s="42">
        <f t="shared" ref="AB679:AB684" si="482">Z679/B679</f>
        <v>0.65976379259259255</v>
      </c>
      <c r="AC679" s="38"/>
    </row>
    <row r="680" spans="1:29" s="39" customFormat="1" ht="18" customHeight="1" x14ac:dyDescent="0.25">
      <c r="A680" s="41" t="s">
        <v>38</v>
      </c>
      <c r="B680" s="37">
        <f>[1]consoCURRENT!E14685</f>
        <v>0</v>
      </c>
      <c r="C680" s="37">
        <f>[1]consoCURRENT!F14685</f>
        <v>0</v>
      </c>
      <c r="D680" s="37">
        <f>[1]consoCURRENT!G14685</f>
        <v>0</v>
      </c>
      <c r="E680" s="37">
        <f>[1]consoCURRENT!H14685</f>
        <v>0</v>
      </c>
      <c r="F680" s="37">
        <f>[1]consoCURRENT!I14685</f>
        <v>0</v>
      </c>
      <c r="G680" s="37">
        <f>[1]consoCURRENT!J14685</f>
        <v>0</v>
      </c>
      <c r="H680" s="37">
        <f>[1]consoCURRENT!K14685</f>
        <v>0</v>
      </c>
      <c r="I680" s="37">
        <f>[1]consoCURRENT!L14685</f>
        <v>0</v>
      </c>
      <c r="J680" s="37">
        <f>[1]consoCURRENT!M14685</f>
        <v>0</v>
      </c>
      <c r="K680" s="37">
        <f>[1]consoCURRENT!N14685</f>
        <v>0</v>
      </c>
      <c r="L680" s="37">
        <f>[1]consoCURRENT!O14685</f>
        <v>0</v>
      </c>
      <c r="M680" s="37">
        <f>[1]consoCURRENT!P14685</f>
        <v>0</v>
      </c>
      <c r="N680" s="37">
        <f>[1]consoCURRENT!Q14685</f>
        <v>0</v>
      </c>
      <c r="O680" s="37">
        <f>[1]consoCURRENT!R14685</f>
        <v>0</v>
      </c>
      <c r="P680" s="37">
        <f>[1]consoCURRENT!S14685</f>
        <v>0</v>
      </c>
      <c r="Q680" s="37">
        <f>[1]consoCURRENT!T14685</f>
        <v>0</v>
      </c>
      <c r="R680" s="37">
        <f>[1]consoCURRENT!U14685</f>
        <v>0</v>
      </c>
      <c r="S680" s="37">
        <f>[1]consoCURRENT!V14685</f>
        <v>0</v>
      </c>
      <c r="T680" s="37">
        <f>[1]consoCURRENT!W14685</f>
        <v>0</v>
      </c>
      <c r="U680" s="37">
        <f>[1]consoCURRENT!X14685</f>
        <v>0</v>
      </c>
      <c r="V680" s="37">
        <f>[1]consoCURRENT!Y14685</f>
        <v>0</v>
      </c>
      <c r="W680" s="37">
        <f>[1]consoCURRENT!Z14685</f>
        <v>0</v>
      </c>
      <c r="X680" s="37">
        <f>[1]consoCURRENT!AA14685</f>
        <v>0</v>
      </c>
      <c r="Y680" s="37">
        <f>[1]consoCURRENT!AB14685</f>
        <v>0</v>
      </c>
      <c r="Z680" s="37">
        <f t="shared" si="480"/>
        <v>0</v>
      </c>
      <c r="AA680" s="37">
        <f t="shared" si="481"/>
        <v>0</v>
      </c>
      <c r="AB680" s="42"/>
      <c r="AC680" s="38"/>
    </row>
    <row r="681" spans="1:29" s="39" customFormat="1" ht="18" customHeight="1" x14ac:dyDescent="0.25">
      <c r="A681" s="41" t="s">
        <v>39</v>
      </c>
      <c r="B681" s="37">
        <f>[1]consoCURRENT!E14714</f>
        <v>0</v>
      </c>
      <c r="C681" s="37">
        <f>[1]consoCURRENT!F14714</f>
        <v>0</v>
      </c>
      <c r="D681" s="37">
        <f>[1]consoCURRENT!G14714</f>
        <v>0</v>
      </c>
      <c r="E681" s="37">
        <f>[1]consoCURRENT!H14714</f>
        <v>0</v>
      </c>
      <c r="F681" s="37">
        <f>[1]consoCURRENT!I14714</f>
        <v>0</v>
      </c>
      <c r="G681" s="37">
        <f>[1]consoCURRENT!J14714</f>
        <v>0</v>
      </c>
      <c r="H681" s="37">
        <f>[1]consoCURRENT!K14714</f>
        <v>0</v>
      </c>
      <c r="I681" s="37">
        <f>[1]consoCURRENT!L14714</f>
        <v>0</v>
      </c>
      <c r="J681" s="37">
        <f>[1]consoCURRENT!M14714</f>
        <v>0</v>
      </c>
      <c r="K681" s="37">
        <f>[1]consoCURRENT!N14714</f>
        <v>0</v>
      </c>
      <c r="L681" s="37">
        <f>[1]consoCURRENT!O14714</f>
        <v>0</v>
      </c>
      <c r="M681" s="37">
        <f>[1]consoCURRENT!P14714</f>
        <v>0</v>
      </c>
      <c r="N681" s="37">
        <f>[1]consoCURRENT!Q14714</f>
        <v>0</v>
      </c>
      <c r="O681" s="37">
        <f>[1]consoCURRENT!R14714</f>
        <v>0</v>
      </c>
      <c r="P681" s="37">
        <f>[1]consoCURRENT!S14714</f>
        <v>0</v>
      </c>
      <c r="Q681" s="37">
        <f>[1]consoCURRENT!T14714</f>
        <v>0</v>
      </c>
      <c r="R681" s="37">
        <f>[1]consoCURRENT!U14714</f>
        <v>0</v>
      </c>
      <c r="S681" s="37">
        <f>[1]consoCURRENT!V14714</f>
        <v>0</v>
      </c>
      <c r="T681" s="37">
        <f>[1]consoCURRENT!W14714</f>
        <v>0</v>
      </c>
      <c r="U681" s="37">
        <f>[1]consoCURRENT!X14714</f>
        <v>0</v>
      </c>
      <c r="V681" s="37">
        <f>[1]consoCURRENT!Y14714</f>
        <v>0</v>
      </c>
      <c r="W681" s="37">
        <f>[1]consoCURRENT!Z14714</f>
        <v>0</v>
      </c>
      <c r="X681" s="37">
        <f>[1]consoCURRENT!AA14714</f>
        <v>0</v>
      </c>
      <c r="Y681" s="37">
        <f>[1]consoCURRENT!AB14714</f>
        <v>0</v>
      </c>
      <c r="Z681" s="37">
        <f t="shared" si="480"/>
        <v>0</v>
      </c>
      <c r="AA681" s="37">
        <f t="shared" si="481"/>
        <v>0</v>
      </c>
      <c r="AB681" s="42"/>
      <c r="AC681" s="38"/>
    </row>
    <row r="682" spans="1:29" s="39" customFormat="1" ht="18" customHeight="1" x14ac:dyDescent="0.25">
      <c r="A682" s="43" t="s">
        <v>40</v>
      </c>
      <c r="B682" s="44">
        <f>SUM(B678:B681)</f>
        <v>675000</v>
      </c>
      <c r="C682" s="44">
        <f t="shared" ref="C682:AA682" si="483">SUM(C678:C681)</f>
        <v>0</v>
      </c>
      <c r="D682" s="44">
        <f t="shared" si="483"/>
        <v>0</v>
      </c>
      <c r="E682" s="44">
        <f t="shared" si="483"/>
        <v>445340.56</v>
      </c>
      <c r="F682" s="44">
        <f t="shared" si="483"/>
        <v>0</v>
      </c>
      <c r="G682" s="44">
        <f t="shared" si="483"/>
        <v>0</v>
      </c>
      <c r="H682" s="44">
        <f t="shared" si="483"/>
        <v>0</v>
      </c>
      <c r="I682" s="44">
        <f t="shared" si="483"/>
        <v>0</v>
      </c>
      <c r="J682" s="44">
        <f t="shared" si="483"/>
        <v>0</v>
      </c>
      <c r="K682" s="44">
        <f t="shared" si="483"/>
        <v>0</v>
      </c>
      <c r="L682" s="44">
        <f t="shared" si="483"/>
        <v>0</v>
      </c>
      <c r="M682" s="44">
        <f t="shared" si="483"/>
        <v>0</v>
      </c>
      <c r="N682" s="44">
        <f t="shared" si="483"/>
        <v>0</v>
      </c>
      <c r="O682" s="44">
        <f t="shared" si="483"/>
        <v>32643.79</v>
      </c>
      <c r="P682" s="44">
        <f t="shared" si="483"/>
        <v>412696.76999999996</v>
      </c>
      <c r="Q682" s="44">
        <f t="shared" si="483"/>
        <v>0</v>
      </c>
      <c r="R682" s="44">
        <f t="shared" si="483"/>
        <v>0</v>
      </c>
      <c r="S682" s="44">
        <f t="shared" si="483"/>
        <v>0</v>
      </c>
      <c r="T682" s="44">
        <f t="shared" si="483"/>
        <v>0</v>
      </c>
      <c r="U682" s="44">
        <f t="shared" si="483"/>
        <v>0</v>
      </c>
      <c r="V682" s="44">
        <f t="shared" si="483"/>
        <v>0</v>
      </c>
      <c r="W682" s="44">
        <f t="shared" si="483"/>
        <v>0</v>
      </c>
      <c r="X682" s="44">
        <f t="shared" si="483"/>
        <v>0</v>
      </c>
      <c r="Y682" s="44">
        <f t="shared" si="483"/>
        <v>0</v>
      </c>
      <c r="Z682" s="44">
        <f t="shared" si="483"/>
        <v>445340.55999999994</v>
      </c>
      <c r="AA682" s="44">
        <f t="shared" si="483"/>
        <v>229659.44000000006</v>
      </c>
      <c r="AB682" s="45">
        <f t="shared" si="482"/>
        <v>0.65976379259259255</v>
      </c>
      <c r="AC682" s="38"/>
    </row>
    <row r="683" spans="1:29" s="39" customFormat="1" ht="18" customHeight="1" x14ac:dyDescent="0.25">
      <c r="A683" s="46" t="s">
        <v>41</v>
      </c>
      <c r="B683" s="37">
        <f>[1]consoCURRENT!E14718</f>
        <v>0</v>
      </c>
      <c r="C683" s="37">
        <f>[1]consoCURRENT!F14718</f>
        <v>0</v>
      </c>
      <c r="D683" s="37">
        <f>[1]consoCURRENT!G14718</f>
        <v>0</v>
      </c>
      <c r="E683" s="37">
        <f>[1]consoCURRENT!H14718</f>
        <v>0</v>
      </c>
      <c r="F683" s="37">
        <f>[1]consoCURRENT!I14718</f>
        <v>0</v>
      </c>
      <c r="G683" s="37">
        <f>[1]consoCURRENT!J14718</f>
        <v>0</v>
      </c>
      <c r="H683" s="37">
        <f>[1]consoCURRENT!K14718</f>
        <v>0</v>
      </c>
      <c r="I683" s="37">
        <f>[1]consoCURRENT!L14718</f>
        <v>0</v>
      </c>
      <c r="J683" s="37">
        <f>[1]consoCURRENT!M14718</f>
        <v>0</v>
      </c>
      <c r="K683" s="37">
        <f>[1]consoCURRENT!N14718</f>
        <v>0</v>
      </c>
      <c r="L683" s="37">
        <f>[1]consoCURRENT!O14718</f>
        <v>0</v>
      </c>
      <c r="M683" s="37">
        <f>[1]consoCURRENT!P14718</f>
        <v>0</v>
      </c>
      <c r="N683" s="37">
        <f>[1]consoCURRENT!Q14718</f>
        <v>0</v>
      </c>
      <c r="O683" s="37">
        <f>[1]consoCURRENT!R14718</f>
        <v>0</v>
      </c>
      <c r="P683" s="37">
        <f>[1]consoCURRENT!S14718</f>
        <v>0</v>
      </c>
      <c r="Q683" s="37">
        <f>[1]consoCURRENT!T14718</f>
        <v>0</v>
      </c>
      <c r="R683" s="37">
        <f>[1]consoCURRENT!U14718</f>
        <v>0</v>
      </c>
      <c r="S683" s="37">
        <f>[1]consoCURRENT!V14718</f>
        <v>0</v>
      </c>
      <c r="T683" s="37">
        <f>[1]consoCURRENT!W14718</f>
        <v>0</v>
      </c>
      <c r="U683" s="37">
        <f>[1]consoCURRENT!X14718</f>
        <v>0</v>
      </c>
      <c r="V683" s="37">
        <f>[1]consoCURRENT!Y14718</f>
        <v>0</v>
      </c>
      <c r="W683" s="37">
        <f>[1]consoCURRENT!Z14718</f>
        <v>0</v>
      </c>
      <c r="X683" s="37">
        <f>[1]consoCURRENT!AA14718</f>
        <v>0</v>
      </c>
      <c r="Y683" s="37">
        <f>[1]consoCURRENT!AB14718</f>
        <v>0</v>
      </c>
      <c r="Z683" s="37">
        <f t="shared" ref="Z683" si="484">SUM(M683:Y683)</f>
        <v>0</v>
      </c>
      <c r="AA683" s="37">
        <f t="shared" ref="AA683" si="485">B683-Z683</f>
        <v>0</v>
      </c>
      <c r="AB683" s="42"/>
      <c r="AC683" s="38"/>
    </row>
    <row r="684" spans="1:29" s="39" customFormat="1" ht="18" customHeight="1" x14ac:dyDescent="0.25">
      <c r="A684" s="43" t="s">
        <v>42</v>
      </c>
      <c r="B684" s="44">
        <f>B683+B682</f>
        <v>675000</v>
      </c>
      <c r="C684" s="44">
        <f t="shared" ref="C684:AA684" si="486">C683+C682</f>
        <v>0</v>
      </c>
      <c r="D684" s="44">
        <f t="shared" si="486"/>
        <v>0</v>
      </c>
      <c r="E684" s="44">
        <f t="shared" si="486"/>
        <v>445340.56</v>
      </c>
      <c r="F684" s="44">
        <f t="shared" si="486"/>
        <v>0</v>
      </c>
      <c r="G684" s="44">
        <f t="shared" si="486"/>
        <v>0</v>
      </c>
      <c r="H684" s="44">
        <f t="shared" si="486"/>
        <v>0</v>
      </c>
      <c r="I684" s="44">
        <f t="shared" si="486"/>
        <v>0</v>
      </c>
      <c r="J684" s="44">
        <f t="shared" si="486"/>
        <v>0</v>
      </c>
      <c r="K684" s="44">
        <f t="shared" si="486"/>
        <v>0</v>
      </c>
      <c r="L684" s="44">
        <f t="shared" si="486"/>
        <v>0</v>
      </c>
      <c r="M684" s="44">
        <f t="shared" si="486"/>
        <v>0</v>
      </c>
      <c r="N684" s="44">
        <f t="shared" si="486"/>
        <v>0</v>
      </c>
      <c r="O684" s="44">
        <f t="shared" si="486"/>
        <v>32643.79</v>
      </c>
      <c r="P684" s="44">
        <f t="shared" si="486"/>
        <v>412696.76999999996</v>
      </c>
      <c r="Q684" s="44">
        <f t="shared" si="486"/>
        <v>0</v>
      </c>
      <c r="R684" s="44">
        <f t="shared" si="486"/>
        <v>0</v>
      </c>
      <c r="S684" s="44">
        <f t="shared" si="486"/>
        <v>0</v>
      </c>
      <c r="T684" s="44">
        <f t="shared" si="486"/>
        <v>0</v>
      </c>
      <c r="U684" s="44">
        <f t="shared" si="486"/>
        <v>0</v>
      </c>
      <c r="V684" s="44">
        <f t="shared" si="486"/>
        <v>0</v>
      </c>
      <c r="W684" s="44">
        <f t="shared" si="486"/>
        <v>0</v>
      </c>
      <c r="X684" s="44">
        <f t="shared" si="486"/>
        <v>0</v>
      </c>
      <c r="Y684" s="44">
        <f t="shared" si="486"/>
        <v>0</v>
      </c>
      <c r="Z684" s="44">
        <f t="shared" si="486"/>
        <v>445340.55999999994</v>
      </c>
      <c r="AA684" s="44">
        <f t="shared" si="486"/>
        <v>229659.44000000006</v>
      </c>
      <c r="AB684" s="45">
        <f t="shared" si="482"/>
        <v>0.65976379259259255</v>
      </c>
      <c r="AC684" s="47"/>
    </row>
    <row r="685" spans="1:29" s="39" customFormat="1" ht="15" customHeight="1" x14ac:dyDescent="0.25">
      <c r="A685" s="36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8"/>
    </row>
    <row r="686" spans="1:29" s="39" customFormat="1" ht="15" customHeight="1" x14ac:dyDescent="0.25">
      <c r="A686" s="36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8"/>
    </row>
    <row r="687" spans="1:29" s="39" customFormat="1" ht="15" customHeight="1" x14ac:dyDescent="0.3">
      <c r="A687" s="40" t="s">
        <v>78</v>
      </c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8"/>
    </row>
    <row r="688" spans="1:29" s="39" customFormat="1" ht="18" customHeight="1" x14ac:dyDescent="0.25">
      <c r="A688" s="41" t="s">
        <v>36</v>
      </c>
      <c r="B688" s="37">
        <f>B698+B708+B718+B728+B738+B748+B758+B768+B778+B788+B798+B808+B818+B828+B838+B848+B858</f>
        <v>18761000</v>
      </c>
      <c r="C688" s="37">
        <f t="shared" ref="C688:Y688" si="487">C698+C708+C718+C728+C738+C748+C758+C768+C778+C788+C798+C808+C818+C828+C838+C848+C858</f>
        <v>3299000</v>
      </c>
      <c r="D688" s="37">
        <f t="shared" si="487"/>
        <v>0</v>
      </c>
      <c r="E688" s="37">
        <f t="shared" si="487"/>
        <v>3504679.6199999996</v>
      </c>
      <c r="F688" s="37">
        <f t="shared" si="487"/>
        <v>0</v>
      </c>
      <c r="G688" s="37">
        <f t="shared" si="487"/>
        <v>0</v>
      </c>
      <c r="H688" s="37">
        <f t="shared" si="487"/>
        <v>0</v>
      </c>
      <c r="I688" s="37">
        <f t="shared" si="487"/>
        <v>0</v>
      </c>
      <c r="J688" s="37">
        <f t="shared" si="487"/>
        <v>0</v>
      </c>
      <c r="K688" s="37">
        <f t="shared" si="487"/>
        <v>0</v>
      </c>
      <c r="L688" s="37">
        <f t="shared" si="487"/>
        <v>0</v>
      </c>
      <c r="M688" s="37">
        <f t="shared" si="487"/>
        <v>0</v>
      </c>
      <c r="N688" s="37">
        <f t="shared" si="487"/>
        <v>0</v>
      </c>
      <c r="O688" s="37">
        <f t="shared" si="487"/>
        <v>1702499.7499999998</v>
      </c>
      <c r="P688" s="37">
        <f t="shared" si="487"/>
        <v>1802179.8700000006</v>
      </c>
      <c r="Q688" s="37">
        <f t="shared" si="487"/>
        <v>0</v>
      </c>
      <c r="R688" s="37">
        <f t="shared" si="487"/>
        <v>0</v>
      </c>
      <c r="S688" s="37">
        <f t="shared" si="487"/>
        <v>0</v>
      </c>
      <c r="T688" s="37">
        <f t="shared" si="487"/>
        <v>0</v>
      </c>
      <c r="U688" s="37">
        <f t="shared" si="487"/>
        <v>0</v>
      </c>
      <c r="V688" s="37">
        <f t="shared" si="487"/>
        <v>0</v>
      </c>
      <c r="W688" s="37">
        <f t="shared" si="487"/>
        <v>0</v>
      </c>
      <c r="X688" s="37">
        <f t="shared" si="487"/>
        <v>0</v>
      </c>
      <c r="Y688" s="37">
        <f t="shared" si="487"/>
        <v>0</v>
      </c>
      <c r="Z688" s="37">
        <f>SUM(M688:Y688)</f>
        <v>3504679.62</v>
      </c>
      <c r="AA688" s="37">
        <f>B688-Z688</f>
        <v>15256320.379999999</v>
      </c>
      <c r="AB688" s="42">
        <f>Z688/B688</f>
        <v>0.18680665316347744</v>
      </c>
      <c r="AC688" s="38"/>
    </row>
    <row r="689" spans="1:29" s="39" customFormat="1" ht="18" customHeight="1" x14ac:dyDescent="0.25">
      <c r="A689" s="41" t="s">
        <v>37</v>
      </c>
      <c r="B689" s="37">
        <f t="shared" ref="B689:Y691" si="488">B699+B709+B719+B729+B739+B749+B759+B769+B779+B789+B799+B809+B819+B829+B839+B849+B859</f>
        <v>3090152000</v>
      </c>
      <c r="C689" s="37">
        <f t="shared" si="488"/>
        <v>321626412</v>
      </c>
      <c r="D689" s="37">
        <f t="shared" si="488"/>
        <v>-15442588</v>
      </c>
      <c r="E689" s="37">
        <f t="shared" si="488"/>
        <v>400600800.80999994</v>
      </c>
      <c r="F689" s="37">
        <f t="shared" si="488"/>
        <v>0</v>
      </c>
      <c r="G689" s="37">
        <f t="shared" si="488"/>
        <v>0</v>
      </c>
      <c r="H689" s="37">
        <f t="shared" si="488"/>
        <v>0</v>
      </c>
      <c r="I689" s="37">
        <f t="shared" si="488"/>
        <v>1499760.0699999998</v>
      </c>
      <c r="J689" s="37">
        <f t="shared" si="488"/>
        <v>0</v>
      </c>
      <c r="K689" s="37">
        <f t="shared" si="488"/>
        <v>0</v>
      </c>
      <c r="L689" s="37">
        <f t="shared" si="488"/>
        <v>0</v>
      </c>
      <c r="M689" s="37">
        <f t="shared" si="488"/>
        <v>1499760.0699999998</v>
      </c>
      <c r="N689" s="37">
        <f t="shared" si="488"/>
        <v>4000</v>
      </c>
      <c r="O689" s="37">
        <f t="shared" si="488"/>
        <v>87499353.5</v>
      </c>
      <c r="P689" s="37">
        <f t="shared" si="488"/>
        <v>311597687.24000001</v>
      </c>
      <c r="Q689" s="37">
        <f t="shared" si="488"/>
        <v>0</v>
      </c>
      <c r="R689" s="37">
        <f t="shared" si="488"/>
        <v>0</v>
      </c>
      <c r="S689" s="37">
        <f t="shared" si="488"/>
        <v>0</v>
      </c>
      <c r="T689" s="37">
        <f t="shared" si="488"/>
        <v>0</v>
      </c>
      <c r="U689" s="37">
        <f t="shared" si="488"/>
        <v>0</v>
      </c>
      <c r="V689" s="37">
        <f t="shared" si="488"/>
        <v>0</v>
      </c>
      <c r="W689" s="37">
        <f t="shared" si="488"/>
        <v>0</v>
      </c>
      <c r="X689" s="37">
        <f t="shared" si="488"/>
        <v>0</v>
      </c>
      <c r="Y689" s="37">
        <f t="shared" si="488"/>
        <v>0</v>
      </c>
      <c r="Z689" s="37">
        <f t="shared" ref="Z689:Z691" si="489">SUM(M689:Y689)</f>
        <v>400600800.81</v>
      </c>
      <c r="AA689" s="37">
        <f t="shared" ref="AA689:AA691" si="490">B689-Z689</f>
        <v>2689551199.1900001</v>
      </c>
      <c r="AB689" s="42">
        <f t="shared" ref="AB689:AB694" si="491">Z689/B689</f>
        <v>0.12963789509706966</v>
      </c>
      <c r="AC689" s="38"/>
    </row>
    <row r="690" spans="1:29" s="39" customFormat="1" ht="18" customHeight="1" x14ac:dyDescent="0.25">
      <c r="A690" s="41" t="s">
        <v>38</v>
      </c>
      <c r="B690" s="37">
        <f t="shared" si="488"/>
        <v>0</v>
      </c>
      <c r="C690" s="37">
        <f t="shared" si="488"/>
        <v>0</v>
      </c>
      <c r="D690" s="37">
        <f t="shared" si="488"/>
        <v>0</v>
      </c>
      <c r="E690" s="37">
        <f t="shared" si="488"/>
        <v>0</v>
      </c>
      <c r="F690" s="37">
        <f t="shared" si="488"/>
        <v>0</v>
      </c>
      <c r="G690" s="37">
        <f t="shared" si="488"/>
        <v>0</v>
      </c>
      <c r="H690" s="37">
        <f t="shared" si="488"/>
        <v>0</v>
      </c>
      <c r="I690" s="37">
        <f t="shared" si="488"/>
        <v>0</v>
      </c>
      <c r="J690" s="37">
        <f t="shared" si="488"/>
        <v>0</v>
      </c>
      <c r="K690" s="37">
        <f t="shared" si="488"/>
        <v>0</v>
      </c>
      <c r="L690" s="37">
        <f t="shared" si="488"/>
        <v>0</v>
      </c>
      <c r="M690" s="37">
        <f t="shared" si="488"/>
        <v>0</v>
      </c>
      <c r="N690" s="37">
        <f t="shared" si="488"/>
        <v>0</v>
      </c>
      <c r="O690" s="37">
        <f t="shared" si="488"/>
        <v>0</v>
      </c>
      <c r="P690" s="37">
        <f t="shared" si="488"/>
        <v>0</v>
      </c>
      <c r="Q690" s="37">
        <f t="shared" si="488"/>
        <v>0</v>
      </c>
      <c r="R690" s="37">
        <f t="shared" si="488"/>
        <v>0</v>
      </c>
      <c r="S690" s="37">
        <f t="shared" si="488"/>
        <v>0</v>
      </c>
      <c r="T690" s="37">
        <f t="shared" si="488"/>
        <v>0</v>
      </c>
      <c r="U690" s="37">
        <f t="shared" si="488"/>
        <v>0</v>
      </c>
      <c r="V690" s="37">
        <f t="shared" si="488"/>
        <v>0</v>
      </c>
      <c r="W690" s="37">
        <f t="shared" si="488"/>
        <v>0</v>
      </c>
      <c r="X690" s="37">
        <f t="shared" si="488"/>
        <v>0</v>
      </c>
      <c r="Y690" s="37">
        <f t="shared" si="488"/>
        <v>0</v>
      </c>
      <c r="Z690" s="37">
        <f t="shared" si="489"/>
        <v>0</v>
      </c>
      <c r="AA690" s="37">
        <f t="shared" si="490"/>
        <v>0</v>
      </c>
      <c r="AB690" s="42"/>
      <c r="AC690" s="38"/>
    </row>
    <row r="691" spans="1:29" s="39" customFormat="1" ht="18" customHeight="1" x14ac:dyDescent="0.25">
      <c r="A691" s="41" t="s">
        <v>39</v>
      </c>
      <c r="B691" s="37">
        <f t="shared" si="488"/>
        <v>0</v>
      </c>
      <c r="C691" s="37">
        <f t="shared" si="488"/>
        <v>0</v>
      </c>
      <c r="D691" s="37">
        <f t="shared" si="488"/>
        <v>0</v>
      </c>
      <c r="E691" s="37">
        <f t="shared" si="488"/>
        <v>0</v>
      </c>
      <c r="F691" s="37">
        <f t="shared" si="488"/>
        <v>0</v>
      </c>
      <c r="G691" s="37">
        <f t="shared" si="488"/>
        <v>0</v>
      </c>
      <c r="H691" s="37">
        <f t="shared" si="488"/>
        <v>0</v>
      </c>
      <c r="I691" s="37">
        <f t="shared" si="488"/>
        <v>0</v>
      </c>
      <c r="J691" s="37">
        <f t="shared" si="488"/>
        <v>0</v>
      </c>
      <c r="K691" s="37">
        <f t="shared" si="488"/>
        <v>0</v>
      </c>
      <c r="L691" s="37">
        <f t="shared" si="488"/>
        <v>0</v>
      </c>
      <c r="M691" s="37">
        <f t="shared" si="488"/>
        <v>0</v>
      </c>
      <c r="N691" s="37">
        <f t="shared" si="488"/>
        <v>0</v>
      </c>
      <c r="O691" s="37">
        <f t="shared" si="488"/>
        <v>0</v>
      </c>
      <c r="P691" s="37">
        <f t="shared" si="488"/>
        <v>0</v>
      </c>
      <c r="Q691" s="37">
        <f t="shared" si="488"/>
        <v>0</v>
      </c>
      <c r="R691" s="37">
        <f t="shared" si="488"/>
        <v>0</v>
      </c>
      <c r="S691" s="37">
        <f t="shared" si="488"/>
        <v>0</v>
      </c>
      <c r="T691" s="37">
        <f t="shared" si="488"/>
        <v>0</v>
      </c>
      <c r="U691" s="37">
        <f t="shared" si="488"/>
        <v>0</v>
      </c>
      <c r="V691" s="37">
        <f t="shared" si="488"/>
        <v>0</v>
      </c>
      <c r="W691" s="37">
        <f t="shared" si="488"/>
        <v>0</v>
      </c>
      <c r="X691" s="37">
        <f t="shared" si="488"/>
        <v>0</v>
      </c>
      <c r="Y691" s="37">
        <f t="shared" si="488"/>
        <v>0</v>
      </c>
      <c r="Z691" s="37">
        <f t="shared" si="489"/>
        <v>0</v>
      </c>
      <c r="AA691" s="37">
        <f t="shared" si="490"/>
        <v>0</v>
      </c>
      <c r="AB691" s="42"/>
      <c r="AC691" s="38"/>
    </row>
    <row r="692" spans="1:29" s="39" customFormat="1" ht="18" customHeight="1" x14ac:dyDescent="0.25">
      <c r="A692" s="43" t="s">
        <v>40</v>
      </c>
      <c r="B692" s="44">
        <f>SUM(B688:B691)</f>
        <v>3108913000</v>
      </c>
      <c r="C692" s="44">
        <f t="shared" ref="C692:AA692" si="492">SUM(C688:C691)</f>
        <v>324925412</v>
      </c>
      <c r="D692" s="44">
        <f t="shared" si="492"/>
        <v>-15442588</v>
      </c>
      <c r="E692" s="44">
        <f t="shared" si="492"/>
        <v>404105480.42999995</v>
      </c>
      <c r="F692" s="44">
        <f t="shared" si="492"/>
        <v>0</v>
      </c>
      <c r="G692" s="44">
        <f t="shared" si="492"/>
        <v>0</v>
      </c>
      <c r="H692" s="44">
        <f t="shared" si="492"/>
        <v>0</v>
      </c>
      <c r="I692" s="44">
        <f t="shared" si="492"/>
        <v>1499760.0699999998</v>
      </c>
      <c r="J692" s="44">
        <f t="shared" si="492"/>
        <v>0</v>
      </c>
      <c r="K692" s="44">
        <f t="shared" si="492"/>
        <v>0</v>
      </c>
      <c r="L692" s="44">
        <f t="shared" si="492"/>
        <v>0</v>
      </c>
      <c r="M692" s="44">
        <f t="shared" si="492"/>
        <v>1499760.0699999998</v>
      </c>
      <c r="N692" s="44">
        <f t="shared" si="492"/>
        <v>4000</v>
      </c>
      <c r="O692" s="44">
        <f t="shared" si="492"/>
        <v>89201853.25</v>
      </c>
      <c r="P692" s="44">
        <f t="shared" si="492"/>
        <v>313399867.11000001</v>
      </c>
      <c r="Q692" s="44">
        <f t="shared" si="492"/>
        <v>0</v>
      </c>
      <c r="R692" s="44">
        <f t="shared" si="492"/>
        <v>0</v>
      </c>
      <c r="S692" s="44">
        <f t="shared" si="492"/>
        <v>0</v>
      </c>
      <c r="T692" s="44">
        <f t="shared" si="492"/>
        <v>0</v>
      </c>
      <c r="U692" s="44">
        <f t="shared" si="492"/>
        <v>0</v>
      </c>
      <c r="V692" s="44">
        <f t="shared" si="492"/>
        <v>0</v>
      </c>
      <c r="W692" s="44">
        <f t="shared" si="492"/>
        <v>0</v>
      </c>
      <c r="X692" s="44">
        <f t="shared" si="492"/>
        <v>0</v>
      </c>
      <c r="Y692" s="44">
        <f t="shared" si="492"/>
        <v>0</v>
      </c>
      <c r="Z692" s="44">
        <f t="shared" si="492"/>
        <v>404105480.43000001</v>
      </c>
      <c r="AA692" s="44">
        <f t="shared" si="492"/>
        <v>2704807519.5700002</v>
      </c>
      <c r="AB692" s="45">
        <f t="shared" si="491"/>
        <v>0.12998288483145073</v>
      </c>
      <c r="AC692" s="38"/>
    </row>
    <row r="693" spans="1:29" s="39" customFormat="1" ht="18" customHeight="1" x14ac:dyDescent="0.25">
      <c r="A693" s="46" t="s">
        <v>41</v>
      </c>
      <c r="B693" s="37">
        <f>[1]consoCURRENT!E863</f>
        <v>0</v>
      </c>
      <c r="C693" s="37">
        <f>[1]consoCURRENT!F863</f>
        <v>0</v>
      </c>
      <c r="D693" s="37">
        <f>[1]consoCURRENT!G863</f>
        <v>0</v>
      </c>
      <c r="E693" s="37">
        <f>[1]consoCURRENT!H863</f>
        <v>0</v>
      </c>
      <c r="F693" s="37">
        <f>[1]consoCURRENT!I863</f>
        <v>0</v>
      </c>
      <c r="G693" s="37">
        <f>[1]consoCURRENT!J863</f>
        <v>0</v>
      </c>
      <c r="H693" s="37">
        <f>[1]consoCURRENT!K863</f>
        <v>0</v>
      </c>
      <c r="I693" s="37">
        <f>[1]consoCURRENT!L863</f>
        <v>0</v>
      </c>
      <c r="J693" s="37">
        <f>[1]consoCURRENT!M863</f>
        <v>0</v>
      </c>
      <c r="K693" s="37">
        <f>[1]consoCURRENT!N863</f>
        <v>0</v>
      </c>
      <c r="L693" s="37">
        <f>[1]consoCURRENT!O863</f>
        <v>0</v>
      </c>
      <c r="M693" s="37">
        <f>[1]consoCURRENT!P863</f>
        <v>0</v>
      </c>
      <c r="N693" s="37">
        <f>[1]consoCURRENT!Q863</f>
        <v>0</v>
      </c>
      <c r="O693" s="37">
        <f>[1]consoCURRENT!R863</f>
        <v>0</v>
      </c>
      <c r="P693" s="37">
        <f>[1]consoCURRENT!S863</f>
        <v>0</v>
      </c>
      <c r="Q693" s="37">
        <f>[1]consoCURRENT!T863</f>
        <v>0</v>
      </c>
      <c r="R693" s="37">
        <f>[1]consoCURRENT!U863</f>
        <v>0</v>
      </c>
      <c r="S693" s="37">
        <f>[1]consoCURRENT!V863</f>
        <v>0</v>
      </c>
      <c r="T693" s="37">
        <f>[1]consoCURRENT!W863</f>
        <v>0</v>
      </c>
      <c r="U693" s="37">
        <f>[1]consoCURRENT!X863</f>
        <v>0</v>
      </c>
      <c r="V693" s="37">
        <f>[1]consoCURRENT!Y863</f>
        <v>0</v>
      </c>
      <c r="W693" s="37">
        <f>[1]consoCURRENT!Z863</f>
        <v>0</v>
      </c>
      <c r="X693" s="37">
        <f>[1]consoCURRENT!AA863</f>
        <v>0</v>
      </c>
      <c r="Y693" s="37">
        <f>[1]consoCURRENT!AB863</f>
        <v>0</v>
      </c>
      <c r="Z693" s="37">
        <f t="shared" ref="Z693" si="493">SUM(M693:Y693)</f>
        <v>0</v>
      </c>
      <c r="AA693" s="37">
        <f t="shared" ref="AA693" si="494">B693-Z693</f>
        <v>0</v>
      </c>
      <c r="AB693" s="42"/>
      <c r="AC693" s="38"/>
    </row>
    <row r="694" spans="1:29" s="39" customFormat="1" ht="18" customHeight="1" x14ac:dyDescent="0.25">
      <c r="A694" s="43" t="s">
        <v>42</v>
      </c>
      <c r="B694" s="44">
        <f>B693+B692</f>
        <v>3108913000</v>
      </c>
      <c r="C694" s="44">
        <f t="shared" ref="C694:AA694" si="495">C693+C692</f>
        <v>324925412</v>
      </c>
      <c r="D694" s="44">
        <f t="shared" si="495"/>
        <v>-15442588</v>
      </c>
      <c r="E694" s="44">
        <f t="shared" si="495"/>
        <v>404105480.42999995</v>
      </c>
      <c r="F694" s="44">
        <f t="shared" si="495"/>
        <v>0</v>
      </c>
      <c r="G694" s="44">
        <f t="shared" si="495"/>
        <v>0</v>
      </c>
      <c r="H694" s="44">
        <f t="shared" si="495"/>
        <v>0</v>
      </c>
      <c r="I694" s="44">
        <f t="shared" si="495"/>
        <v>1499760.0699999998</v>
      </c>
      <c r="J694" s="44">
        <f t="shared" si="495"/>
        <v>0</v>
      </c>
      <c r="K694" s="44">
        <f t="shared" si="495"/>
        <v>0</v>
      </c>
      <c r="L694" s="44">
        <f t="shared" si="495"/>
        <v>0</v>
      </c>
      <c r="M694" s="44">
        <f t="shared" si="495"/>
        <v>1499760.0699999998</v>
      </c>
      <c r="N694" s="44">
        <f t="shared" si="495"/>
        <v>4000</v>
      </c>
      <c r="O694" s="44">
        <f t="shared" si="495"/>
        <v>89201853.25</v>
      </c>
      <c r="P694" s="44">
        <f t="shared" si="495"/>
        <v>313399867.11000001</v>
      </c>
      <c r="Q694" s="44">
        <f t="shared" si="495"/>
        <v>0</v>
      </c>
      <c r="R694" s="44">
        <f t="shared" si="495"/>
        <v>0</v>
      </c>
      <c r="S694" s="44">
        <f t="shared" si="495"/>
        <v>0</v>
      </c>
      <c r="T694" s="44">
        <f t="shared" si="495"/>
        <v>0</v>
      </c>
      <c r="U694" s="44">
        <f t="shared" si="495"/>
        <v>0</v>
      </c>
      <c r="V694" s="44">
        <f t="shared" si="495"/>
        <v>0</v>
      </c>
      <c r="W694" s="44">
        <f t="shared" si="495"/>
        <v>0</v>
      </c>
      <c r="X694" s="44">
        <f t="shared" si="495"/>
        <v>0</v>
      </c>
      <c r="Y694" s="44">
        <f t="shared" si="495"/>
        <v>0</v>
      </c>
      <c r="Z694" s="44">
        <f t="shared" si="495"/>
        <v>404105480.43000001</v>
      </c>
      <c r="AA694" s="44">
        <f t="shared" si="495"/>
        <v>2704807519.5700002</v>
      </c>
      <c r="AB694" s="45">
        <f t="shared" si="491"/>
        <v>0.12998288483145073</v>
      </c>
      <c r="AC694" s="47"/>
    </row>
    <row r="695" spans="1:29" s="39" customFormat="1" ht="15" customHeight="1" x14ac:dyDescent="0.25">
      <c r="A695" s="36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8"/>
    </row>
    <row r="696" spans="1:29" s="39" customFormat="1" ht="15" customHeight="1" x14ac:dyDescent="0.25">
      <c r="A696" s="36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8"/>
    </row>
    <row r="697" spans="1:29" s="39" customFormat="1" ht="15" customHeight="1" x14ac:dyDescent="0.3">
      <c r="A697" s="40" t="s">
        <v>76</v>
      </c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8"/>
    </row>
    <row r="698" spans="1:29" s="39" customFormat="1" ht="18" customHeight="1" x14ac:dyDescent="0.25">
      <c r="A698" s="41" t="s">
        <v>36</v>
      </c>
      <c r="B698" s="37">
        <f>[1]consoCURRENT!E14953</f>
        <v>3299000</v>
      </c>
      <c r="C698" s="37">
        <f>[1]consoCURRENT!F14953</f>
        <v>3299000</v>
      </c>
      <c r="D698" s="37">
        <f>[1]consoCURRENT!G14953</f>
        <v>0</v>
      </c>
      <c r="E698" s="37">
        <f>[1]consoCURRENT!H14953</f>
        <v>703942</v>
      </c>
      <c r="F698" s="37">
        <f>[1]consoCURRENT!I14953</f>
        <v>0</v>
      </c>
      <c r="G698" s="37">
        <f>[1]consoCURRENT!J14953</f>
        <v>0</v>
      </c>
      <c r="H698" s="37">
        <f>[1]consoCURRENT!K14953</f>
        <v>0</v>
      </c>
      <c r="I698" s="37">
        <f>[1]consoCURRENT!L14953</f>
        <v>0</v>
      </c>
      <c r="J698" s="37">
        <f>[1]consoCURRENT!M14953</f>
        <v>0</v>
      </c>
      <c r="K698" s="37">
        <f>[1]consoCURRENT!N14953</f>
        <v>0</v>
      </c>
      <c r="L698" s="37">
        <f>[1]consoCURRENT!O14953</f>
        <v>0</v>
      </c>
      <c r="M698" s="37">
        <f>[1]consoCURRENT!P14953</f>
        <v>0</v>
      </c>
      <c r="N698" s="37">
        <f>[1]consoCURRENT!Q14953</f>
        <v>0</v>
      </c>
      <c r="O698" s="37">
        <f>[1]consoCURRENT!R14953</f>
        <v>0</v>
      </c>
      <c r="P698" s="37">
        <f>[1]consoCURRENT!S14953</f>
        <v>703942</v>
      </c>
      <c r="Q698" s="37">
        <f>[1]consoCURRENT!T14953</f>
        <v>0</v>
      </c>
      <c r="R698" s="37">
        <f>[1]consoCURRENT!U14953</f>
        <v>0</v>
      </c>
      <c r="S698" s="37">
        <f>[1]consoCURRENT!V14953</f>
        <v>0</v>
      </c>
      <c r="T698" s="37">
        <f>[1]consoCURRENT!W14953</f>
        <v>0</v>
      </c>
      <c r="U698" s="37">
        <f>[1]consoCURRENT!X14953</f>
        <v>0</v>
      </c>
      <c r="V698" s="37">
        <f>[1]consoCURRENT!Y14953</f>
        <v>0</v>
      </c>
      <c r="W698" s="37">
        <f>[1]consoCURRENT!Z14953</f>
        <v>0</v>
      </c>
      <c r="X698" s="37">
        <f>[1]consoCURRENT!AA14953</f>
        <v>0</v>
      </c>
      <c r="Y698" s="37">
        <f>[1]consoCURRENT!AB14953</f>
        <v>0</v>
      </c>
      <c r="Z698" s="37">
        <f>SUM(M698:Y698)</f>
        <v>703942</v>
      </c>
      <c r="AA698" s="37">
        <f>B698-Z698</f>
        <v>2595058</v>
      </c>
      <c r="AB698" s="42">
        <f>Z698/B698</f>
        <v>0.21338041830857835</v>
      </c>
      <c r="AC698" s="38"/>
    </row>
    <row r="699" spans="1:29" s="39" customFormat="1" ht="18" customHeight="1" x14ac:dyDescent="0.25">
      <c r="A699" s="41" t="s">
        <v>37</v>
      </c>
      <c r="B699" s="37">
        <f>[1]consoCURRENT!E15029</f>
        <v>337069000</v>
      </c>
      <c r="C699" s="37">
        <f>[1]consoCURRENT!F15029</f>
        <v>321626412</v>
      </c>
      <c r="D699" s="37">
        <f>[1]consoCURRENT!G15029</f>
        <v>-15442588</v>
      </c>
      <c r="E699" s="37">
        <f>[1]consoCURRENT!H15029</f>
        <v>1695188.5699999998</v>
      </c>
      <c r="F699" s="37">
        <f>[1]consoCURRENT!I15029</f>
        <v>0</v>
      </c>
      <c r="G699" s="37">
        <f>[1]consoCURRENT!J15029</f>
        <v>0</v>
      </c>
      <c r="H699" s="37">
        <f>[1]consoCURRENT!K15029</f>
        <v>0</v>
      </c>
      <c r="I699" s="37">
        <f>[1]consoCURRENT!L15029</f>
        <v>1499760.0699999998</v>
      </c>
      <c r="J699" s="37">
        <f>[1]consoCURRENT!M15029</f>
        <v>0</v>
      </c>
      <c r="K699" s="37">
        <f>[1]consoCURRENT!N15029</f>
        <v>0</v>
      </c>
      <c r="L699" s="37">
        <f>[1]consoCURRENT!O15029</f>
        <v>0</v>
      </c>
      <c r="M699" s="37">
        <f>[1]consoCURRENT!P15029</f>
        <v>1499760.0699999998</v>
      </c>
      <c r="N699" s="37">
        <f>[1]consoCURRENT!Q15029</f>
        <v>4000</v>
      </c>
      <c r="O699" s="37">
        <f>[1]consoCURRENT!R15029</f>
        <v>154822.5</v>
      </c>
      <c r="P699" s="37">
        <f>[1]consoCURRENT!S15029</f>
        <v>36606</v>
      </c>
      <c r="Q699" s="37">
        <f>[1]consoCURRENT!T15029</f>
        <v>0</v>
      </c>
      <c r="R699" s="37">
        <f>[1]consoCURRENT!U15029</f>
        <v>0</v>
      </c>
      <c r="S699" s="37">
        <f>[1]consoCURRENT!V15029</f>
        <v>0</v>
      </c>
      <c r="T699" s="37">
        <f>[1]consoCURRENT!W15029</f>
        <v>0</v>
      </c>
      <c r="U699" s="37">
        <f>[1]consoCURRENT!X15029</f>
        <v>0</v>
      </c>
      <c r="V699" s="37">
        <f>[1]consoCURRENT!Y15029</f>
        <v>0</v>
      </c>
      <c r="W699" s="37">
        <f>[1]consoCURRENT!Z15029</f>
        <v>0</v>
      </c>
      <c r="X699" s="37">
        <f>[1]consoCURRENT!AA15029</f>
        <v>0</v>
      </c>
      <c r="Y699" s="37">
        <f>[1]consoCURRENT!AB15029</f>
        <v>0</v>
      </c>
      <c r="Z699" s="37">
        <f t="shared" ref="Z699:Z701" si="496">SUM(M699:Y699)</f>
        <v>1695188.5699999998</v>
      </c>
      <c r="AA699" s="37">
        <f t="shared" ref="AA699:AA701" si="497">B699-Z699</f>
        <v>335373811.43000001</v>
      </c>
      <c r="AB699" s="42">
        <f t="shared" ref="AB699:AB704" si="498">Z699/B699</f>
        <v>5.0292034271914648E-3</v>
      </c>
      <c r="AC699" s="38"/>
    </row>
    <row r="700" spans="1:29" s="39" customFormat="1" ht="18" customHeight="1" x14ac:dyDescent="0.25">
      <c r="A700" s="41" t="s">
        <v>38</v>
      </c>
      <c r="B700" s="37">
        <f>[1]consoCURRENT!E15035</f>
        <v>0</v>
      </c>
      <c r="C700" s="37">
        <f>[1]consoCURRENT!F15035</f>
        <v>0</v>
      </c>
      <c r="D700" s="37">
        <f>[1]consoCURRENT!G15035</f>
        <v>0</v>
      </c>
      <c r="E700" s="37">
        <f>[1]consoCURRENT!H15035</f>
        <v>0</v>
      </c>
      <c r="F700" s="37">
        <f>[1]consoCURRENT!I15035</f>
        <v>0</v>
      </c>
      <c r="G700" s="37">
        <f>[1]consoCURRENT!J15035</f>
        <v>0</v>
      </c>
      <c r="H700" s="37">
        <f>[1]consoCURRENT!K15035</f>
        <v>0</v>
      </c>
      <c r="I700" s="37">
        <f>[1]consoCURRENT!L15035</f>
        <v>0</v>
      </c>
      <c r="J700" s="37">
        <f>[1]consoCURRENT!M15035</f>
        <v>0</v>
      </c>
      <c r="K700" s="37">
        <f>[1]consoCURRENT!N15035</f>
        <v>0</v>
      </c>
      <c r="L700" s="37">
        <f>[1]consoCURRENT!O15035</f>
        <v>0</v>
      </c>
      <c r="M700" s="37">
        <f>[1]consoCURRENT!P15035</f>
        <v>0</v>
      </c>
      <c r="N700" s="37">
        <f>[1]consoCURRENT!Q15035</f>
        <v>0</v>
      </c>
      <c r="O700" s="37">
        <f>[1]consoCURRENT!R15035</f>
        <v>0</v>
      </c>
      <c r="P700" s="37">
        <f>[1]consoCURRENT!S15035</f>
        <v>0</v>
      </c>
      <c r="Q700" s="37">
        <f>[1]consoCURRENT!T15035</f>
        <v>0</v>
      </c>
      <c r="R700" s="37">
        <f>[1]consoCURRENT!U15035</f>
        <v>0</v>
      </c>
      <c r="S700" s="37">
        <f>[1]consoCURRENT!V15035</f>
        <v>0</v>
      </c>
      <c r="T700" s="37">
        <f>[1]consoCURRENT!W15035</f>
        <v>0</v>
      </c>
      <c r="U700" s="37">
        <f>[1]consoCURRENT!X15035</f>
        <v>0</v>
      </c>
      <c r="V700" s="37">
        <f>[1]consoCURRENT!Y15035</f>
        <v>0</v>
      </c>
      <c r="W700" s="37">
        <f>[1]consoCURRENT!Z15035</f>
        <v>0</v>
      </c>
      <c r="X700" s="37">
        <f>[1]consoCURRENT!AA15035</f>
        <v>0</v>
      </c>
      <c r="Y700" s="37">
        <f>[1]consoCURRENT!AB15035</f>
        <v>0</v>
      </c>
      <c r="Z700" s="37">
        <f t="shared" si="496"/>
        <v>0</v>
      </c>
      <c r="AA700" s="37">
        <f t="shared" si="497"/>
        <v>0</v>
      </c>
      <c r="AB700" s="42"/>
      <c r="AC700" s="38"/>
    </row>
    <row r="701" spans="1:29" s="39" customFormat="1" ht="18" customHeight="1" x14ac:dyDescent="0.25">
      <c r="A701" s="41" t="s">
        <v>39</v>
      </c>
      <c r="B701" s="37">
        <f>[1]consoCURRENT!E15064</f>
        <v>0</v>
      </c>
      <c r="C701" s="37">
        <f>[1]consoCURRENT!F15064</f>
        <v>0</v>
      </c>
      <c r="D701" s="37">
        <f>[1]consoCURRENT!G15064</f>
        <v>0</v>
      </c>
      <c r="E701" s="37">
        <f>[1]consoCURRENT!H15064</f>
        <v>0</v>
      </c>
      <c r="F701" s="37">
        <f>[1]consoCURRENT!I15064</f>
        <v>0</v>
      </c>
      <c r="G701" s="37">
        <f>[1]consoCURRENT!J15064</f>
        <v>0</v>
      </c>
      <c r="H701" s="37">
        <f>[1]consoCURRENT!K15064</f>
        <v>0</v>
      </c>
      <c r="I701" s="37">
        <f>[1]consoCURRENT!L15064</f>
        <v>0</v>
      </c>
      <c r="J701" s="37">
        <f>[1]consoCURRENT!M15064</f>
        <v>0</v>
      </c>
      <c r="K701" s="37">
        <f>[1]consoCURRENT!N15064</f>
        <v>0</v>
      </c>
      <c r="L701" s="37">
        <f>[1]consoCURRENT!O15064</f>
        <v>0</v>
      </c>
      <c r="M701" s="37">
        <f>[1]consoCURRENT!P15064</f>
        <v>0</v>
      </c>
      <c r="N701" s="37">
        <f>[1]consoCURRENT!Q15064</f>
        <v>0</v>
      </c>
      <c r="O701" s="37">
        <f>[1]consoCURRENT!R15064</f>
        <v>0</v>
      </c>
      <c r="P701" s="37">
        <f>[1]consoCURRENT!S15064</f>
        <v>0</v>
      </c>
      <c r="Q701" s="37">
        <f>[1]consoCURRENT!T15064</f>
        <v>0</v>
      </c>
      <c r="R701" s="37">
        <f>[1]consoCURRENT!U15064</f>
        <v>0</v>
      </c>
      <c r="S701" s="37">
        <f>[1]consoCURRENT!V15064</f>
        <v>0</v>
      </c>
      <c r="T701" s="37">
        <f>[1]consoCURRENT!W15064</f>
        <v>0</v>
      </c>
      <c r="U701" s="37">
        <f>[1]consoCURRENT!X15064</f>
        <v>0</v>
      </c>
      <c r="V701" s="37">
        <f>[1]consoCURRENT!Y15064</f>
        <v>0</v>
      </c>
      <c r="W701" s="37">
        <f>[1]consoCURRENT!Z15064</f>
        <v>0</v>
      </c>
      <c r="X701" s="37">
        <f>[1]consoCURRENT!AA15064</f>
        <v>0</v>
      </c>
      <c r="Y701" s="37">
        <f>[1]consoCURRENT!AB15064</f>
        <v>0</v>
      </c>
      <c r="Z701" s="37">
        <f t="shared" si="496"/>
        <v>0</v>
      </c>
      <c r="AA701" s="37">
        <f t="shared" si="497"/>
        <v>0</v>
      </c>
      <c r="AB701" s="42"/>
      <c r="AC701" s="38"/>
    </row>
    <row r="702" spans="1:29" s="39" customFormat="1" ht="18" customHeight="1" x14ac:dyDescent="0.25">
      <c r="A702" s="43" t="s">
        <v>40</v>
      </c>
      <c r="B702" s="44">
        <f>SUM(B698:B701)</f>
        <v>340368000</v>
      </c>
      <c r="C702" s="44">
        <f t="shared" ref="C702:AA702" si="499">SUM(C698:C701)</f>
        <v>324925412</v>
      </c>
      <c r="D702" s="44">
        <f t="shared" si="499"/>
        <v>-15442588</v>
      </c>
      <c r="E702" s="44">
        <f t="shared" si="499"/>
        <v>2399130.5699999998</v>
      </c>
      <c r="F702" s="44">
        <f t="shared" si="499"/>
        <v>0</v>
      </c>
      <c r="G702" s="44">
        <f t="shared" si="499"/>
        <v>0</v>
      </c>
      <c r="H702" s="44">
        <f t="shared" si="499"/>
        <v>0</v>
      </c>
      <c r="I702" s="44">
        <f t="shared" si="499"/>
        <v>1499760.0699999998</v>
      </c>
      <c r="J702" s="44">
        <f t="shared" si="499"/>
        <v>0</v>
      </c>
      <c r="K702" s="44">
        <f t="shared" si="499"/>
        <v>0</v>
      </c>
      <c r="L702" s="44">
        <f t="shared" si="499"/>
        <v>0</v>
      </c>
      <c r="M702" s="44">
        <f t="shared" si="499"/>
        <v>1499760.0699999998</v>
      </c>
      <c r="N702" s="44">
        <f t="shared" si="499"/>
        <v>4000</v>
      </c>
      <c r="O702" s="44">
        <f t="shared" si="499"/>
        <v>154822.5</v>
      </c>
      <c r="P702" s="44">
        <f t="shared" si="499"/>
        <v>740548</v>
      </c>
      <c r="Q702" s="44">
        <f t="shared" si="499"/>
        <v>0</v>
      </c>
      <c r="R702" s="44">
        <f t="shared" si="499"/>
        <v>0</v>
      </c>
      <c r="S702" s="44">
        <f t="shared" si="499"/>
        <v>0</v>
      </c>
      <c r="T702" s="44">
        <f t="shared" si="499"/>
        <v>0</v>
      </c>
      <c r="U702" s="44">
        <f t="shared" si="499"/>
        <v>0</v>
      </c>
      <c r="V702" s="44">
        <f t="shared" si="499"/>
        <v>0</v>
      </c>
      <c r="W702" s="44">
        <f t="shared" si="499"/>
        <v>0</v>
      </c>
      <c r="X702" s="44">
        <f t="shared" si="499"/>
        <v>0</v>
      </c>
      <c r="Y702" s="44">
        <f t="shared" si="499"/>
        <v>0</v>
      </c>
      <c r="Z702" s="44">
        <f t="shared" si="499"/>
        <v>2399130.5699999998</v>
      </c>
      <c r="AA702" s="44">
        <f t="shared" si="499"/>
        <v>337968869.43000001</v>
      </c>
      <c r="AB702" s="45">
        <f t="shared" si="498"/>
        <v>7.0486372690734727E-3</v>
      </c>
      <c r="AC702" s="38"/>
    </row>
    <row r="703" spans="1:29" s="39" customFormat="1" ht="18" customHeight="1" x14ac:dyDescent="0.25">
      <c r="A703" s="46" t="s">
        <v>41</v>
      </c>
      <c r="B703" s="37">
        <f>[1]consoCURRENT!E15068</f>
        <v>0</v>
      </c>
      <c r="C703" s="37">
        <f>[1]consoCURRENT!F15068</f>
        <v>0</v>
      </c>
      <c r="D703" s="37">
        <f>[1]consoCURRENT!G15068</f>
        <v>0</v>
      </c>
      <c r="E703" s="37">
        <f>[1]consoCURRENT!H15068</f>
        <v>0</v>
      </c>
      <c r="F703" s="37">
        <f>[1]consoCURRENT!I15068</f>
        <v>0</v>
      </c>
      <c r="G703" s="37">
        <f>[1]consoCURRENT!J15068</f>
        <v>0</v>
      </c>
      <c r="H703" s="37">
        <f>[1]consoCURRENT!K15068</f>
        <v>0</v>
      </c>
      <c r="I703" s="37">
        <f>[1]consoCURRENT!L15068</f>
        <v>0</v>
      </c>
      <c r="J703" s="37">
        <f>[1]consoCURRENT!M15068</f>
        <v>0</v>
      </c>
      <c r="K703" s="37">
        <f>[1]consoCURRENT!N15068</f>
        <v>0</v>
      </c>
      <c r="L703" s="37">
        <f>[1]consoCURRENT!O15068</f>
        <v>0</v>
      </c>
      <c r="M703" s="37">
        <f>[1]consoCURRENT!P15068</f>
        <v>0</v>
      </c>
      <c r="N703" s="37">
        <f>[1]consoCURRENT!Q15068</f>
        <v>0</v>
      </c>
      <c r="O703" s="37">
        <f>[1]consoCURRENT!R15068</f>
        <v>0</v>
      </c>
      <c r="P703" s="37">
        <f>[1]consoCURRENT!S15068</f>
        <v>0</v>
      </c>
      <c r="Q703" s="37">
        <f>[1]consoCURRENT!T15068</f>
        <v>0</v>
      </c>
      <c r="R703" s="37">
        <f>[1]consoCURRENT!U15068</f>
        <v>0</v>
      </c>
      <c r="S703" s="37">
        <f>[1]consoCURRENT!V15068</f>
        <v>0</v>
      </c>
      <c r="T703" s="37">
        <f>[1]consoCURRENT!W15068</f>
        <v>0</v>
      </c>
      <c r="U703" s="37">
        <f>[1]consoCURRENT!X15068</f>
        <v>0</v>
      </c>
      <c r="V703" s="37">
        <f>[1]consoCURRENT!Y15068</f>
        <v>0</v>
      </c>
      <c r="W703" s="37">
        <f>[1]consoCURRENT!Z15068</f>
        <v>0</v>
      </c>
      <c r="X703" s="37">
        <f>[1]consoCURRENT!AA15068</f>
        <v>0</v>
      </c>
      <c r="Y703" s="37">
        <f>[1]consoCURRENT!AB15068</f>
        <v>0</v>
      </c>
      <c r="Z703" s="37">
        <f t="shared" ref="Z703" si="500">SUM(M703:Y703)</f>
        <v>0</v>
      </c>
      <c r="AA703" s="37">
        <f t="shared" ref="AA703" si="501">B703-Z703</f>
        <v>0</v>
      </c>
      <c r="AB703" s="42"/>
      <c r="AC703" s="38"/>
    </row>
    <row r="704" spans="1:29" s="39" customFormat="1" ht="18" customHeight="1" x14ac:dyDescent="0.25">
      <c r="A704" s="43" t="s">
        <v>42</v>
      </c>
      <c r="B704" s="44">
        <f>B703+B702</f>
        <v>340368000</v>
      </c>
      <c r="C704" s="44">
        <f t="shared" ref="C704:AA704" si="502">C703+C702</f>
        <v>324925412</v>
      </c>
      <c r="D704" s="44">
        <f t="shared" si="502"/>
        <v>-15442588</v>
      </c>
      <c r="E704" s="44">
        <f t="shared" si="502"/>
        <v>2399130.5699999998</v>
      </c>
      <c r="F704" s="44">
        <f t="shared" si="502"/>
        <v>0</v>
      </c>
      <c r="G704" s="44">
        <f t="shared" si="502"/>
        <v>0</v>
      </c>
      <c r="H704" s="44">
        <f t="shared" si="502"/>
        <v>0</v>
      </c>
      <c r="I704" s="44">
        <f t="shared" si="502"/>
        <v>1499760.0699999998</v>
      </c>
      <c r="J704" s="44">
        <f t="shared" si="502"/>
        <v>0</v>
      </c>
      <c r="K704" s="44">
        <f t="shared" si="502"/>
        <v>0</v>
      </c>
      <c r="L704" s="44">
        <f t="shared" si="502"/>
        <v>0</v>
      </c>
      <c r="M704" s="44">
        <f t="shared" si="502"/>
        <v>1499760.0699999998</v>
      </c>
      <c r="N704" s="44">
        <f t="shared" si="502"/>
        <v>4000</v>
      </c>
      <c r="O704" s="44">
        <f t="shared" si="502"/>
        <v>154822.5</v>
      </c>
      <c r="P704" s="44">
        <f t="shared" si="502"/>
        <v>740548</v>
      </c>
      <c r="Q704" s="44">
        <f t="shared" si="502"/>
        <v>0</v>
      </c>
      <c r="R704" s="44">
        <f t="shared" si="502"/>
        <v>0</v>
      </c>
      <c r="S704" s="44">
        <f t="shared" si="502"/>
        <v>0</v>
      </c>
      <c r="T704" s="44">
        <f t="shared" si="502"/>
        <v>0</v>
      </c>
      <c r="U704" s="44">
        <f t="shared" si="502"/>
        <v>0</v>
      </c>
      <c r="V704" s="44">
        <f t="shared" si="502"/>
        <v>0</v>
      </c>
      <c r="W704" s="44">
        <f t="shared" si="502"/>
        <v>0</v>
      </c>
      <c r="X704" s="44">
        <f t="shared" si="502"/>
        <v>0</v>
      </c>
      <c r="Y704" s="44">
        <f t="shared" si="502"/>
        <v>0</v>
      </c>
      <c r="Z704" s="44">
        <f t="shared" si="502"/>
        <v>2399130.5699999998</v>
      </c>
      <c r="AA704" s="44">
        <f t="shared" si="502"/>
        <v>337968869.43000001</v>
      </c>
      <c r="AB704" s="45">
        <f t="shared" si="498"/>
        <v>7.0486372690734727E-3</v>
      </c>
      <c r="AC704" s="47"/>
    </row>
    <row r="705" spans="1:29" s="39" customFormat="1" ht="15" customHeight="1" x14ac:dyDescent="0.25">
      <c r="A705" s="36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8"/>
    </row>
    <row r="706" spans="1:29" s="39" customFormat="1" ht="15" customHeight="1" x14ac:dyDescent="0.25">
      <c r="A706" s="36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8"/>
    </row>
    <row r="707" spans="1:29" s="39" customFormat="1" ht="15" customHeight="1" x14ac:dyDescent="0.3">
      <c r="A707" s="40" t="s">
        <v>54</v>
      </c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8"/>
    </row>
    <row r="708" spans="1:29" s="39" customFormat="1" ht="18" customHeight="1" x14ac:dyDescent="0.25">
      <c r="A708" s="41" t="s">
        <v>36</v>
      </c>
      <c r="B708" s="37">
        <f>[1]consoCURRENT!E15128</f>
        <v>966000</v>
      </c>
      <c r="C708" s="37">
        <f>[1]consoCURRENT!F15128</f>
        <v>0</v>
      </c>
      <c r="D708" s="37">
        <f>[1]consoCURRENT!G15128</f>
        <v>0</v>
      </c>
      <c r="E708" s="37">
        <f>[1]consoCURRENT!H15128</f>
        <v>79212.91</v>
      </c>
      <c r="F708" s="37">
        <f>[1]consoCURRENT!I15128</f>
        <v>0</v>
      </c>
      <c r="G708" s="37">
        <f>[1]consoCURRENT!J15128</f>
        <v>0</v>
      </c>
      <c r="H708" s="37">
        <f>[1]consoCURRENT!K15128</f>
        <v>0</v>
      </c>
      <c r="I708" s="37">
        <f>[1]consoCURRENT!L15128</f>
        <v>0</v>
      </c>
      <c r="J708" s="37">
        <f>[1]consoCURRENT!M15128</f>
        <v>0</v>
      </c>
      <c r="K708" s="37">
        <f>[1]consoCURRENT!N15128</f>
        <v>0</v>
      </c>
      <c r="L708" s="37">
        <f>[1]consoCURRENT!O15128</f>
        <v>0</v>
      </c>
      <c r="M708" s="37">
        <f>[1]consoCURRENT!P15128</f>
        <v>0</v>
      </c>
      <c r="N708" s="37">
        <f>[1]consoCURRENT!Q15128</f>
        <v>0</v>
      </c>
      <c r="O708" s="37">
        <f>[1]consoCURRENT!R15128</f>
        <v>0</v>
      </c>
      <c r="P708" s="37">
        <f>[1]consoCURRENT!S15128</f>
        <v>79212.91</v>
      </c>
      <c r="Q708" s="37">
        <f>[1]consoCURRENT!T15128</f>
        <v>0</v>
      </c>
      <c r="R708" s="37">
        <f>[1]consoCURRENT!U15128</f>
        <v>0</v>
      </c>
      <c r="S708" s="37">
        <f>[1]consoCURRENT!V15128</f>
        <v>0</v>
      </c>
      <c r="T708" s="37">
        <f>[1]consoCURRENT!W15128</f>
        <v>0</v>
      </c>
      <c r="U708" s="37">
        <f>[1]consoCURRENT!X15128</f>
        <v>0</v>
      </c>
      <c r="V708" s="37">
        <f>[1]consoCURRENT!Y15128</f>
        <v>0</v>
      </c>
      <c r="W708" s="37">
        <f>[1]consoCURRENT!Z15128</f>
        <v>0</v>
      </c>
      <c r="X708" s="37">
        <f>[1]consoCURRENT!AA15128</f>
        <v>0</v>
      </c>
      <c r="Y708" s="37">
        <f>[1]consoCURRENT!AB15128</f>
        <v>0</v>
      </c>
      <c r="Z708" s="37">
        <f>SUM(M708:Y708)</f>
        <v>79212.91</v>
      </c>
      <c r="AA708" s="37">
        <f>B708-Z708</f>
        <v>886787.09</v>
      </c>
      <c r="AB708" s="42">
        <f>Z708/B708</f>
        <v>8.2000942028985516E-2</v>
      </c>
      <c r="AC708" s="38"/>
    </row>
    <row r="709" spans="1:29" s="39" customFormat="1" ht="18" customHeight="1" x14ac:dyDescent="0.25">
      <c r="A709" s="41" t="s">
        <v>37</v>
      </c>
      <c r="B709" s="37">
        <f>[1]consoCURRENT!E15204</f>
        <v>82005000</v>
      </c>
      <c r="C709" s="37">
        <f>[1]consoCURRENT!F15204</f>
        <v>0</v>
      </c>
      <c r="D709" s="37">
        <f>[1]consoCURRENT!G15204</f>
        <v>0</v>
      </c>
      <c r="E709" s="37">
        <f>[1]consoCURRENT!H15204</f>
        <v>30173.32</v>
      </c>
      <c r="F709" s="37">
        <f>[1]consoCURRENT!I15204</f>
        <v>0</v>
      </c>
      <c r="G709" s="37">
        <f>[1]consoCURRENT!J15204</f>
        <v>0</v>
      </c>
      <c r="H709" s="37">
        <f>[1]consoCURRENT!K15204</f>
        <v>0</v>
      </c>
      <c r="I709" s="37">
        <f>[1]consoCURRENT!L15204</f>
        <v>0</v>
      </c>
      <c r="J709" s="37">
        <f>[1]consoCURRENT!M15204</f>
        <v>0</v>
      </c>
      <c r="K709" s="37">
        <f>[1]consoCURRENT!N15204</f>
        <v>0</v>
      </c>
      <c r="L709" s="37">
        <f>[1]consoCURRENT!O15204</f>
        <v>0</v>
      </c>
      <c r="M709" s="37">
        <f>[1]consoCURRENT!P15204</f>
        <v>0</v>
      </c>
      <c r="N709" s="37">
        <f>[1]consoCURRENT!Q15204</f>
        <v>0</v>
      </c>
      <c r="O709" s="37">
        <f>[1]consoCURRENT!R15204</f>
        <v>32097.71</v>
      </c>
      <c r="P709" s="37">
        <f>[1]consoCURRENT!S15204</f>
        <v>-1924.3899999999994</v>
      </c>
      <c r="Q709" s="37">
        <f>[1]consoCURRENT!T15204</f>
        <v>0</v>
      </c>
      <c r="R709" s="37">
        <f>[1]consoCURRENT!U15204</f>
        <v>0</v>
      </c>
      <c r="S709" s="37">
        <f>[1]consoCURRENT!V15204</f>
        <v>0</v>
      </c>
      <c r="T709" s="37">
        <f>[1]consoCURRENT!W15204</f>
        <v>0</v>
      </c>
      <c r="U709" s="37">
        <f>[1]consoCURRENT!X15204</f>
        <v>0</v>
      </c>
      <c r="V709" s="37">
        <f>[1]consoCURRENT!Y15204</f>
        <v>0</v>
      </c>
      <c r="W709" s="37">
        <f>[1]consoCURRENT!Z15204</f>
        <v>0</v>
      </c>
      <c r="X709" s="37">
        <f>[1]consoCURRENT!AA15204</f>
        <v>0</v>
      </c>
      <c r="Y709" s="37">
        <f>[1]consoCURRENT!AB15204</f>
        <v>0</v>
      </c>
      <c r="Z709" s="37">
        <f t="shared" ref="Z709:Z711" si="503">SUM(M709:Y709)</f>
        <v>30173.32</v>
      </c>
      <c r="AA709" s="37">
        <f t="shared" ref="AA709:AA711" si="504">B709-Z709</f>
        <v>81974826.680000007</v>
      </c>
      <c r="AB709" s="42">
        <f t="shared" ref="AB709:AB714" si="505">Z709/B709</f>
        <v>3.6794488140967012E-4</v>
      </c>
      <c r="AC709" s="38"/>
    </row>
    <row r="710" spans="1:29" s="39" customFormat="1" ht="18" customHeight="1" x14ac:dyDescent="0.25">
      <c r="A710" s="41" t="s">
        <v>38</v>
      </c>
      <c r="B710" s="37">
        <f>[1]consoCURRENT!E15210</f>
        <v>0</v>
      </c>
      <c r="C710" s="37">
        <f>[1]consoCURRENT!F15210</f>
        <v>0</v>
      </c>
      <c r="D710" s="37">
        <f>[1]consoCURRENT!G15210</f>
        <v>0</v>
      </c>
      <c r="E710" s="37">
        <f>[1]consoCURRENT!H15210</f>
        <v>0</v>
      </c>
      <c r="F710" s="37">
        <f>[1]consoCURRENT!I15210</f>
        <v>0</v>
      </c>
      <c r="G710" s="37">
        <f>[1]consoCURRENT!J15210</f>
        <v>0</v>
      </c>
      <c r="H710" s="37">
        <f>[1]consoCURRENT!K15210</f>
        <v>0</v>
      </c>
      <c r="I710" s="37">
        <f>[1]consoCURRENT!L15210</f>
        <v>0</v>
      </c>
      <c r="J710" s="37">
        <f>[1]consoCURRENT!M15210</f>
        <v>0</v>
      </c>
      <c r="K710" s="37">
        <f>[1]consoCURRENT!N15210</f>
        <v>0</v>
      </c>
      <c r="L710" s="37">
        <f>[1]consoCURRENT!O15210</f>
        <v>0</v>
      </c>
      <c r="M710" s="37">
        <f>[1]consoCURRENT!P15210</f>
        <v>0</v>
      </c>
      <c r="N710" s="37">
        <f>[1]consoCURRENT!Q15210</f>
        <v>0</v>
      </c>
      <c r="O710" s="37">
        <f>[1]consoCURRENT!R15210</f>
        <v>0</v>
      </c>
      <c r="P710" s="37">
        <f>[1]consoCURRENT!S15210</f>
        <v>0</v>
      </c>
      <c r="Q710" s="37">
        <f>[1]consoCURRENT!T15210</f>
        <v>0</v>
      </c>
      <c r="R710" s="37">
        <f>[1]consoCURRENT!U15210</f>
        <v>0</v>
      </c>
      <c r="S710" s="37">
        <f>[1]consoCURRENT!V15210</f>
        <v>0</v>
      </c>
      <c r="T710" s="37">
        <f>[1]consoCURRENT!W15210</f>
        <v>0</v>
      </c>
      <c r="U710" s="37">
        <f>[1]consoCURRENT!X15210</f>
        <v>0</v>
      </c>
      <c r="V710" s="37">
        <f>[1]consoCURRENT!Y15210</f>
        <v>0</v>
      </c>
      <c r="W710" s="37">
        <f>[1]consoCURRENT!Z15210</f>
        <v>0</v>
      </c>
      <c r="X710" s="37">
        <f>[1]consoCURRENT!AA15210</f>
        <v>0</v>
      </c>
      <c r="Y710" s="37">
        <f>[1]consoCURRENT!AB15210</f>
        <v>0</v>
      </c>
      <c r="Z710" s="37">
        <f t="shared" si="503"/>
        <v>0</v>
      </c>
      <c r="AA710" s="37">
        <f t="shared" si="504"/>
        <v>0</v>
      </c>
      <c r="AB710" s="42"/>
      <c r="AC710" s="38"/>
    </row>
    <row r="711" spans="1:29" s="39" customFormat="1" ht="18" customHeight="1" x14ac:dyDescent="0.25">
      <c r="A711" s="41" t="s">
        <v>39</v>
      </c>
      <c r="B711" s="37">
        <f>[1]consoCURRENT!E15239</f>
        <v>0</v>
      </c>
      <c r="C711" s="37">
        <f>[1]consoCURRENT!F15239</f>
        <v>0</v>
      </c>
      <c r="D711" s="37">
        <f>[1]consoCURRENT!G15239</f>
        <v>0</v>
      </c>
      <c r="E711" s="37">
        <f>[1]consoCURRENT!H15239</f>
        <v>0</v>
      </c>
      <c r="F711" s="37">
        <f>[1]consoCURRENT!I15239</f>
        <v>0</v>
      </c>
      <c r="G711" s="37">
        <f>[1]consoCURRENT!J15239</f>
        <v>0</v>
      </c>
      <c r="H711" s="37">
        <f>[1]consoCURRENT!K15239</f>
        <v>0</v>
      </c>
      <c r="I711" s="37">
        <f>[1]consoCURRENT!L15239</f>
        <v>0</v>
      </c>
      <c r="J711" s="37">
        <f>[1]consoCURRENT!M15239</f>
        <v>0</v>
      </c>
      <c r="K711" s="37">
        <f>[1]consoCURRENT!N15239</f>
        <v>0</v>
      </c>
      <c r="L711" s="37">
        <f>[1]consoCURRENT!O15239</f>
        <v>0</v>
      </c>
      <c r="M711" s="37">
        <f>[1]consoCURRENT!P15239</f>
        <v>0</v>
      </c>
      <c r="N711" s="37">
        <f>[1]consoCURRENT!Q15239</f>
        <v>0</v>
      </c>
      <c r="O711" s="37">
        <f>[1]consoCURRENT!R15239</f>
        <v>0</v>
      </c>
      <c r="P711" s="37">
        <f>[1]consoCURRENT!S15239</f>
        <v>0</v>
      </c>
      <c r="Q711" s="37">
        <f>[1]consoCURRENT!T15239</f>
        <v>0</v>
      </c>
      <c r="R711" s="37">
        <f>[1]consoCURRENT!U15239</f>
        <v>0</v>
      </c>
      <c r="S711" s="37">
        <f>[1]consoCURRENT!V15239</f>
        <v>0</v>
      </c>
      <c r="T711" s="37">
        <f>[1]consoCURRENT!W15239</f>
        <v>0</v>
      </c>
      <c r="U711" s="37">
        <f>[1]consoCURRENT!X15239</f>
        <v>0</v>
      </c>
      <c r="V711" s="37">
        <f>[1]consoCURRENT!Y15239</f>
        <v>0</v>
      </c>
      <c r="W711" s="37">
        <f>[1]consoCURRENT!Z15239</f>
        <v>0</v>
      </c>
      <c r="X711" s="37">
        <f>[1]consoCURRENT!AA15239</f>
        <v>0</v>
      </c>
      <c r="Y711" s="37">
        <f>[1]consoCURRENT!AB15239</f>
        <v>0</v>
      </c>
      <c r="Z711" s="37">
        <f t="shared" si="503"/>
        <v>0</v>
      </c>
      <c r="AA711" s="37">
        <f t="shared" si="504"/>
        <v>0</v>
      </c>
      <c r="AB711" s="42"/>
      <c r="AC711" s="38"/>
    </row>
    <row r="712" spans="1:29" s="39" customFormat="1" ht="18" customHeight="1" x14ac:dyDescent="0.25">
      <c r="A712" s="43" t="s">
        <v>40</v>
      </c>
      <c r="B712" s="44">
        <f>SUM(B708:B711)</f>
        <v>82971000</v>
      </c>
      <c r="C712" s="44">
        <f t="shared" ref="C712:AA712" si="506">SUM(C708:C711)</f>
        <v>0</v>
      </c>
      <c r="D712" s="44">
        <f t="shared" si="506"/>
        <v>0</v>
      </c>
      <c r="E712" s="44">
        <f t="shared" si="506"/>
        <v>109386.23000000001</v>
      </c>
      <c r="F712" s="44">
        <f t="shared" si="506"/>
        <v>0</v>
      </c>
      <c r="G712" s="44">
        <f t="shared" si="506"/>
        <v>0</v>
      </c>
      <c r="H712" s="44">
        <f t="shared" si="506"/>
        <v>0</v>
      </c>
      <c r="I712" s="44">
        <f t="shared" si="506"/>
        <v>0</v>
      </c>
      <c r="J712" s="44">
        <f t="shared" si="506"/>
        <v>0</v>
      </c>
      <c r="K712" s="44">
        <f t="shared" si="506"/>
        <v>0</v>
      </c>
      <c r="L712" s="44">
        <f t="shared" si="506"/>
        <v>0</v>
      </c>
      <c r="M712" s="44">
        <f t="shared" si="506"/>
        <v>0</v>
      </c>
      <c r="N712" s="44">
        <f t="shared" si="506"/>
        <v>0</v>
      </c>
      <c r="O712" s="44">
        <f t="shared" si="506"/>
        <v>32097.71</v>
      </c>
      <c r="P712" s="44">
        <f t="shared" si="506"/>
        <v>77288.52</v>
      </c>
      <c r="Q712" s="44">
        <f t="shared" si="506"/>
        <v>0</v>
      </c>
      <c r="R712" s="44">
        <f t="shared" si="506"/>
        <v>0</v>
      </c>
      <c r="S712" s="44">
        <f t="shared" si="506"/>
        <v>0</v>
      </c>
      <c r="T712" s="44">
        <f t="shared" si="506"/>
        <v>0</v>
      </c>
      <c r="U712" s="44">
        <f t="shared" si="506"/>
        <v>0</v>
      </c>
      <c r="V712" s="44">
        <f t="shared" si="506"/>
        <v>0</v>
      </c>
      <c r="W712" s="44">
        <f t="shared" si="506"/>
        <v>0</v>
      </c>
      <c r="X712" s="44">
        <f t="shared" si="506"/>
        <v>0</v>
      </c>
      <c r="Y712" s="44">
        <f t="shared" si="506"/>
        <v>0</v>
      </c>
      <c r="Z712" s="44">
        <f t="shared" si="506"/>
        <v>109386.23000000001</v>
      </c>
      <c r="AA712" s="44">
        <f t="shared" si="506"/>
        <v>82861613.770000011</v>
      </c>
      <c r="AB712" s="45">
        <f t="shared" si="505"/>
        <v>1.3183670198020996E-3</v>
      </c>
      <c r="AC712" s="38"/>
    </row>
    <row r="713" spans="1:29" s="39" customFormat="1" ht="18" customHeight="1" x14ac:dyDescent="0.25">
      <c r="A713" s="46" t="s">
        <v>41</v>
      </c>
      <c r="B713" s="37">
        <f>[1]consoCURRENT!E15243</f>
        <v>0</v>
      </c>
      <c r="C713" s="37">
        <f>[1]consoCURRENT!F15243</f>
        <v>0</v>
      </c>
      <c r="D713" s="37">
        <f>[1]consoCURRENT!G15243</f>
        <v>0</v>
      </c>
      <c r="E713" s="37">
        <f>[1]consoCURRENT!H15243</f>
        <v>0</v>
      </c>
      <c r="F713" s="37">
        <f>[1]consoCURRENT!I15243</f>
        <v>0</v>
      </c>
      <c r="G713" s="37">
        <f>[1]consoCURRENT!J15243</f>
        <v>0</v>
      </c>
      <c r="H713" s="37">
        <f>[1]consoCURRENT!K15243</f>
        <v>0</v>
      </c>
      <c r="I713" s="37">
        <f>[1]consoCURRENT!L15243</f>
        <v>0</v>
      </c>
      <c r="J713" s="37">
        <f>[1]consoCURRENT!M15243</f>
        <v>0</v>
      </c>
      <c r="K713" s="37">
        <f>[1]consoCURRENT!N15243</f>
        <v>0</v>
      </c>
      <c r="L713" s="37">
        <f>[1]consoCURRENT!O15243</f>
        <v>0</v>
      </c>
      <c r="M713" s="37">
        <f>[1]consoCURRENT!P15243</f>
        <v>0</v>
      </c>
      <c r="N713" s="37">
        <f>[1]consoCURRENT!Q15243</f>
        <v>0</v>
      </c>
      <c r="O713" s="37">
        <f>[1]consoCURRENT!R15243</f>
        <v>0</v>
      </c>
      <c r="P713" s="37">
        <f>[1]consoCURRENT!S15243</f>
        <v>0</v>
      </c>
      <c r="Q713" s="37">
        <f>[1]consoCURRENT!T15243</f>
        <v>0</v>
      </c>
      <c r="R713" s="37">
        <f>[1]consoCURRENT!U15243</f>
        <v>0</v>
      </c>
      <c r="S713" s="37">
        <f>[1]consoCURRENT!V15243</f>
        <v>0</v>
      </c>
      <c r="T713" s="37">
        <f>[1]consoCURRENT!W15243</f>
        <v>0</v>
      </c>
      <c r="U713" s="37">
        <f>[1]consoCURRENT!X15243</f>
        <v>0</v>
      </c>
      <c r="V713" s="37">
        <f>[1]consoCURRENT!Y15243</f>
        <v>0</v>
      </c>
      <c r="W713" s="37">
        <f>[1]consoCURRENT!Z15243</f>
        <v>0</v>
      </c>
      <c r="X713" s="37">
        <f>[1]consoCURRENT!AA15243</f>
        <v>0</v>
      </c>
      <c r="Y713" s="37">
        <f>[1]consoCURRENT!AB15243</f>
        <v>0</v>
      </c>
      <c r="Z713" s="37">
        <f t="shared" ref="Z713" si="507">SUM(M713:Y713)</f>
        <v>0</v>
      </c>
      <c r="AA713" s="37">
        <f t="shared" ref="AA713" si="508">B713-Z713</f>
        <v>0</v>
      </c>
      <c r="AB713" s="42"/>
      <c r="AC713" s="38"/>
    </row>
    <row r="714" spans="1:29" s="39" customFormat="1" ht="18" customHeight="1" x14ac:dyDescent="0.25">
      <c r="A714" s="43" t="s">
        <v>42</v>
      </c>
      <c r="B714" s="44">
        <f>B713+B712</f>
        <v>82971000</v>
      </c>
      <c r="C714" s="44">
        <f t="shared" ref="C714:AA714" si="509">C713+C712</f>
        <v>0</v>
      </c>
      <c r="D714" s="44">
        <f t="shared" si="509"/>
        <v>0</v>
      </c>
      <c r="E714" s="44">
        <f t="shared" si="509"/>
        <v>109386.23000000001</v>
      </c>
      <c r="F714" s="44">
        <f t="shared" si="509"/>
        <v>0</v>
      </c>
      <c r="G714" s="44">
        <f t="shared" si="509"/>
        <v>0</v>
      </c>
      <c r="H714" s="44">
        <f t="shared" si="509"/>
        <v>0</v>
      </c>
      <c r="I714" s="44">
        <f t="shared" si="509"/>
        <v>0</v>
      </c>
      <c r="J714" s="44">
        <f t="shared" si="509"/>
        <v>0</v>
      </c>
      <c r="K714" s="44">
        <f t="shared" si="509"/>
        <v>0</v>
      </c>
      <c r="L714" s="44">
        <f t="shared" si="509"/>
        <v>0</v>
      </c>
      <c r="M714" s="44">
        <f t="shared" si="509"/>
        <v>0</v>
      </c>
      <c r="N714" s="44">
        <f t="shared" si="509"/>
        <v>0</v>
      </c>
      <c r="O714" s="44">
        <f t="shared" si="509"/>
        <v>32097.71</v>
      </c>
      <c r="P714" s="44">
        <f t="shared" si="509"/>
        <v>77288.52</v>
      </c>
      <c r="Q714" s="44">
        <f t="shared" si="509"/>
        <v>0</v>
      </c>
      <c r="R714" s="44">
        <f t="shared" si="509"/>
        <v>0</v>
      </c>
      <c r="S714" s="44">
        <f t="shared" si="509"/>
        <v>0</v>
      </c>
      <c r="T714" s="44">
        <f t="shared" si="509"/>
        <v>0</v>
      </c>
      <c r="U714" s="44">
        <f t="shared" si="509"/>
        <v>0</v>
      </c>
      <c r="V714" s="44">
        <f t="shared" si="509"/>
        <v>0</v>
      </c>
      <c r="W714" s="44">
        <f t="shared" si="509"/>
        <v>0</v>
      </c>
      <c r="X714" s="44">
        <f t="shared" si="509"/>
        <v>0</v>
      </c>
      <c r="Y714" s="44">
        <f t="shared" si="509"/>
        <v>0</v>
      </c>
      <c r="Z714" s="44">
        <f t="shared" si="509"/>
        <v>109386.23000000001</v>
      </c>
      <c r="AA714" s="44">
        <f t="shared" si="509"/>
        <v>82861613.770000011</v>
      </c>
      <c r="AB714" s="45">
        <f t="shared" si="505"/>
        <v>1.3183670198020996E-3</v>
      </c>
      <c r="AC714" s="47"/>
    </row>
    <row r="715" spans="1:29" s="39" customFormat="1" ht="15" customHeight="1" x14ac:dyDescent="0.25">
      <c r="A715" s="36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8"/>
    </row>
    <row r="716" spans="1:29" s="39" customFormat="1" ht="15" customHeight="1" x14ac:dyDescent="0.25">
      <c r="A716" s="36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8"/>
    </row>
    <row r="717" spans="1:29" s="39" customFormat="1" ht="15" customHeight="1" x14ac:dyDescent="0.3">
      <c r="A717" s="40" t="s">
        <v>55</v>
      </c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8"/>
    </row>
    <row r="718" spans="1:29" s="39" customFormat="1" ht="18" customHeight="1" x14ac:dyDescent="0.25">
      <c r="A718" s="41" t="s">
        <v>36</v>
      </c>
      <c r="B718" s="37">
        <f>[1]consoCURRENT!E15303</f>
        <v>966000</v>
      </c>
      <c r="C718" s="37">
        <f>[1]consoCURRENT!F15303</f>
        <v>0</v>
      </c>
      <c r="D718" s="37">
        <f>[1]consoCURRENT!G15303</f>
        <v>0</v>
      </c>
      <c r="E718" s="37">
        <f>[1]consoCURRENT!H15303</f>
        <v>217881.35</v>
      </c>
      <c r="F718" s="37">
        <f>[1]consoCURRENT!I15303</f>
        <v>0</v>
      </c>
      <c r="G718" s="37">
        <f>[1]consoCURRENT!J15303</f>
        <v>0</v>
      </c>
      <c r="H718" s="37">
        <f>[1]consoCURRENT!K15303</f>
        <v>0</v>
      </c>
      <c r="I718" s="37">
        <f>[1]consoCURRENT!L15303</f>
        <v>0</v>
      </c>
      <c r="J718" s="37">
        <f>[1]consoCURRENT!M15303</f>
        <v>0</v>
      </c>
      <c r="K718" s="37">
        <f>[1]consoCURRENT!N15303</f>
        <v>0</v>
      </c>
      <c r="L718" s="37">
        <f>[1]consoCURRENT!O15303</f>
        <v>0</v>
      </c>
      <c r="M718" s="37">
        <f>[1]consoCURRENT!P15303</f>
        <v>0</v>
      </c>
      <c r="N718" s="37">
        <f>[1]consoCURRENT!Q15303</f>
        <v>0</v>
      </c>
      <c r="O718" s="37">
        <f>[1]consoCURRENT!R15303</f>
        <v>145210.32</v>
      </c>
      <c r="P718" s="37">
        <f>[1]consoCURRENT!S15303</f>
        <v>72671.03</v>
      </c>
      <c r="Q718" s="37">
        <f>[1]consoCURRENT!T15303</f>
        <v>0</v>
      </c>
      <c r="R718" s="37">
        <f>[1]consoCURRENT!U15303</f>
        <v>0</v>
      </c>
      <c r="S718" s="37">
        <f>[1]consoCURRENT!V15303</f>
        <v>0</v>
      </c>
      <c r="T718" s="37">
        <f>[1]consoCURRENT!W15303</f>
        <v>0</v>
      </c>
      <c r="U718" s="37">
        <f>[1]consoCURRENT!X15303</f>
        <v>0</v>
      </c>
      <c r="V718" s="37">
        <f>[1]consoCURRENT!Y15303</f>
        <v>0</v>
      </c>
      <c r="W718" s="37">
        <f>[1]consoCURRENT!Z15303</f>
        <v>0</v>
      </c>
      <c r="X718" s="37">
        <f>[1]consoCURRENT!AA15303</f>
        <v>0</v>
      </c>
      <c r="Y718" s="37">
        <f>[1]consoCURRENT!AB15303</f>
        <v>0</v>
      </c>
      <c r="Z718" s="37">
        <f>SUM(M718:Y718)</f>
        <v>217881.35</v>
      </c>
      <c r="AA718" s="37">
        <f>B718-Z718</f>
        <v>748118.65</v>
      </c>
      <c r="AB718" s="42">
        <f>Z718/B718</f>
        <v>0.22555005175983436</v>
      </c>
      <c r="AC718" s="38"/>
    </row>
    <row r="719" spans="1:29" s="39" customFormat="1" ht="18" customHeight="1" x14ac:dyDescent="0.25">
      <c r="A719" s="41" t="s">
        <v>37</v>
      </c>
      <c r="B719" s="37">
        <f>[1]consoCURRENT!E15379</f>
        <v>239914000</v>
      </c>
      <c r="C719" s="37">
        <f>[1]consoCURRENT!F15379</f>
        <v>0</v>
      </c>
      <c r="D719" s="37">
        <f>[1]consoCURRENT!G15379</f>
        <v>0</v>
      </c>
      <c r="E719" s="37">
        <f>[1]consoCURRENT!H15379</f>
        <v>59691930.850000001</v>
      </c>
      <c r="F719" s="37">
        <f>[1]consoCURRENT!I15379</f>
        <v>0</v>
      </c>
      <c r="G719" s="37">
        <f>[1]consoCURRENT!J15379</f>
        <v>0</v>
      </c>
      <c r="H719" s="37">
        <f>[1]consoCURRENT!K15379</f>
        <v>0</v>
      </c>
      <c r="I719" s="37">
        <f>[1]consoCURRENT!L15379</f>
        <v>0</v>
      </c>
      <c r="J719" s="37">
        <f>[1]consoCURRENT!M15379</f>
        <v>0</v>
      </c>
      <c r="K719" s="37">
        <f>[1]consoCURRENT!N15379</f>
        <v>0</v>
      </c>
      <c r="L719" s="37">
        <f>[1]consoCURRENT!O15379</f>
        <v>0</v>
      </c>
      <c r="M719" s="37">
        <f>[1]consoCURRENT!P15379</f>
        <v>0</v>
      </c>
      <c r="N719" s="37">
        <f>[1]consoCURRENT!Q15379</f>
        <v>0</v>
      </c>
      <c r="O719" s="37">
        <f>[1]consoCURRENT!R15379</f>
        <v>22506474</v>
      </c>
      <c r="P719" s="37">
        <f>[1]consoCURRENT!S15379</f>
        <v>37185456.850000001</v>
      </c>
      <c r="Q719" s="37">
        <f>[1]consoCURRENT!T15379</f>
        <v>0</v>
      </c>
      <c r="R719" s="37">
        <f>[1]consoCURRENT!U15379</f>
        <v>0</v>
      </c>
      <c r="S719" s="37">
        <f>[1]consoCURRENT!V15379</f>
        <v>0</v>
      </c>
      <c r="T719" s="37">
        <f>[1]consoCURRENT!W15379</f>
        <v>0</v>
      </c>
      <c r="U719" s="37">
        <f>[1]consoCURRENT!X15379</f>
        <v>0</v>
      </c>
      <c r="V719" s="37">
        <f>[1]consoCURRENT!Y15379</f>
        <v>0</v>
      </c>
      <c r="W719" s="37">
        <f>[1]consoCURRENT!Z15379</f>
        <v>0</v>
      </c>
      <c r="X719" s="37">
        <f>[1]consoCURRENT!AA15379</f>
        <v>0</v>
      </c>
      <c r="Y719" s="37">
        <f>[1]consoCURRENT!AB15379</f>
        <v>0</v>
      </c>
      <c r="Z719" s="37">
        <f t="shared" ref="Z719:Z721" si="510">SUM(M719:Y719)</f>
        <v>59691930.850000001</v>
      </c>
      <c r="AA719" s="37">
        <f t="shared" ref="AA719:AA721" si="511">B719-Z719</f>
        <v>180222069.15000001</v>
      </c>
      <c r="AB719" s="42">
        <f t="shared" ref="AB719:AB724" si="512">Z719/B719</f>
        <v>0.24880553385796578</v>
      </c>
      <c r="AC719" s="38"/>
    </row>
    <row r="720" spans="1:29" s="39" customFormat="1" ht="18" customHeight="1" x14ac:dyDescent="0.25">
      <c r="A720" s="41" t="s">
        <v>38</v>
      </c>
      <c r="B720" s="37">
        <f>[1]consoCURRENT!E15385</f>
        <v>0</v>
      </c>
      <c r="C720" s="37">
        <f>[1]consoCURRENT!F15385</f>
        <v>0</v>
      </c>
      <c r="D720" s="37">
        <f>[1]consoCURRENT!G15385</f>
        <v>0</v>
      </c>
      <c r="E720" s="37">
        <f>[1]consoCURRENT!H15385</f>
        <v>0</v>
      </c>
      <c r="F720" s="37">
        <f>[1]consoCURRENT!I15385</f>
        <v>0</v>
      </c>
      <c r="G720" s="37">
        <f>[1]consoCURRENT!J15385</f>
        <v>0</v>
      </c>
      <c r="H720" s="37">
        <f>[1]consoCURRENT!K15385</f>
        <v>0</v>
      </c>
      <c r="I720" s="37">
        <f>[1]consoCURRENT!L15385</f>
        <v>0</v>
      </c>
      <c r="J720" s="37">
        <f>[1]consoCURRENT!M15385</f>
        <v>0</v>
      </c>
      <c r="K720" s="37">
        <f>[1]consoCURRENT!N15385</f>
        <v>0</v>
      </c>
      <c r="L720" s="37">
        <f>[1]consoCURRENT!O15385</f>
        <v>0</v>
      </c>
      <c r="M720" s="37">
        <f>[1]consoCURRENT!P15385</f>
        <v>0</v>
      </c>
      <c r="N720" s="37">
        <f>[1]consoCURRENT!Q15385</f>
        <v>0</v>
      </c>
      <c r="O720" s="37">
        <f>[1]consoCURRENT!R15385</f>
        <v>0</v>
      </c>
      <c r="P720" s="37">
        <f>[1]consoCURRENT!S15385</f>
        <v>0</v>
      </c>
      <c r="Q720" s="37">
        <f>[1]consoCURRENT!T15385</f>
        <v>0</v>
      </c>
      <c r="R720" s="37">
        <f>[1]consoCURRENT!U15385</f>
        <v>0</v>
      </c>
      <c r="S720" s="37">
        <f>[1]consoCURRENT!V15385</f>
        <v>0</v>
      </c>
      <c r="T720" s="37">
        <f>[1]consoCURRENT!W15385</f>
        <v>0</v>
      </c>
      <c r="U720" s="37">
        <f>[1]consoCURRENT!X15385</f>
        <v>0</v>
      </c>
      <c r="V720" s="37">
        <f>[1]consoCURRENT!Y15385</f>
        <v>0</v>
      </c>
      <c r="W720" s="37">
        <f>[1]consoCURRENT!Z15385</f>
        <v>0</v>
      </c>
      <c r="X720" s="37">
        <f>[1]consoCURRENT!AA15385</f>
        <v>0</v>
      </c>
      <c r="Y720" s="37">
        <f>[1]consoCURRENT!AB15385</f>
        <v>0</v>
      </c>
      <c r="Z720" s="37">
        <f t="shared" si="510"/>
        <v>0</v>
      </c>
      <c r="AA720" s="37">
        <f t="shared" si="511"/>
        <v>0</v>
      </c>
      <c r="AB720" s="42"/>
      <c r="AC720" s="38"/>
    </row>
    <row r="721" spans="1:29" s="39" customFormat="1" ht="18" customHeight="1" x14ac:dyDescent="0.25">
      <c r="A721" s="41" t="s">
        <v>39</v>
      </c>
      <c r="B721" s="37">
        <f>[1]consoCURRENT!E15414</f>
        <v>0</v>
      </c>
      <c r="C721" s="37">
        <f>[1]consoCURRENT!F15414</f>
        <v>0</v>
      </c>
      <c r="D721" s="37">
        <f>[1]consoCURRENT!G15414</f>
        <v>0</v>
      </c>
      <c r="E721" s="37">
        <f>[1]consoCURRENT!H15414</f>
        <v>0</v>
      </c>
      <c r="F721" s="37">
        <f>[1]consoCURRENT!I15414</f>
        <v>0</v>
      </c>
      <c r="G721" s="37">
        <f>[1]consoCURRENT!J15414</f>
        <v>0</v>
      </c>
      <c r="H721" s="37">
        <f>[1]consoCURRENT!K15414</f>
        <v>0</v>
      </c>
      <c r="I721" s="37">
        <f>[1]consoCURRENT!L15414</f>
        <v>0</v>
      </c>
      <c r="J721" s="37">
        <f>[1]consoCURRENT!M15414</f>
        <v>0</v>
      </c>
      <c r="K721" s="37">
        <f>[1]consoCURRENT!N15414</f>
        <v>0</v>
      </c>
      <c r="L721" s="37">
        <f>[1]consoCURRENT!O15414</f>
        <v>0</v>
      </c>
      <c r="M721" s="37">
        <f>[1]consoCURRENT!P15414</f>
        <v>0</v>
      </c>
      <c r="N721" s="37">
        <f>[1]consoCURRENT!Q15414</f>
        <v>0</v>
      </c>
      <c r="O721" s="37">
        <f>[1]consoCURRENT!R15414</f>
        <v>0</v>
      </c>
      <c r="P721" s="37">
        <f>[1]consoCURRENT!S15414</f>
        <v>0</v>
      </c>
      <c r="Q721" s="37">
        <f>[1]consoCURRENT!T15414</f>
        <v>0</v>
      </c>
      <c r="R721" s="37">
        <f>[1]consoCURRENT!U15414</f>
        <v>0</v>
      </c>
      <c r="S721" s="37">
        <f>[1]consoCURRENT!V15414</f>
        <v>0</v>
      </c>
      <c r="T721" s="37">
        <f>[1]consoCURRENT!W15414</f>
        <v>0</v>
      </c>
      <c r="U721" s="37">
        <f>[1]consoCURRENT!X15414</f>
        <v>0</v>
      </c>
      <c r="V721" s="37">
        <f>[1]consoCURRENT!Y15414</f>
        <v>0</v>
      </c>
      <c r="W721" s="37">
        <f>[1]consoCURRENT!Z15414</f>
        <v>0</v>
      </c>
      <c r="X721" s="37">
        <f>[1]consoCURRENT!AA15414</f>
        <v>0</v>
      </c>
      <c r="Y721" s="37">
        <f>[1]consoCURRENT!AB15414</f>
        <v>0</v>
      </c>
      <c r="Z721" s="37">
        <f t="shared" si="510"/>
        <v>0</v>
      </c>
      <c r="AA721" s="37">
        <f t="shared" si="511"/>
        <v>0</v>
      </c>
      <c r="AB721" s="42"/>
      <c r="AC721" s="38"/>
    </row>
    <row r="722" spans="1:29" s="39" customFormat="1" ht="18" customHeight="1" x14ac:dyDescent="0.25">
      <c r="A722" s="43" t="s">
        <v>40</v>
      </c>
      <c r="B722" s="44">
        <f>SUM(B718:B721)</f>
        <v>240880000</v>
      </c>
      <c r="C722" s="44">
        <f t="shared" ref="C722:AA722" si="513">SUM(C718:C721)</f>
        <v>0</v>
      </c>
      <c r="D722" s="44">
        <f t="shared" si="513"/>
        <v>0</v>
      </c>
      <c r="E722" s="44">
        <f t="shared" si="513"/>
        <v>59909812.200000003</v>
      </c>
      <c r="F722" s="44">
        <f t="shared" si="513"/>
        <v>0</v>
      </c>
      <c r="G722" s="44">
        <f t="shared" si="513"/>
        <v>0</v>
      </c>
      <c r="H722" s="44">
        <f t="shared" si="513"/>
        <v>0</v>
      </c>
      <c r="I722" s="44">
        <f t="shared" si="513"/>
        <v>0</v>
      </c>
      <c r="J722" s="44">
        <f t="shared" si="513"/>
        <v>0</v>
      </c>
      <c r="K722" s="44">
        <f t="shared" si="513"/>
        <v>0</v>
      </c>
      <c r="L722" s="44">
        <f t="shared" si="513"/>
        <v>0</v>
      </c>
      <c r="M722" s="44">
        <f t="shared" si="513"/>
        <v>0</v>
      </c>
      <c r="N722" s="44">
        <f t="shared" si="513"/>
        <v>0</v>
      </c>
      <c r="O722" s="44">
        <f t="shared" si="513"/>
        <v>22651684.32</v>
      </c>
      <c r="P722" s="44">
        <f t="shared" si="513"/>
        <v>37258127.880000003</v>
      </c>
      <c r="Q722" s="44">
        <f t="shared" si="513"/>
        <v>0</v>
      </c>
      <c r="R722" s="44">
        <f t="shared" si="513"/>
        <v>0</v>
      </c>
      <c r="S722" s="44">
        <f t="shared" si="513"/>
        <v>0</v>
      </c>
      <c r="T722" s="44">
        <f t="shared" si="513"/>
        <v>0</v>
      </c>
      <c r="U722" s="44">
        <f t="shared" si="513"/>
        <v>0</v>
      </c>
      <c r="V722" s="44">
        <f t="shared" si="513"/>
        <v>0</v>
      </c>
      <c r="W722" s="44">
        <f t="shared" si="513"/>
        <v>0</v>
      </c>
      <c r="X722" s="44">
        <f t="shared" si="513"/>
        <v>0</v>
      </c>
      <c r="Y722" s="44">
        <f t="shared" si="513"/>
        <v>0</v>
      </c>
      <c r="Z722" s="44">
        <f t="shared" si="513"/>
        <v>59909812.200000003</v>
      </c>
      <c r="AA722" s="44">
        <f t="shared" si="513"/>
        <v>180970187.80000001</v>
      </c>
      <c r="AB722" s="45">
        <f t="shared" si="512"/>
        <v>0.24871227250083031</v>
      </c>
      <c r="AC722" s="38"/>
    </row>
    <row r="723" spans="1:29" s="39" customFormat="1" ht="18" customHeight="1" x14ac:dyDescent="0.25">
      <c r="A723" s="46" t="s">
        <v>41</v>
      </c>
      <c r="B723" s="37">
        <f>[1]consoCURRENT!E15418</f>
        <v>0</v>
      </c>
      <c r="C723" s="37">
        <f>[1]consoCURRENT!F15418</f>
        <v>0</v>
      </c>
      <c r="D723" s="37">
        <f>[1]consoCURRENT!G15418</f>
        <v>0</v>
      </c>
      <c r="E723" s="37">
        <f>[1]consoCURRENT!H15418</f>
        <v>0</v>
      </c>
      <c r="F723" s="37">
        <f>[1]consoCURRENT!I15418</f>
        <v>0</v>
      </c>
      <c r="G723" s="37">
        <f>[1]consoCURRENT!J15418</f>
        <v>0</v>
      </c>
      <c r="H723" s="37">
        <f>[1]consoCURRENT!K15418</f>
        <v>0</v>
      </c>
      <c r="I723" s="37">
        <f>[1]consoCURRENT!L15418</f>
        <v>0</v>
      </c>
      <c r="J723" s="37">
        <f>[1]consoCURRENT!M15418</f>
        <v>0</v>
      </c>
      <c r="K723" s="37">
        <f>[1]consoCURRENT!N15418</f>
        <v>0</v>
      </c>
      <c r="L723" s="37">
        <f>[1]consoCURRENT!O15418</f>
        <v>0</v>
      </c>
      <c r="M723" s="37">
        <f>[1]consoCURRENT!P15418</f>
        <v>0</v>
      </c>
      <c r="N723" s="37">
        <f>[1]consoCURRENT!Q15418</f>
        <v>0</v>
      </c>
      <c r="O723" s="37">
        <f>[1]consoCURRENT!R15418</f>
        <v>0</v>
      </c>
      <c r="P723" s="37">
        <f>[1]consoCURRENT!S15418</f>
        <v>0</v>
      </c>
      <c r="Q723" s="37">
        <f>[1]consoCURRENT!T15418</f>
        <v>0</v>
      </c>
      <c r="R723" s="37">
        <f>[1]consoCURRENT!U15418</f>
        <v>0</v>
      </c>
      <c r="S723" s="37">
        <f>[1]consoCURRENT!V15418</f>
        <v>0</v>
      </c>
      <c r="T723" s="37">
        <f>[1]consoCURRENT!W15418</f>
        <v>0</v>
      </c>
      <c r="U723" s="37">
        <f>[1]consoCURRENT!X15418</f>
        <v>0</v>
      </c>
      <c r="V723" s="37">
        <f>[1]consoCURRENT!Y15418</f>
        <v>0</v>
      </c>
      <c r="W723" s="37">
        <f>[1]consoCURRENT!Z15418</f>
        <v>0</v>
      </c>
      <c r="X723" s="37">
        <f>[1]consoCURRENT!AA15418</f>
        <v>0</v>
      </c>
      <c r="Y723" s="37">
        <f>[1]consoCURRENT!AB15418</f>
        <v>0</v>
      </c>
      <c r="Z723" s="37">
        <f t="shared" ref="Z723" si="514">SUM(M723:Y723)</f>
        <v>0</v>
      </c>
      <c r="AA723" s="37">
        <f t="shared" ref="AA723" si="515">B723-Z723</f>
        <v>0</v>
      </c>
      <c r="AB723" s="42"/>
      <c r="AC723" s="38"/>
    </row>
    <row r="724" spans="1:29" s="39" customFormat="1" ht="18" customHeight="1" x14ac:dyDescent="0.25">
      <c r="A724" s="43" t="s">
        <v>42</v>
      </c>
      <c r="B724" s="44">
        <f>B723+B722</f>
        <v>240880000</v>
      </c>
      <c r="C724" s="44">
        <f t="shared" ref="C724:AA724" si="516">C723+C722</f>
        <v>0</v>
      </c>
      <c r="D724" s="44">
        <f t="shared" si="516"/>
        <v>0</v>
      </c>
      <c r="E724" s="44">
        <f t="shared" si="516"/>
        <v>59909812.200000003</v>
      </c>
      <c r="F724" s="44">
        <f t="shared" si="516"/>
        <v>0</v>
      </c>
      <c r="G724" s="44">
        <f t="shared" si="516"/>
        <v>0</v>
      </c>
      <c r="H724" s="44">
        <f t="shared" si="516"/>
        <v>0</v>
      </c>
      <c r="I724" s="44">
        <f t="shared" si="516"/>
        <v>0</v>
      </c>
      <c r="J724" s="44">
        <f t="shared" si="516"/>
        <v>0</v>
      </c>
      <c r="K724" s="44">
        <f t="shared" si="516"/>
        <v>0</v>
      </c>
      <c r="L724" s="44">
        <f t="shared" si="516"/>
        <v>0</v>
      </c>
      <c r="M724" s="44">
        <f t="shared" si="516"/>
        <v>0</v>
      </c>
      <c r="N724" s="44">
        <f t="shared" si="516"/>
        <v>0</v>
      </c>
      <c r="O724" s="44">
        <f t="shared" si="516"/>
        <v>22651684.32</v>
      </c>
      <c r="P724" s="44">
        <f t="shared" si="516"/>
        <v>37258127.880000003</v>
      </c>
      <c r="Q724" s="44">
        <f t="shared" si="516"/>
        <v>0</v>
      </c>
      <c r="R724" s="44">
        <f t="shared" si="516"/>
        <v>0</v>
      </c>
      <c r="S724" s="44">
        <f t="shared" si="516"/>
        <v>0</v>
      </c>
      <c r="T724" s="44">
        <f t="shared" si="516"/>
        <v>0</v>
      </c>
      <c r="U724" s="44">
        <f t="shared" si="516"/>
        <v>0</v>
      </c>
      <c r="V724" s="44">
        <f t="shared" si="516"/>
        <v>0</v>
      </c>
      <c r="W724" s="44">
        <f t="shared" si="516"/>
        <v>0</v>
      </c>
      <c r="X724" s="44">
        <f t="shared" si="516"/>
        <v>0</v>
      </c>
      <c r="Y724" s="44">
        <f t="shared" si="516"/>
        <v>0</v>
      </c>
      <c r="Z724" s="44">
        <f t="shared" si="516"/>
        <v>59909812.200000003</v>
      </c>
      <c r="AA724" s="44">
        <f t="shared" si="516"/>
        <v>180970187.80000001</v>
      </c>
      <c r="AB724" s="45">
        <f t="shared" si="512"/>
        <v>0.24871227250083031</v>
      </c>
      <c r="AC724" s="47"/>
    </row>
    <row r="725" spans="1:29" s="39" customFormat="1" ht="15" customHeight="1" x14ac:dyDescent="0.25">
      <c r="A725" s="36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8"/>
    </row>
    <row r="726" spans="1:29" s="39" customFormat="1" ht="15" customHeight="1" x14ac:dyDescent="0.25">
      <c r="A726" s="36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8"/>
    </row>
    <row r="727" spans="1:29" s="39" customFormat="1" ht="15" customHeight="1" x14ac:dyDescent="0.3">
      <c r="A727" s="40" t="s">
        <v>56</v>
      </c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8"/>
    </row>
    <row r="728" spans="1:29" s="39" customFormat="1" ht="18" customHeight="1" x14ac:dyDescent="0.25">
      <c r="A728" s="41" t="s">
        <v>36</v>
      </c>
      <c r="B728" s="37">
        <f>[1]consoCURRENT!E15478</f>
        <v>966000</v>
      </c>
      <c r="C728" s="37">
        <f>[1]consoCURRENT!F15478</f>
        <v>0</v>
      </c>
      <c r="D728" s="37">
        <f>[1]consoCURRENT!G15478</f>
        <v>0</v>
      </c>
      <c r="E728" s="37">
        <f>[1]consoCURRENT!H15478</f>
        <v>127332.57</v>
      </c>
      <c r="F728" s="37">
        <f>[1]consoCURRENT!I15478</f>
        <v>0</v>
      </c>
      <c r="G728" s="37">
        <f>[1]consoCURRENT!J15478</f>
        <v>0</v>
      </c>
      <c r="H728" s="37">
        <f>[1]consoCURRENT!K15478</f>
        <v>0</v>
      </c>
      <c r="I728" s="37">
        <f>[1]consoCURRENT!L15478</f>
        <v>0</v>
      </c>
      <c r="J728" s="37">
        <f>[1]consoCURRENT!M15478</f>
        <v>0</v>
      </c>
      <c r="K728" s="37">
        <f>[1]consoCURRENT!N15478</f>
        <v>0</v>
      </c>
      <c r="L728" s="37">
        <f>[1]consoCURRENT!O15478</f>
        <v>0</v>
      </c>
      <c r="M728" s="37">
        <f>[1]consoCURRENT!P15478</f>
        <v>0</v>
      </c>
      <c r="N728" s="37">
        <f>[1]consoCURRENT!Q15478</f>
        <v>0</v>
      </c>
      <c r="O728" s="37">
        <f>[1]consoCURRENT!R15478</f>
        <v>86849.34</v>
      </c>
      <c r="P728" s="37">
        <f>[1]consoCURRENT!S15478</f>
        <v>40483.230000000003</v>
      </c>
      <c r="Q728" s="37">
        <f>[1]consoCURRENT!T15478</f>
        <v>0</v>
      </c>
      <c r="R728" s="37">
        <f>[1]consoCURRENT!U15478</f>
        <v>0</v>
      </c>
      <c r="S728" s="37">
        <f>[1]consoCURRENT!V15478</f>
        <v>0</v>
      </c>
      <c r="T728" s="37">
        <f>[1]consoCURRENT!W15478</f>
        <v>0</v>
      </c>
      <c r="U728" s="37">
        <f>[1]consoCURRENT!X15478</f>
        <v>0</v>
      </c>
      <c r="V728" s="37">
        <f>[1]consoCURRENT!Y15478</f>
        <v>0</v>
      </c>
      <c r="W728" s="37">
        <f>[1]consoCURRENT!Z15478</f>
        <v>0</v>
      </c>
      <c r="X728" s="37">
        <f>[1]consoCURRENT!AA15478</f>
        <v>0</v>
      </c>
      <c r="Y728" s="37">
        <f>[1]consoCURRENT!AB15478</f>
        <v>0</v>
      </c>
      <c r="Z728" s="37">
        <f>SUM(M728:Y728)</f>
        <v>127332.57</v>
      </c>
      <c r="AA728" s="37">
        <f>B728-Z728</f>
        <v>838667.42999999993</v>
      </c>
      <c r="AB728" s="42">
        <f>Z728/B728</f>
        <v>0.13181425465838509</v>
      </c>
      <c r="AC728" s="38"/>
    </row>
    <row r="729" spans="1:29" s="39" customFormat="1" ht="18" customHeight="1" x14ac:dyDescent="0.25">
      <c r="A729" s="41" t="s">
        <v>37</v>
      </c>
      <c r="B729" s="37">
        <f>[1]consoCURRENT!E15554</f>
        <v>237274000</v>
      </c>
      <c r="C729" s="37">
        <f>[1]consoCURRENT!F15554</f>
        <v>0</v>
      </c>
      <c r="D729" s="37">
        <f>[1]consoCURRENT!G15554</f>
        <v>0</v>
      </c>
      <c r="E729" s="37">
        <f>[1]consoCURRENT!H15554</f>
        <v>59829967.590000004</v>
      </c>
      <c r="F729" s="37">
        <f>[1]consoCURRENT!I15554</f>
        <v>0</v>
      </c>
      <c r="G729" s="37">
        <f>[1]consoCURRENT!J15554</f>
        <v>0</v>
      </c>
      <c r="H729" s="37">
        <f>[1]consoCURRENT!K15554</f>
        <v>0</v>
      </c>
      <c r="I729" s="37">
        <f>[1]consoCURRENT!L15554</f>
        <v>0</v>
      </c>
      <c r="J729" s="37">
        <f>[1]consoCURRENT!M15554</f>
        <v>0</v>
      </c>
      <c r="K729" s="37">
        <f>[1]consoCURRENT!N15554</f>
        <v>0</v>
      </c>
      <c r="L729" s="37">
        <f>[1]consoCURRENT!O15554</f>
        <v>0</v>
      </c>
      <c r="M729" s="37">
        <f>[1]consoCURRENT!P15554</f>
        <v>0</v>
      </c>
      <c r="N729" s="37">
        <f>[1]consoCURRENT!Q15554</f>
        <v>0</v>
      </c>
      <c r="O729" s="37">
        <f>[1]consoCURRENT!R15554</f>
        <v>28112</v>
      </c>
      <c r="P729" s="37">
        <f>[1]consoCURRENT!S15554</f>
        <v>59801855.590000004</v>
      </c>
      <c r="Q729" s="37">
        <f>[1]consoCURRENT!T15554</f>
        <v>0</v>
      </c>
      <c r="R729" s="37">
        <f>[1]consoCURRENT!U15554</f>
        <v>0</v>
      </c>
      <c r="S729" s="37">
        <f>[1]consoCURRENT!V15554</f>
        <v>0</v>
      </c>
      <c r="T729" s="37">
        <f>[1]consoCURRENT!W15554</f>
        <v>0</v>
      </c>
      <c r="U729" s="37">
        <f>[1]consoCURRENT!X15554</f>
        <v>0</v>
      </c>
      <c r="V729" s="37">
        <f>[1]consoCURRENT!Y15554</f>
        <v>0</v>
      </c>
      <c r="W729" s="37">
        <f>[1]consoCURRENT!Z15554</f>
        <v>0</v>
      </c>
      <c r="X729" s="37">
        <f>[1]consoCURRENT!AA15554</f>
        <v>0</v>
      </c>
      <c r="Y729" s="37">
        <f>[1]consoCURRENT!AB15554</f>
        <v>0</v>
      </c>
      <c r="Z729" s="37">
        <f t="shared" ref="Z729:Z731" si="517">SUM(M729:Y729)</f>
        <v>59829967.590000004</v>
      </c>
      <c r="AA729" s="37">
        <f t="shared" ref="AA729:AA731" si="518">B729-Z729</f>
        <v>177444032.41</v>
      </c>
      <c r="AB729" s="42">
        <f t="shared" ref="AB729:AB734" si="519">Z729/B729</f>
        <v>0.2521555989699672</v>
      </c>
      <c r="AC729" s="38"/>
    </row>
    <row r="730" spans="1:29" s="39" customFormat="1" ht="18" customHeight="1" x14ac:dyDescent="0.25">
      <c r="A730" s="41" t="s">
        <v>38</v>
      </c>
      <c r="B730" s="37">
        <f>[1]consoCURRENT!E15560</f>
        <v>0</v>
      </c>
      <c r="C730" s="37">
        <f>[1]consoCURRENT!F15560</f>
        <v>0</v>
      </c>
      <c r="D730" s="37">
        <f>[1]consoCURRENT!G15560</f>
        <v>0</v>
      </c>
      <c r="E730" s="37">
        <f>[1]consoCURRENT!H15560</f>
        <v>0</v>
      </c>
      <c r="F730" s="37">
        <f>[1]consoCURRENT!I15560</f>
        <v>0</v>
      </c>
      <c r="G730" s="37">
        <f>[1]consoCURRENT!J15560</f>
        <v>0</v>
      </c>
      <c r="H730" s="37">
        <f>[1]consoCURRENT!K15560</f>
        <v>0</v>
      </c>
      <c r="I730" s="37">
        <f>[1]consoCURRENT!L15560</f>
        <v>0</v>
      </c>
      <c r="J730" s="37">
        <f>[1]consoCURRENT!M15560</f>
        <v>0</v>
      </c>
      <c r="K730" s="37">
        <f>[1]consoCURRENT!N15560</f>
        <v>0</v>
      </c>
      <c r="L730" s="37">
        <f>[1]consoCURRENT!O15560</f>
        <v>0</v>
      </c>
      <c r="M730" s="37">
        <f>[1]consoCURRENT!P15560</f>
        <v>0</v>
      </c>
      <c r="N730" s="37">
        <f>[1]consoCURRENT!Q15560</f>
        <v>0</v>
      </c>
      <c r="O730" s="37">
        <f>[1]consoCURRENT!R15560</f>
        <v>0</v>
      </c>
      <c r="P730" s="37">
        <f>[1]consoCURRENT!S15560</f>
        <v>0</v>
      </c>
      <c r="Q730" s="37">
        <f>[1]consoCURRENT!T15560</f>
        <v>0</v>
      </c>
      <c r="R730" s="37">
        <f>[1]consoCURRENT!U15560</f>
        <v>0</v>
      </c>
      <c r="S730" s="37">
        <f>[1]consoCURRENT!V15560</f>
        <v>0</v>
      </c>
      <c r="T730" s="37">
        <f>[1]consoCURRENT!W15560</f>
        <v>0</v>
      </c>
      <c r="U730" s="37">
        <f>[1]consoCURRENT!X15560</f>
        <v>0</v>
      </c>
      <c r="V730" s="37">
        <f>[1]consoCURRENT!Y15560</f>
        <v>0</v>
      </c>
      <c r="W730" s="37">
        <f>[1]consoCURRENT!Z15560</f>
        <v>0</v>
      </c>
      <c r="X730" s="37">
        <f>[1]consoCURRENT!AA15560</f>
        <v>0</v>
      </c>
      <c r="Y730" s="37">
        <f>[1]consoCURRENT!AB15560</f>
        <v>0</v>
      </c>
      <c r="Z730" s="37">
        <f t="shared" si="517"/>
        <v>0</v>
      </c>
      <c r="AA730" s="37">
        <f t="shared" si="518"/>
        <v>0</v>
      </c>
      <c r="AB730" s="42"/>
      <c r="AC730" s="38"/>
    </row>
    <row r="731" spans="1:29" s="39" customFormat="1" ht="18" customHeight="1" x14ac:dyDescent="0.25">
      <c r="A731" s="41" t="s">
        <v>39</v>
      </c>
      <c r="B731" s="37">
        <f>[1]consoCURRENT!E15589</f>
        <v>0</v>
      </c>
      <c r="C731" s="37">
        <f>[1]consoCURRENT!F15589</f>
        <v>0</v>
      </c>
      <c r="D731" s="37">
        <f>[1]consoCURRENT!G15589</f>
        <v>0</v>
      </c>
      <c r="E731" s="37">
        <f>[1]consoCURRENT!H15589</f>
        <v>0</v>
      </c>
      <c r="F731" s="37">
        <f>[1]consoCURRENT!I15589</f>
        <v>0</v>
      </c>
      <c r="G731" s="37">
        <f>[1]consoCURRENT!J15589</f>
        <v>0</v>
      </c>
      <c r="H731" s="37">
        <f>[1]consoCURRENT!K15589</f>
        <v>0</v>
      </c>
      <c r="I731" s="37">
        <f>[1]consoCURRENT!L15589</f>
        <v>0</v>
      </c>
      <c r="J731" s="37">
        <f>[1]consoCURRENT!M15589</f>
        <v>0</v>
      </c>
      <c r="K731" s="37">
        <f>[1]consoCURRENT!N15589</f>
        <v>0</v>
      </c>
      <c r="L731" s="37">
        <f>[1]consoCURRENT!O15589</f>
        <v>0</v>
      </c>
      <c r="M731" s="37">
        <f>[1]consoCURRENT!P15589</f>
        <v>0</v>
      </c>
      <c r="N731" s="37">
        <f>[1]consoCURRENT!Q15589</f>
        <v>0</v>
      </c>
      <c r="O731" s="37">
        <f>[1]consoCURRENT!R15589</f>
        <v>0</v>
      </c>
      <c r="P731" s="37">
        <f>[1]consoCURRENT!S15589</f>
        <v>0</v>
      </c>
      <c r="Q731" s="37">
        <f>[1]consoCURRENT!T15589</f>
        <v>0</v>
      </c>
      <c r="R731" s="37">
        <f>[1]consoCURRENT!U15589</f>
        <v>0</v>
      </c>
      <c r="S731" s="37">
        <f>[1]consoCURRENT!V15589</f>
        <v>0</v>
      </c>
      <c r="T731" s="37">
        <f>[1]consoCURRENT!W15589</f>
        <v>0</v>
      </c>
      <c r="U731" s="37">
        <f>[1]consoCURRENT!X15589</f>
        <v>0</v>
      </c>
      <c r="V731" s="37">
        <f>[1]consoCURRENT!Y15589</f>
        <v>0</v>
      </c>
      <c r="W731" s="37">
        <f>[1]consoCURRENT!Z15589</f>
        <v>0</v>
      </c>
      <c r="X731" s="37">
        <f>[1]consoCURRENT!AA15589</f>
        <v>0</v>
      </c>
      <c r="Y731" s="37">
        <f>[1]consoCURRENT!AB15589</f>
        <v>0</v>
      </c>
      <c r="Z731" s="37">
        <f t="shared" si="517"/>
        <v>0</v>
      </c>
      <c r="AA731" s="37">
        <f t="shared" si="518"/>
        <v>0</v>
      </c>
      <c r="AB731" s="42"/>
      <c r="AC731" s="38"/>
    </row>
    <row r="732" spans="1:29" s="39" customFormat="1" ht="18" customHeight="1" x14ac:dyDescent="0.25">
      <c r="A732" s="43" t="s">
        <v>40</v>
      </c>
      <c r="B732" s="44">
        <f>SUM(B728:B731)</f>
        <v>238240000</v>
      </c>
      <c r="C732" s="44">
        <f t="shared" ref="C732:AA732" si="520">SUM(C728:C731)</f>
        <v>0</v>
      </c>
      <c r="D732" s="44">
        <f t="shared" si="520"/>
        <v>0</v>
      </c>
      <c r="E732" s="44">
        <f t="shared" si="520"/>
        <v>59957300.160000004</v>
      </c>
      <c r="F732" s="44">
        <f t="shared" si="520"/>
        <v>0</v>
      </c>
      <c r="G732" s="44">
        <f t="shared" si="520"/>
        <v>0</v>
      </c>
      <c r="H732" s="44">
        <f t="shared" si="520"/>
        <v>0</v>
      </c>
      <c r="I732" s="44">
        <f t="shared" si="520"/>
        <v>0</v>
      </c>
      <c r="J732" s="44">
        <f t="shared" si="520"/>
        <v>0</v>
      </c>
      <c r="K732" s="44">
        <f t="shared" si="520"/>
        <v>0</v>
      </c>
      <c r="L732" s="44">
        <f t="shared" si="520"/>
        <v>0</v>
      </c>
      <c r="M732" s="44">
        <f t="shared" si="520"/>
        <v>0</v>
      </c>
      <c r="N732" s="44">
        <f t="shared" si="520"/>
        <v>0</v>
      </c>
      <c r="O732" s="44">
        <f t="shared" si="520"/>
        <v>114961.34</v>
      </c>
      <c r="P732" s="44">
        <f t="shared" si="520"/>
        <v>59842338.82</v>
      </c>
      <c r="Q732" s="44">
        <f t="shared" si="520"/>
        <v>0</v>
      </c>
      <c r="R732" s="44">
        <f t="shared" si="520"/>
        <v>0</v>
      </c>
      <c r="S732" s="44">
        <f t="shared" si="520"/>
        <v>0</v>
      </c>
      <c r="T732" s="44">
        <f t="shared" si="520"/>
        <v>0</v>
      </c>
      <c r="U732" s="44">
        <f t="shared" si="520"/>
        <v>0</v>
      </c>
      <c r="V732" s="44">
        <f t="shared" si="520"/>
        <v>0</v>
      </c>
      <c r="W732" s="44">
        <f t="shared" si="520"/>
        <v>0</v>
      </c>
      <c r="X732" s="44">
        <f t="shared" si="520"/>
        <v>0</v>
      </c>
      <c r="Y732" s="44">
        <f t="shared" si="520"/>
        <v>0</v>
      </c>
      <c r="Z732" s="44">
        <f t="shared" si="520"/>
        <v>59957300.160000004</v>
      </c>
      <c r="AA732" s="44">
        <f t="shared" si="520"/>
        <v>178282699.84</v>
      </c>
      <c r="AB732" s="45">
        <f t="shared" si="519"/>
        <v>0.25166764674278042</v>
      </c>
      <c r="AC732" s="38"/>
    </row>
    <row r="733" spans="1:29" s="39" customFormat="1" ht="18" customHeight="1" x14ac:dyDescent="0.25">
      <c r="A733" s="46" t="s">
        <v>41</v>
      </c>
      <c r="B733" s="37">
        <f>[1]consoCURRENT!E15593</f>
        <v>0</v>
      </c>
      <c r="C733" s="37">
        <f>[1]consoCURRENT!F15593</f>
        <v>0</v>
      </c>
      <c r="D733" s="37">
        <f>[1]consoCURRENT!G15593</f>
        <v>0</v>
      </c>
      <c r="E733" s="37">
        <f>[1]consoCURRENT!H15593</f>
        <v>0</v>
      </c>
      <c r="F733" s="37">
        <f>[1]consoCURRENT!I15593</f>
        <v>0</v>
      </c>
      <c r="G733" s="37">
        <f>[1]consoCURRENT!J15593</f>
        <v>0</v>
      </c>
      <c r="H733" s="37">
        <f>[1]consoCURRENT!K15593</f>
        <v>0</v>
      </c>
      <c r="I733" s="37">
        <f>[1]consoCURRENT!L15593</f>
        <v>0</v>
      </c>
      <c r="J733" s="37">
        <f>[1]consoCURRENT!M15593</f>
        <v>0</v>
      </c>
      <c r="K733" s="37">
        <f>[1]consoCURRENT!N15593</f>
        <v>0</v>
      </c>
      <c r="L733" s="37">
        <f>[1]consoCURRENT!O15593</f>
        <v>0</v>
      </c>
      <c r="M733" s="37">
        <f>[1]consoCURRENT!P15593</f>
        <v>0</v>
      </c>
      <c r="N733" s="37">
        <f>[1]consoCURRENT!Q15593</f>
        <v>0</v>
      </c>
      <c r="O733" s="37">
        <f>[1]consoCURRENT!R15593</f>
        <v>0</v>
      </c>
      <c r="P733" s="37">
        <f>[1]consoCURRENT!S15593</f>
        <v>0</v>
      </c>
      <c r="Q733" s="37">
        <f>[1]consoCURRENT!T15593</f>
        <v>0</v>
      </c>
      <c r="R733" s="37">
        <f>[1]consoCURRENT!U15593</f>
        <v>0</v>
      </c>
      <c r="S733" s="37">
        <f>[1]consoCURRENT!V15593</f>
        <v>0</v>
      </c>
      <c r="T733" s="37">
        <f>[1]consoCURRENT!W15593</f>
        <v>0</v>
      </c>
      <c r="U733" s="37">
        <f>[1]consoCURRENT!X15593</f>
        <v>0</v>
      </c>
      <c r="V733" s="37">
        <f>[1]consoCURRENT!Y15593</f>
        <v>0</v>
      </c>
      <c r="W733" s="37">
        <f>[1]consoCURRENT!Z15593</f>
        <v>0</v>
      </c>
      <c r="X733" s="37">
        <f>[1]consoCURRENT!AA15593</f>
        <v>0</v>
      </c>
      <c r="Y733" s="37">
        <f>[1]consoCURRENT!AB15593</f>
        <v>0</v>
      </c>
      <c r="Z733" s="37">
        <f t="shared" ref="Z733" si="521">SUM(M733:Y733)</f>
        <v>0</v>
      </c>
      <c r="AA733" s="37">
        <f t="shared" ref="AA733" si="522">B733-Z733</f>
        <v>0</v>
      </c>
      <c r="AB733" s="42"/>
      <c r="AC733" s="38"/>
    </row>
    <row r="734" spans="1:29" s="39" customFormat="1" ht="18" customHeight="1" x14ac:dyDescent="0.25">
      <c r="A734" s="43" t="s">
        <v>42</v>
      </c>
      <c r="B734" s="44">
        <f>B733+B732</f>
        <v>238240000</v>
      </c>
      <c r="C734" s="44">
        <f t="shared" ref="C734:AA734" si="523">C733+C732</f>
        <v>0</v>
      </c>
      <c r="D734" s="44">
        <f t="shared" si="523"/>
        <v>0</v>
      </c>
      <c r="E734" s="44">
        <f t="shared" si="523"/>
        <v>59957300.160000004</v>
      </c>
      <c r="F734" s="44">
        <f t="shared" si="523"/>
        <v>0</v>
      </c>
      <c r="G734" s="44">
        <f t="shared" si="523"/>
        <v>0</v>
      </c>
      <c r="H734" s="44">
        <f t="shared" si="523"/>
        <v>0</v>
      </c>
      <c r="I734" s="44">
        <f t="shared" si="523"/>
        <v>0</v>
      </c>
      <c r="J734" s="44">
        <f t="shared" si="523"/>
        <v>0</v>
      </c>
      <c r="K734" s="44">
        <f t="shared" si="523"/>
        <v>0</v>
      </c>
      <c r="L734" s="44">
        <f t="shared" si="523"/>
        <v>0</v>
      </c>
      <c r="M734" s="44">
        <f t="shared" si="523"/>
        <v>0</v>
      </c>
      <c r="N734" s="44">
        <f t="shared" si="523"/>
        <v>0</v>
      </c>
      <c r="O734" s="44">
        <f t="shared" si="523"/>
        <v>114961.34</v>
      </c>
      <c r="P734" s="44">
        <f t="shared" si="523"/>
        <v>59842338.82</v>
      </c>
      <c r="Q734" s="44">
        <f t="shared" si="523"/>
        <v>0</v>
      </c>
      <c r="R734" s="44">
        <f t="shared" si="523"/>
        <v>0</v>
      </c>
      <c r="S734" s="44">
        <f t="shared" si="523"/>
        <v>0</v>
      </c>
      <c r="T734" s="44">
        <f t="shared" si="523"/>
        <v>0</v>
      </c>
      <c r="U734" s="44">
        <f t="shared" si="523"/>
        <v>0</v>
      </c>
      <c r="V734" s="44">
        <f t="shared" si="523"/>
        <v>0</v>
      </c>
      <c r="W734" s="44">
        <f t="shared" si="523"/>
        <v>0</v>
      </c>
      <c r="X734" s="44">
        <f t="shared" si="523"/>
        <v>0</v>
      </c>
      <c r="Y734" s="44">
        <f t="shared" si="523"/>
        <v>0</v>
      </c>
      <c r="Z734" s="44">
        <f t="shared" si="523"/>
        <v>59957300.160000004</v>
      </c>
      <c r="AA734" s="44">
        <f t="shared" si="523"/>
        <v>178282699.84</v>
      </c>
      <c r="AB734" s="45">
        <f t="shared" si="519"/>
        <v>0.25166764674278042</v>
      </c>
      <c r="AC734" s="47"/>
    </row>
    <row r="735" spans="1:29" s="39" customFormat="1" ht="15" customHeight="1" x14ac:dyDescent="0.25">
      <c r="A735" s="36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8"/>
    </row>
    <row r="736" spans="1:29" s="39" customFormat="1" ht="15" customHeight="1" x14ac:dyDescent="0.25">
      <c r="A736" s="36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8"/>
    </row>
    <row r="737" spans="1:29" s="39" customFormat="1" ht="15" customHeight="1" x14ac:dyDescent="0.3">
      <c r="A737" s="40" t="s">
        <v>57</v>
      </c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8"/>
    </row>
    <row r="738" spans="1:29" s="39" customFormat="1" ht="18" customHeight="1" x14ac:dyDescent="0.25">
      <c r="A738" s="41" t="s">
        <v>36</v>
      </c>
      <c r="B738" s="37">
        <f>[1]consoCURRENT!E15653</f>
        <v>966000</v>
      </c>
      <c r="C738" s="37">
        <f>[1]consoCURRENT!F15653</f>
        <v>0</v>
      </c>
      <c r="D738" s="37">
        <f>[1]consoCURRENT!G15653</f>
        <v>0</v>
      </c>
      <c r="E738" s="37">
        <f>[1]consoCURRENT!H15653</f>
        <v>133192.85</v>
      </c>
      <c r="F738" s="37">
        <f>[1]consoCURRENT!I15653</f>
        <v>0</v>
      </c>
      <c r="G738" s="37">
        <f>[1]consoCURRENT!J15653</f>
        <v>0</v>
      </c>
      <c r="H738" s="37">
        <f>[1]consoCURRENT!K15653</f>
        <v>0</v>
      </c>
      <c r="I738" s="37">
        <f>[1]consoCURRENT!L15653</f>
        <v>0</v>
      </c>
      <c r="J738" s="37">
        <f>[1]consoCURRENT!M15653</f>
        <v>0</v>
      </c>
      <c r="K738" s="37">
        <f>[1]consoCURRENT!N15653</f>
        <v>0</v>
      </c>
      <c r="L738" s="37">
        <f>[1]consoCURRENT!O15653</f>
        <v>0</v>
      </c>
      <c r="M738" s="37">
        <f>[1]consoCURRENT!P15653</f>
        <v>0</v>
      </c>
      <c r="N738" s="37">
        <f>[1]consoCURRENT!Q15653</f>
        <v>0</v>
      </c>
      <c r="O738" s="37">
        <f>[1]consoCURRENT!R15653</f>
        <v>83718.69</v>
      </c>
      <c r="P738" s="37">
        <f>[1]consoCURRENT!S15653</f>
        <v>49474.16</v>
      </c>
      <c r="Q738" s="37">
        <f>[1]consoCURRENT!T15653</f>
        <v>0</v>
      </c>
      <c r="R738" s="37">
        <f>[1]consoCURRENT!U15653</f>
        <v>0</v>
      </c>
      <c r="S738" s="37">
        <f>[1]consoCURRENT!V15653</f>
        <v>0</v>
      </c>
      <c r="T738" s="37">
        <f>[1]consoCURRENT!W15653</f>
        <v>0</v>
      </c>
      <c r="U738" s="37">
        <f>[1]consoCURRENT!X15653</f>
        <v>0</v>
      </c>
      <c r="V738" s="37">
        <f>[1]consoCURRENT!Y15653</f>
        <v>0</v>
      </c>
      <c r="W738" s="37">
        <f>[1]consoCURRENT!Z15653</f>
        <v>0</v>
      </c>
      <c r="X738" s="37">
        <f>[1]consoCURRENT!AA15653</f>
        <v>0</v>
      </c>
      <c r="Y738" s="37">
        <f>[1]consoCURRENT!AB15653</f>
        <v>0</v>
      </c>
      <c r="Z738" s="37">
        <f>SUM(M738:Y738)</f>
        <v>133192.85</v>
      </c>
      <c r="AA738" s="37">
        <f>B738-Z738</f>
        <v>832807.15</v>
      </c>
      <c r="AB738" s="42">
        <f>Z738/B738</f>
        <v>0.13788079710144929</v>
      </c>
      <c r="AC738" s="38"/>
    </row>
    <row r="739" spans="1:29" s="39" customFormat="1" ht="18" customHeight="1" x14ac:dyDescent="0.25">
      <c r="A739" s="41" t="s">
        <v>37</v>
      </c>
      <c r="B739" s="37">
        <f>[1]consoCURRENT!E15729</f>
        <v>87225000</v>
      </c>
      <c r="C739" s="37">
        <f>[1]consoCURRENT!F15729</f>
        <v>0</v>
      </c>
      <c r="D739" s="37">
        <f>[1]consoCURRENT!G15729</f>
        <v>0</v>
      </c>
      <c r="E739" s="37">
        <f>[1]consoCURRENT!H15729</f>
        <v>21587851.100000001</v>
      </c>
      <c r="F739" s="37">
        <f>[1]consoCURRENT!I15729</f>
        <v>0</v>
      </c>
      <c r="G739" s="37">
        <f>[1]consoCURRENT!J15729</f>
        <v>0</v>
      </c>
      <c r="H739" s="37">
        <f>[1]consoCURRENT!K15729</f>
        <v>0</v>
      </c>
      <c r="I739" s="37">
        <f>[1]consoCURRENT!L15729</f>
        <v>0</v>
      </c>
      <c r="J739" s="37">
        <f>[1]consoCURRENT!M15729</f>
        <v>0</v>
      </c>
      <c r="K739" s="37">
        <f>[1]consoCURRENT!N15729</f>
        <v>0</v>
      </c>
      <c r="L739" s="37">
        <f>[1]consoCURRENT!O15729</f>
        <v>0</v>
      </c>
      <c r="M739" s="37">
        <f>[1]consoCURRENT!P15729</f>
        <v>0</v>
      </c>
      <c r="N739" s="37">
        <f>[1]consoCURRENT!Q15729</f>
        <v>0</v>
      </c>
      <c r="O739" s="37">
        <f>[1]consoCURRENT!R15729</f>
        <v>24806.1</v>
      </c>
      <c r="P739" s="37">
        <f>[1]consoCURRENT!S15729</f>
        <v>21563045</v>
      </c>
      <c r="Q739" s="37">
        <f>[1]consoCURRENT!T15729</f>
        <v>0</v>
      </c>
      <c r="R739" s="37">
        <f>[1]consoCURRENT!U15729</f>
        <v>0</v>
      </c>
      <c r="S739" s="37">
        <f>[1]consoCURRENT!V15729</f>
        <v>0</v>
      </c>
      <c r="T739" s="37">
        <f>[1]consoCURRENT!W15729</f>
        <v>0</v>
      </c>
      <c r="U739" s="37">
        <f>[1]consoCURRENT!X15729</f>
        <v>0</v>
      </c>
      <c r="V739" s="37">
        <f>[1]consoCURRENT!Y15729</f>
        <v>0</v>
      </c>
      <c r="W739" s="37">
        <f>[1]consoCURRENT!Z15729</f>
        <v>0</v>
      </c>
      <c r="X739" s="37">
        <f>[1]consoCURRENT!AA15729</f>
        <v>0</v>
      </c>
      <c r="Y739" s="37">
        <f>[1]consoCURRENT!AB15729</f>
        <v>0</v>
      </c>
      <c r="Z739" s="37">
        <f t="shared" ref="Z739:Z741" si="524">SUM(M739:Y739)</f>
        <v>21587851.100000001</v>
      </c>
      <c r="AA739" s="37">
        <f t="shared" ref="AA739:AA741" si="525">B739-Z739</f>
        <v>65637148.899999999</v>
      </c>
      <c r="AB739" s="42">
        <f t="shared" ref="AB739:AB744" si="526">Z739/B739</f>
        <v>0.247496143307538</v>
      </c>
      <c r="AC739" s="38"/>
    </row>
    <row r="740" spans="1:29" s="39" customFormat="1" ht="18" customHeight="1" x14ac:dyDescent="0.25">
      <c r="A740" s="41" t="s">
        <v>38</v>
      </c>
      <c r="B740" s="37">
        <f>[1]consoCURRENT!E15735</f>
        <v>0</v>
      </c>
      <c r="C740" s="37">
        <f>[1]consoCURRENT!F15735</f>
        <v>0</v>
      </c>
      <c r="D740" s="37">
        <f>[1]consoCURRENT!G15735</f>
        <v>0</v>
      </c>
      <c r="E740" s="37">
        <f>[1]consoCURRENT!H15735</f>
        <v>0</v>
      </c>
      <c r="F740" s="37">
        <f>[1]consoCURRENT!I15735</f>
        <v>0</v>
      </c>
      <c r="G740" s="37">
        <f>[1]consoCURRENT!J15735</f>
        <v>0</v>
      </c>
      <c r="H740" s="37">
        <f>[1]consoCURRENT!K15735</f>
        <v>0</v>
      </c>
      <c r="I740" s="37">
        <f>[1]consoCURRENT!L15735</f>
        <v>0</v>
      </c>
      <c r="J740" s="37">
        <f>[1]consoCURRENT!M15735</f>
        <v>0</v>
      </c>
      <c r="K740" s="37">
        <f>[1]consoCURRENT!N15735</f>
        <v>0</v>
      </c>
      <c r="L740" s="37">
        <f>[1]consoCURRENT!O15735</f>
        <v>0</v>
      </c>
      <c r="M740" s="37">
        <f>[1]consoCURRENT!P15735</f>
        <v>0</v>
      </c>
      <c r="N740" s="37">
        <f>[1]consoCURRENT!Q15735</f>
        <v>0</v>
      </c>
      <c r="O740" s="37">
        <f>[1]consoCURRENT!R15735</f>
        <v>0</v>
      </c>
      <c r="P740" s="37">
        <f>[1]consoCURRENT!S15735</f>
        <v>0</v>
      </c>
      <c r="Q740" s="37">
        <f>[1]consoCURRENT!T15735</f>
        <v>0</v>
      </c>
      <c r="R740" s="37">
        <f>[1]consoCURRENT!U15735</f>
        <v>0</v>
      </c>
      <c r="S740" s="37">
        <f>[1]consoCURRENT!V15735</f>
        <v>0</v>
      </c>
      <c r="T740" s="37">
        <f>[1]consoCURRENT!W15735</f>
        <v>0</v>
      </c>
      <c r="U740" s="37">
        <f>[1]consoCURRENT!X15735</f>
        <v>0</v>
      </c>
      <c r="V740" s="37">
        <f>[1]consoCURRENT!Y15735</f>
        <v>0</v>
      </c>
      <c r="W740" s="37">
        <f>[1]consoCURRENT!Z15735</f>
        <v>0</v>
      </c>
      <c r="X740" s="37">
        <f>[1]consoCURRENT!AA15735</f>
        <v>0</v>
      </c>
      <c r="Y740" s="37">
        <f>[1]consoCURRENT!AB15735</f>
        <v>0</v>
      </c>
      <c r="Z740" s="37">
        <f t="shared" si="524"/>
        <v>0</v>
      </c>
      <c r="AA740" s="37">
        <f t="shared" si="525"/>
        <v>0</v>
      </c>
      <c r="AB740" s="42"/>
      <c r="AC740" s="38"/>
    </row>
    <row r="741" spans="1:29" s="39" customFormat="1" ht="18" customHeight="1" x14ac:dyDescent="0.25">
      <c r="A741" s="41" t="s">
        <v>39</v>
      </c>
      <c r="B741" s="37">
        <f>[1]consoCURRENT!E15764</f>
        <v>0</v>
      </c>
      <c r="C741" s="37">
        <f>[1]consoCURRENT!F15764</f>
        <v>0</v>
      </c>
      <c r="D741" s="37">
        <f>[1]consoCURRENT!G15764</f>
        <v>0</v>
      </c>
      <c r="E741" s="37">
        <f>[1]consoCURRENT!H15764</f>
        <v>0</v>
      </c>
      <c r="F741" s="37">
        <f>[1]consoCURRENT!I15764</f>
        <v>0</v>
      </c>
      <c r="G741" s="37">
        <f>[1]consoCURRENT!J15764</f>
        <v>0</v>
      </c>
      <c r="H741" s="37">
        <f>[1]consoCURRENT!K15764</f>
        <v>0</v>
      </c>
      <c r="I741" s="37">
        <f>[1]consoCURRENT!L15764</f>
        <v>0</v>
      </c>
      <c r="J741" s="37">
        <f>[1]consoCURRENT!M15764</f>
        <v>0</v>
      </c>
      <c r="K741" s="37">
        <f>[1]consoCURRENT!N15764</f>
        <v>0</v>
      </c>
      <c r="L741" s="37">
        <f>[1]consoCURRENT!O15764</f>
        <v>0</v>
      </c>
      <c r="M741" s="37">
        <f>[1]consoCURRENT!P15764</f>
        <v>0</v>
      </c>
      <c r="N741" s="37">
        <f>[1]consoCURRENT!Q15764</f>
        <v>0</v>
      </c>
      <c r="O741" s="37">
        <f>[1]consoCURRENT!R15764</f>
        <v>0</v>
      </c>
      <c r="P741" s="37">
        <f>[1]consoCURRENT!S15764</f>
        <v>0</v>
      </c>
      <c r="Q741" s="37">
        <f>[1]consoCURRENT!T15764</f>
        <v>0</v>
      </c>
      <c r="R741" s="37">
        <f>[1]consoCURRENT!U15764</f>
        <v>0</v>
      </c>
      <c r="S741" s="37">
        <f>[1]consoCURRENT!V15764</f>
        <v>0</v>
      </c>
      <c r="T741" s="37">
        <f>[1]consoCURRENT!W15764</f>
        <v>0</v>
      </c>
      <c r="U741" s="37">
        <f>[1]consoCURRENT!X15764</f>
        <v>0</v>
      </c>
      <c r="V741" s="37">
        <f>[1]consoCURRENT!Y15764</f>
        <v>0</v>
      </c>
      <c r="W741" s="37">
        <f>[1]consoCURRENT!Z15764</f>
        <v>0</v>
      </c>
      <c r="X741" s="37">
        <f>[1]consoCURRENT!AA15764</f>
        <v>0</v>
      </c>
      <c r="Y741" s="37">
        <f>[1]consoCURRENT!AB15764</f>
        <v>0</v>
      </c>
      <c r="Z741" s="37">
        <f t="shared" si="524"/>
        <v>0</v>
      </c>
      <c r="AA741" s="37">
        <f t="shared" si="525"/>
        <v>0</v>
      </c>
      <c r="AB741" s="42"/>
      <c r="AC741" s="38"/>
    </row>
    <row r="742" spans="1:29" s="39" customFormat="1" ht="18" customHeight="1" x14ac:dyDescent="0.25">
      <c r="A742" s="43" t="s">
        <v>40</v>
      </c>
      <c r="B742" s="44">
        <f>SUM(B738:B741)</f>
        <v>88191000</v>
      </c>
      <c r="C742" s="44">
        <f t="shared" ref="C742:AA742" si="527">SUM(C738:C741)</f>
        <v>0</v>
      </c>
      <c r="D742" s="44">
        <f t="shared" si="527"/>
        <v>0</v>
      </c>
      <c r="E742" s="44">
        <f t="shared" si="527"/>
        <v>21721043.950000003</v>
      </c>
      <c r="F742" s="44">
        <f t="shared" si="527"/>
        <v>0</v>
      </c>
      <c r="G742" s="44">
        <f t="shared" si="527"/>
        <v>0</v>
      </c>
      <c r="H742" s="44">
        <f t="shared" si="527"/>
        <v>0</v>
      </c>
      <c r="I742" s="44">
        <f t="shared" si="527"/>
        <v>0</v>
      </c>
      <c r="J742" s="44">
        <f t="shared" si="527"/>
        <v>0</v>
      </c>
      <c r="K742" s="44">
        <f t="shared" si="527"/>
        <v>0</v>
      </c>
      <c r="L742" s="44">
        <f t="shared" si="527"/>
        <v>0</v>
      </c>
      <c r="M742" s="44">
        <f t="shared" si="527"/>
        <v>0</v>
      </c>
      <c r="N742" s="44">
        <f t="shared" si="527"/>
        <v>0</v>
      </c>
      <c r="O742" s="44">
        <f t="shared" si="527"/>
        <v>108524.79000000001</v>
      </c>
      <c r="P742" s="44">
        <f t="shared" si="527"/>
        <v>21612519.16</v>
      </c>
      <c r="Q742" s="44">
        <f t="shared" si="527"/>
        <v>0</v>
      </c>
      <c r="R742" s="44">
        <f t="shared" si="527"/>
        <v>0</v>
      </c>
      <c r="S742" s="44">
        <f t="shared" si="527"/>
        <v>0</v>
      </c>
      <c r="T742" s="44">
        <f t="shared" si="527"/>
        <v>0</v>
      </c>
      <c r="U742" s="44">
        <f t="shared" si="527"/>
        <v>0</v>
      </c>
      <c r="V742" s="44">
        <f t="shared" si="527"/>
        <v>0</v>
      </c>
      <c r="W742" s="44">
        <f t="shared" si="527"/>
        <v>0</v>
      </c>
      <c r="X742" s="44">
        <f t="shared" si="527"/>
        <v>0</v>
      </c>
      <c r="Y742" s="44">
        <f t="shared" si="527"/>
        <v>0</v>
      </c>
      <c r="Z742" s="44">
        <f t="shared" si="527"/>
        <v>21721043.950000003</v>
      </c>
      <c r="AA742" s="44">
        <f t="shared" si="527"/>
        <v>66469956.049999997</v>
      </c>
      <c r="AB742" s="45">
        <f t="shared" si="526"/>
        <v>0.24629547176015695</v>
      </c>
      <c r="AC742" s="38"/>
    </row>
    <row r="743" spans="1:29" s="39" customFormat="1" ht="18" customHeight="1" x14ac:dyDescent="0.25">
      <c r="A743" s="46" t="s">
        <v>41</v>
      </c>
      <c r="B743" s="37">
        <f>[1]consoCURRENT!E15768</f>
        <v>0</v>
      </c>
      <c r="C743" s="37">
        <f>[1]consoCURRENT!F15768</f>
        <v>0</v>
      </c>
      <c r="D743" s="37">
        <f>[1]consoCURRENT!G15768</f>
        <v>0</v>
      </c>
      <c r="E743" s="37">
        <f>[1]consoCURRENT!H15768</f>
        <v>0</v>
      </c>
      <c r="F743" s="37">
        <f>[1]consoCURRENT!I15768</f>
        <v>0</v>
      </c>
      <c r="G743" s="37">
        <f>[1]consoCURRENT!J15768</f>
        <v>0</v>
      </c>
      <c r="H743" s="37">
        <f>[1]consoCURRENT!K15768</f>
        <v>0</v>
      </c>
      <c r="I743" s="37">
        <f>[1]consoCURRENT!L15768</f>
        <v>0</v>
      </c>
      <c r="J743" s="37">
        <f>[1]consoCURRENT!M15768</f>
        <v>0</v>
      </c>
      <c r="K743" s="37">
        <f>[1]consoCURRENT!N15768</f>
        <v>0</v>
      </c>
      <c r="L743" s="37">
        <f>[1]consoCURRENT!O15768</f>
        <v>0</v>
      </c>
      <c r="M743" s="37">
        <f>[1]consoCURRENT!P15768</f>
        <v>0</v>
      </c>
      <c r="N743" s="37">
        <f>[1]consoCURRENT!Q15768</f>
        <v>0</v>
      </c>
      <c r="O743" s="37">
        <f>[1]consoCURRENT!R15768</f>
        <v>0</v>
      </c>
      <c r="P743" s="37">
        <f>[1]consoCURRENT!S15768</f>
        <v>0</v>
      </c>
      <c r="Q743" s="37">
        <f>[1]consoCURRENT!T15768</f>
        <v>0</v>
      </c>
      <c r="R743" s="37">
        <f>[1]consoCURRENT!U15768</f>
        <v>0</v>
      </c>
      <c r="S743" s="37">
        <f>[1]consoCURRENT!V15768</f>
        <v>0</v>
      </c>
      <c r="T743" s="37">
        <f>[1]consoCURRENT!W15768</f>
        <v>0</v>
      </c>
      <c r="U743" s="37">
        <f>[1]consoCURRENT!X15768</f>
        <v>0</v>
      </c>
      <c r="V743" s="37">
        <f>[1]consoCURRENT!Y15768</f>
        <v>0</v>
      </c>
      <c r="W743" s="37">
        <f>[1]consoCURRENT!Z15768</f>
        <v>0</v>
      </c>
      <c r="X743" s="37">
        <f>[1]consoCURRENT!AA15768</f>
        <v>0</v>
      </c>
      <c r="Y743" s="37">
        <f>[1]consoCURRENT!AB15768</f>
        <v>0</v>
      </c>
      <c r="Z743" s="37">
        <f t="shared" ref="Z743" si="528">SUM(M743:Y743)</f>
        <v>0</v>
      </c>
      <c r="AA743" s="37">
        <f t="shared" ref="AA743" si="529">B743-Z743</f>
        <v>0</v>
      </c>
      <c r="AB743" s="42"/>
      <c r="AC743" s="38"/>
    </row>
    <row r="744" spans="1:29" s="39" customFormat="1" ht="18" customHeight="1" x14ac:dyDescent="0.25">
      <c r="A744" s="43" t="s">
        <v>42</v>
      </c>
      <c r="B744" s="44">
        <f>B743+B742</f>
        <v>88191000</v>
      </c>
      <c r="C744" s="44">
        <f t="shared" ref="C744:AA744" si="530">C743+C742</f>
        <v>0</v>
      </c>
      <c r="D744" s="44">
        <f t="shared" si="530"/>
        <v>0</v>
      </c>
      <c r="E744" s="44">
        <f t="shared" si="530"/>
        <v>21721043.950000003</v>
      </c>
      <c r="F744" s="44">
        <f t="shared" si="530"/>
        <v>0</v>
      </c>
      <c r="G744" s="44">
        <f t="shared" si="530"/>
        <v>0</v>
      </c>
      <c r="H744" s="44">
        <f t="shared" si="530"/>
        <v>0</v>
      </c>
      <c r="I744" s="44">
        <f t="shared" si="530"/>
        <v>0</v>
      </c>
      <c r="J744" s="44">
        <f t="shared" si="530"/>
        <v>0</v>
      </c>
      <c r="K744" s="44">
        <f t="shared" si="530"/>
        <v>0</v>
      </c>
      <c r="L744" s="44">
        <f t="shared" si="530"/>
        <v>0</v>
      </c>
      <c r="M744" s="44">
        <f t="shared" si="530"/>
        <v>0</v>
      </c>
      <c r="N744" s="44">
        <f t="shared" si="530"/>
        <v>0</v>
      </c>
      <c r="O744" s="44">
        <f t="shared" si="530"/>
        <v>108524.79000000001</v>
      </c>
      <c r="P744" s="44">
        <f t="shared" si="530"/>
        <v>21612519.16</v>
      </c>
      <c r="Q744" s="44">
        <f t="shared" si="530"/>
        <v>0</v>
      </c>
      <c r="R744" s="44">
        <f t="shared" si="530"/>
        <v>0</v>
      </c>
      <c r="S744" s="44">
        <f t="shared" si="530"/>
        <v>0</v>
      </c>
      <c r="T744" s="44">
        <f t="shared" si="530"/>
        <v>0</v>
      </c>
      <c r="U744" s="44">
        <f t="shared" si="530"/>
        <v>0</v>
      </c>
      <c r="V744" s="44">
        <f t="shared" si="530"/>
        <v>0</v>
      </c>
      <c r="W744" s="44">
        <f t="shared" si="530"/>
        <v>0</v>
      </c>
      <c r="X744" s="44">
        <f t="shared" si="530"/>
        <v>0</v>
      </c>
      <c r="Y744" s="44">
        <f t="shared" si="530"/>
        <v>0</v>
      </c>
      <c r="Z744" s="44">
        <f t="shared" si="530"/>
        <v>21721043.950000003</v>
      </c>
      <c r="AA744" s="44">
        <f t="shared" si="530"/>
        <v>66469956.049999997</v>
      </c>
      <c r="AB744" s="45">
        <f t="shared" si="526"/>
        <v>0.24629547176015695</v>
      </c>
      <c r="AC744" s="47"/>
    </row>
    <row r="745" spans="1:29" s="39" customFormat="1" ht="15" customHeight="1" x14ac:dyDescent="0.25">
      <c r="A745" s="36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8"/>
    </row>
    <row r="746" spans="1:29" s="39" customFormat="1" ht="15" customHeight="1" x14ac:dyDescent="0.25">
      <c r="A746" s="36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8"/>
    </row>
    <row r="747" spans="1:29" s="39" customFormat="1" ht="15" customHeight="1" x14ac:dyDescent="0.3">
      <c r="A747" s="40" t="s">
        <v>58</v>
      </c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8"/>
    </row>
    <row r="748" spans="1:29" s="39" customFormat="1" ht="18" customHeight="1" x14ac:dyDescent="0.25">
      <c r="A748" s="41" t="s">
        <v>36</v>
      </c>
      <c r="B748" s="37">
        <f>[1]consoCURRENT!E15828</f>
        <v>966000</v>
      </c>
      <c r="C748" s="37">
        <f>[1]consoCURRENT!F15828</f>
        <v>0</v>
      </c>
      <c r="D748" s="37">
        <f>[1]consoCURRENT!G15828</f>
        <v>0</v>
      </c>
      <c r="E748" s="37">
        <f>[1]consoCURRENT!H15828</f>
        <v>215675.88</v>
      </c>
      <c r="F748" s="37">
        <f>[1]consoCURRENT!I15828</f>
        <v>0</v>
      </c>
      <c r="G748" s="37">
        <f>[1]consoCURRENT!J15828</f>
        <v>0</v>
      </c>
      <c r="H748" s="37">
        <f>[1]consoCURRENT!K15828</f>
        <v>0</v>
      </c>
      <c r="I748" s="37">
        <f>[1]consoCURRENT!L15828</f>
        <v>0</v>
      </c>
      <c r="J748" s="37">
        <f>[1]consoCURRENT!M15828</f>
        <v>0</v>
      </c>
      <c r="K748" s="37">
        <f>[1]consoCURRENT!N15828</f>
        <v>0</v>
      </c>
      <c r="L748" s="37">
        <f>[1]consoCURRENT!O15828</f>
        <v>0</v>
      </c>
      <c r="M748" s="37">
        <f>[1]consoCURRENT!P15828</f>
        <v>0</v>
      </c>
      <c r="N748" s="37">
        <f>[1]consoCURRENT!Q15828</f>
        <v>0</v>
      </c>
      <c r="O748" s="37">
        <f>[1]consoCURRENT!R15828</f>
        <v>143004.84</v>
      </c>
      <c r="P748" s="37">
        <f>[1]consoCURRENT!S15828</f>
        <v>72671.039999999994</v>
      </c>
      <c r="Q748" s="37">
        <f>[1]consoCURRENT!T15828</f>
        <v>0</v>
      </c>
      <c r="R748" s="37">
        <f>[1]consoCURRENT!U15828</f>
        <v>0</v>
      </c>
      <c r="S748" s="37">
        <f>[1]consoCURRENT!V15828</f>
        <v>0</v>
      </c>
      <c r="T748" s="37">
        <f>[1]consoCURRENT!W15828</f>
        <v>0</v>
      </c>
      <c r="U748" s="37">
        <f>[1]consoCURRENT!X15828</f>
        <v>0</v>
      </c>
      <c r="V748" s="37">
        <f>[1]consoCURRENT!Y15828</f>
        <v>0</v>
      </c>
      <c r="W748" s="37">
        <f>[1]consoCURRENT!Z15828</f>
        <v>0</v>
      </c>
      <c r="X748" s="37">
        <f>[1]consoCURRENT!AA15828</f>
        <v>0</v>
      </c>
      <c r="Y748" s="37">
        <f>[1]consoCURRENT!AB15828</f>
        <v>0</v>
      </c>
      <c r="Z748" s="37">
        <f>SUM(M748:Y748)</f>
        <v>215675.88</v>
      </c>
      <c r="AA748" s="37">
        <f>B748-Z748</f>
        <v>750324.12</v>
      </c>
      <c r="AB748" s="42">
        <f>Z748/B748</f>
        <v>0.22326695652173914</v>
      </c>
      <c r="AC748" s="38"/>
    </row>
    <row r="749" spans="1:29" s="39" customFormat="1" ht="18" customHeight="1" x14ac:dyDescent="0.25">
      <c r="A749" s="41" t="s">
        <v>37</v>
      </c>
      <c r="B749" s="37">
        <f>[1]consoCURRENT!E15904</f>
        <v>207900000</v>
      </c>
      <c r="C749" s="37">
        <f>[1]consoCURRENT!F15904</f>
        <v>0</v>
      </c>
      <c r="D749" s="37">
        <f>[1]consoCURRENT!G15904</f>
        <v>0</v>
      </c>
      <c r="E749" s="37">
        <f>[1]consoCURRENT!H15904</f>
        <v>2923205.95</v>
      </c>
      <c r="F749" s="37">
        <f>[1]consoCURRENT!I15904</f>
        <v>0</v>
      </c>
      <c r="G749" s="37">
        <f>[1]consoCURRENT!J15904</f>
        <v>0</v>
      </c>
      <c r="H749" s="37">
        <f>[1]consoCURRENT!K15904</f>
        <v>0</v>
      </c>
      <c r="I749" s="37">
        <f>[1]consoCURRENT!L15904</f>
        <v>0</v>
      </c>
      <c r="J749" s="37">
        <f>[1]consoCURRENT!M15904</f>
        <v>0</v>
      </c>
      <c r="K749" s="37">
        <f>[1]consoCURRENT!N15904</f>
        <v>0</v>
      </c>
      <c r="L749" s="37">
        <f>[1]consoCURRENT!O15904</f>
        <v>0</v>
      </c>
      <c r="M749" s="37">
        <f>[1]consoCURRENT!P15904</f>
        <v>0</v>
      </c>
      <c r="N749" s="37">
        <f>[1]consoCURRENT!Q15904</f>
        <v>0</v>
      </c>
      <c r="O749" s="37">
        <f>[1]consoCURRENT!R15904</f>
        <v>15680</v>
      </c>
      <c r="P749" s="37">
        <f>[1]consoCURRENT!S15904</f>
        <v>2907525.95</v>
      </c>
      <c r="Q749" s="37">
        <f>[1]consoCURRENT!T15904</f>
        <v>0</v>
      </c>
      <c r="R749" s="37">
        <f>[1]consoCURRENT!U15904</f>
        <v>0</v>
      </c>
      <c r="S749" s="37">
        <f>[1]consoCURRENT!V15904</f>
        <v>0</v>
      </c>
      <c r="T749" s="37">
        <f>[1]consoCURRENT!W15904</f>
        <v>0</v>
      </c>
      <c r="U749" s="37">
        <f>[1]consoCURRENT!X15904</f>
        <v>0</v>
      </c>
      <c r="V749" s="37">
        <f>[1]consoCURRENT!Y15904</f>
        <v>0</v>
      </c>
      <c r="W749" s="37">
        <f>[1]consoCURRENT!Z15904</f>
        <v>0</v>
      </c>
      <c r="X749" s="37">
        <f>[1]consoCURRENT!AA15904</f>
        <v>0</v>
      </c>
      <c r="Y749" s="37">
        <f>[1]consoCURRENT!AB15904</f>
        <v>0</v>
      </c>
      <c r="Z749" s="37">
        <f t="shared" ref="Z749:Z751" si="531">SUM(M749:Y749)</f>
        <v>2923205.95</v>
      </c>
      <c r="AA749" s="37">
        <f t="shared" ref="AA749:AA751" si="532">B749-Z749</f>
        <v>204976794.05000001</v>
      </c>
      <c r="AB749" s="42">
        <f t="shared" ref="AB749:AB754" si="533">Z749/B749</f>
        <v>1.4060634680134682E-2</v>
      </c>
      <c r="AC749" s="38"/>
    </row>
    <row r="750" spans="1:29" s="39" customFormat="1" ht="18" customHeight="1" x14ac:dyDescent="0.25">
      <c r="A750" s="41" t="s">
        <v>38</v>
      </c>
      <c r="B750" s="37">
        <f>[1]consoCURRENT!E15910</f>
        <v>0</v>
      </c>
      <c r="C750" s="37">
        <f>[1]consoCURRENT!F15910</f>
        <v>0</v>
      </c>
      <c r="D750" s="37">
        <f>[1]consoCURRENT!G15910</f>
        <v>0</v>
      </c>
      <c r="E750" s="37">
        <f>[1]consoCURRENT!H15910</f>
        <v>0</v>
      </c>
      <c r="F750" s="37">
        <f>[1]consoCURRENT!I15910</f>
        <v>0</v>
      </c>
      <c r="G750" s="37">
        <f>[1]consoCURRENT!J15910</f>
        <v>0</v>
      </c>
      <c r="H750" s="37">
        <f>[1]consoCURRENT!K15910</f>
        <v>0</v>
      </c>
      <c r="I750" s="37">
        <f>[1]consoCURRENT!L15910</f>
        <v>0</v>
      </c>
      <c r="J750" s="37">
        <f>[1]consoCURRENT!M15910</f>
        <v>0</v>
      </c>
      <c r="K750" s="37">
        <f>[1]consoCURRENT!N15910</f>
        <v>0</v>
      </c>
      <c r="L750" s="37">
        <f>[1]consoCURRENT!O15910</f>
        <v>0</v>
      </c>
      <c r="M750" s="37">
        <f>[1]consoCURRENT!P15910</f>
        <v>0</v>
      </c>
      <c r="N750" s="37">
        <f>[1]consoCURRENT!Q15910</f>
        <v>0</v>
      </c>
      <c r="O750" s="37">
        <f>[1]consoCURRENT!R15910</f>
        <v>0</v>
      </c>
      <c r="P750" s="37">
        <f>[1]consoCURRENT!S15910</f>
        <v>0</v>
      </c>
      <c r="Q750" s="37">
        <f>[1]consoCURRENT!T15910</f>
        <v>0</v>
      </c>
      <c r="R750" s="37">
        <f>[1]consoCURRENT!U15910</f>
        <v>0</v>
      </c>
      <c r="S750" s="37">
        <f>[1]consoCURRENT!V15910</f>
        <v>0</v>
      </c>
      <c r="T750" s="37">
        <f>[1]consoCURRENT!W15910</f>
        <v>0</v>
      </c>
      <c r="U750" s="37">
        <f>[1]consoCURRENT!X15910</f>
        <v>0</v>
      </c>
      <c r="V750" s="37">
        <f>[1]consoCURRENT!Y15910</f>
        <v>0</v>
      </c>
      <c r="W750" s="37">
        <f>[1]consoCURRENT!Z15910</f>
        <v>0</v>
      </c>
      <c r="X750" s="37">
        <f>[1]consoCURRENT!AA15910</f>
        <v>0</v>
      </c>
      <c r="Y750" s="37">
        <f>[1]consoCURRENT!AB15910</f>
        <v>0</v>
      </c>
      <c r="Z750" s="37">
        <f t="shared" si="531"/>
        <v>0</v>
      </c>
      <c r="AA750" s="37">
        <f t="shared" si="532"/>
        <v>0</v>
      </c>
      <c r="AB750" s="42"/>
      <c r="AC750" s="38"/>
    </row>
    <row r="751" spans="1:29" s="39" customFormat="1" ht="18" customHeight="1" x14ac:dyDescent="0.25">
      <c r="A751" s="41" t="s">
        <v>39</v>
      </c>
      <c r="B751" s="37">
        <f>[1]consoCURRENT!E15939</f>
        <v>0</v>
      </c>
      <c r="C751" s="37">
        <f>[1]consoCURRENT!F15939</f>
        <v>0</v>
      </c>
      <c r="D751" s="37">
        <f>[1]consoCURRENT!G15939</f>
        <v>0</v>
      </c>
      <c r="E751" s="37">
        <f>[1]consoCURRENT!H15939</f>
        <v>0</v>
      </c>
      <c r="F751" s="37">
        <f>[1]consoCURRENT!I15939</f>
        <v>0</v>
      </c>
      <c r="G751" s="37">
        <f>[1]consoCURRENT!J15939</f>
        <v>0</v>
      </c>
      <c r="H751" s="37">
        <f>[1]consoCURRENT!K15939</f>
        <v>0</v>
      </c>
      <c r="I751" s="37">
        <f>[1]consoCURRENT!L15939</f>
        <v>0</v>
      </c>
      <c r="J751" s="37">
        <f>[1]consoCURRENT!M15939</f>
        <v>0</v>
      </c>
      <c r="K751" s="37">
        <f>[1]consoCURRENT!N15939</f>
        <v>0</v>
      </c>
      <c r="L751" s="37">
        <f>[1]consoCURRENT!O15939</f>
        <v>0</v>
      </c>
      <c r="M751" s="37">
        <f>[1]consoCURRENT!P15939</f>
        <v>0</v>
      </c>
      <c r="N751" s="37">
        <f>[1]consoCURRENT!Q15939</f>
        <v>0</v>
      </c>
      <c r="O751" s="37">
        <f>[1]consoCURRENT!R15939</f>
        <v>0</v>
      </c>
      <c r="P751" s="37">
        <f>[1]consoCURRENT!S15939</f>
        <v>0</v>
      </c>
      <c r="Q751" s="37">
        <f>[1]consoCURRENT!T15939</f>
        <v>0</v>
      </c>
      <c r="R751" s="37">
        <f>[1]consoCURRENT!U15939</f>
        <v>0</v>
      </c>
      <c r="S751" s="37">
        <f>[1]consoCURRENT!V15939</f>
        <v>0</v>
      </c>
      <c r="T751" s="37">
        <f>[1]consoCURRENT!W15939</f>
        <v>0</v>
      </c>
      <c r="U751" s="37">
        <f>[1]consoCURRENT!X15939</f>
        <v>0</v>
      </c>
      <c r="V751" s="37">
        <f>[1]consoCURRENT!Y15939</f>
        <v>0</v>
      </c>
      <c r="W751" s="37">
        <f>[1]consoCURRENT!Z15939</f>
        <v>0</v>
      </c>
      <c r="X751" s="37">
        <f>[1]consoCURRENT!AA15939</f>
        <v>0</v>
      </c>
      <c r="Y751" s="37">
        <f>[1]consoCURRENT!AB15939</f>
        <v>0</v>
      </c>
      <c r="Z751" s="37">
        <f t="shared" si="531"/>
        <v>0</v>
      </c>
      <c r="AA751" s="37">
        <f t="shared" si="532"/>
        <v>0</v>
      </c>
      <c r="AB751" s="42"/>
      <c r="AC751" s="38"/>
    </row>
    <row r="752" spans="1:29" s="39" customFormat="1" ht="18" customHeight="1" x14ac:dyDescent="0.25">
      <c r="A752" s="43" t="s">
        <v>40</v>
      </c>
      <c r="B752" s="44">
        <f>SUM(B748:B751)</f>
        <v>208866000</v>
      </c>
      <c r="C752" s="44">
        <f t="shared" ref="C752:AA752" si="534">SUM(C748:C751)</f>
        <v>0</v>
      </c>
      <c r="D752" s="44">
        <f t="shared" si="534"/>
        <v>0</v>
      </c>
      <c r="E752" s="44">
        <f t="shared" si="534"/>
        <v>3138881.83</v>
      </c>
      <c r="F752" s="44">
        <f t="shared" si="534"/>
        <v>0</v>
      </c>
      <c r="G752" s="44">
        <f t="shared" si="534"/>
        <v>0</v>
      </c>
      <c r="H752" s="44">
        <f t="shared" si="534"/>
        <v>0</v>
      </c>
      <c r="I752" s="44">
        <f t="shared" si="534"/>
        <v>0</v>
      </c>
      <c r="J752" s="44">
        <f t="shared" si="534"/>
        <v>0</v>
      </c>
      <c r="K752" s="44">
        <f t="shared" si="534"/>
        <v>0</v>
      </c>
      <c r="L752" s="44">
        <f t="shared" si="534"/>
        <v>0</v>
      </c>
      <c r="M752" s="44">
        <f t="shared" si="534"/>
        <v>0</v>
      </c>
      <c r="N752" s="44">
        <f t="shared" si="534"/>
        <v>0</v>
      </c>
      <c r="O752" s="44">
        <f t="shared" si="534"/>
        <v>158684.84</v>
      </c>
      <c r="P752" s="44">
        <f t="shared" si="534"/>
        <v>2980196.99</v>
      </c>
      <c r="Q752" s="44">
        <f t="shared" si="534"/>
        <v>0</v>
      </c>
      <c r="R752" s="44">
        <f t="shared" si="534"/>
        <v>0</v>
      </c>
      <c r="S752" s="44">
        <f t="shared" si="534"/>
        <v>0</v>
      </c>
      <c r="T752" s="44">
        <f t="shared" si="534"/>
        <v>0</v>
      </c>
      <c r="U752" s="44">
        <f t="shared" si="534"/>
        <v>0</v>
      </c>
      <c r="V752" s="44">
        <f t="shared" si="534"/>
        <v>0</v>
      </c>
      <c r="W752" s="44">
        <f t="shared" si="534"/>
        <v>0</v>
      </c>
      <c r="X752" s="44">
        <f t="shared" si="534"/>
        <v>0</v>
      </c>
      <c r="Y752" s="44">
        <f t="shared" si="534"/>
        <v>0</v>
      </c>
      <c r="Z752" s="44">
        <f t="shared" si="534"/>
        <v>3138881.83</v>
      </c>
      <c r="AA752" s="44">
        <f t="shared" si="534"/>
        <v>205727118.17000002</v>
      </c>
      <c r="AB752" s="45">
        <f t="shared" si="533"/>
        <v>1.5028208660097861E-2</v>
      </c>
      <c r="AC752" s="38"/>
    </row>
    <row r="753" spans="1:29" s="39" customFormat="1" ht="18" customHeight="1" x14ac:dyDescent="0.25">
      <c r="A753" s="46" t="s">
        <v>41</v>
      </c>
      <c r="B753" s="37">
        <f>[1]consoCURRENT!E15943</f>
        <v>0</v>
      </c>
      <c r="C753" s="37">
        <f>[1]consoCURRENT!F15943</f>
        <v>0</v>
      </c>
      <c r="D753" s="37">
        <f>[1]consoCURRENT!G15943</f>
        <v>0</v>
      </c>
      <c r="E753" s="37">
        <f>[1]consoCURRENT!H15943</f>
        <v>0</v>
      </c>
      <c r="F753" s="37">
        <f>[1]consoCURRENT!I15943</f>
        <v>0</v>
      </c>
      <c r="G753" s="37">
        <f>[1]consoCURRENT!J15943</f>
        <v>0</v>
      </c>
      <c r="H753" s="37">
        <f>[1]consoCURRENT!K15943</f>
        <v>0</v>
      </c>
      <c r="I753" s="37">
        <f>[1]consoCURRENT!L15943</f>
        <v>0</v>
      </c>
      <c r="J753" s="37">
        <f>[1]consoCURRENT!M15943</f>
        <v>0</v>
      </c>
      <c r="K753" s="37">
        <f>[1]consoCURRENT!N15943</f>
        <v>0</v>
      </c>
      <c r="L753" s="37">
        <f>[1]consoCURRENT!O15943</f>
        <v>0</v>
      </c>
      <c r="M753" s="37">
        <f>[1]consoCURRENT!P15943</f>
        <v>0</v>
      </c>
      <c r="N753" s="37">
        <f>[1]consoCURRENT!Q15943</f>
        <v>0</v>
      </c>
      <c r="O753" s="37">
        <f>[1]consoCURRENT!R15943</f>
        <v>0</v>
      </c>
      <c r="P753" s="37">
        <f>[1]consoCURRENT!S15943</f>
        <v>0</v>
      </c>
      <c r="Q753" s="37">
        <f>[1]consoCURRENT!T15943</f>
        <v>0</v>
      </c>
      <c r="R753" s="37">
        <f>[1]consoCURRENT!U15943</f>
        <v>0</v>
      </c>
      <c r="S753" s="37">
        <f>[1]consoCURRENT!V15943</f>
        <v>0</v>
      </c>
      <c r="T753" s="37">
        <f>[1]consoCURRENT!W15943</f>
        <v>0</v>
      </c>
      <c r="U753" s="37">
        <f>[1]consoCURRENT!X15943</f>
        <v>0</v>
      </c>
      <c r="V753" s="37">
        <f>[1]consoCURRENT!Y15943</f>
        <v>0</v>
      </c>
      <c r="W753" s="37">
        <f>[1]consoCURRENT!Z15943</f>
        <v>0</v>
      </c>
      <c r="X753" s="37">
        <f>[1]consoCURRENT!AA15943</f>
        <v>0</v>
      </c>
      <c r="Y753" s="37">
        <f>[1]consoCURRENT!AB15943</f>
        <v>0</v>
      </c>
      <c r="Z753" s="37">
        <f t="shared" ref="Z753" si="535">SUM(M753:Y753)</f>
        <v>0</v>
      </c>
      <c r="AA753" s="37">
        <f t="shared" ref="AA753" si="536">B753-Z753</f>
        <v>0</v>
      </c>
      <c r="AB753" s="42"/>
      <c r="AC753" s="38"/>
    </row>
    <row r="754" spans="1:29" s="39" customFormat="1" ht="18" customHeight="1" x14ac:dyDescent="0.25">
      <c r="A754" s="43" t="s">
        <v>42</v>
      </c>
      <c r="B754" s="44">
        <f>B753+B752</f>
        <v>208866000</v>
      </c>
      <c r="C754" s="44">
        <f t="shared" ref="C754:AA754" si="537">C753+C752</f>
        <v>0</v>
      </c>
      <c r="D754" s="44">
        <f t="shared" si="537"/>
        <v>0</v>
      </c>
      <c r="E754" s="44">
        <f t="shared" si="537"/>
        <v>3138881.83</v>
      </c>
      <c r="F754" s="44">
        <f t="shared" si="537"/>
        <v>0</v>
      </c>
      <c r="G754" s="44">
        <f t="shared" si="537"/>
        <v>0</v>
      </c>
      <c r="H754" s="44">
        <f t="shared" si="537"/>
        <v>0</v>
      </c>
      <c r="I754" s="44">
        <f t="shared" si="537"/>
        <v>0</v>
      </c>
      <c r="J754" s="44">
        <f t="shared" si="537"/>
        <v>0</v>
      </c>
      <c r="K754" s="44">
        <f t="shared" si="537"/>
        <v>0</v>
      </c>
      <c r="L754" s="44">
        <f t="shared" si="537"/>
        <v>0</v>
      </c>
      <c r="M754" s="44">
        <f t="shared" si="537"/>
        <v>0</v>
      </c>
      <c r="N754" s="44">
        <f t="shared" si="537"/>
        <v>0</v>
      </c>
      <c r="O754" s="44">
        <f t="shared" si="537"/>
        <v>158684.84</v>
      </c>
      <c r="P754" s="44">
        <f t="shared" si="537"/>
        <v>2980196.99</v>
      </c>
      <c r="Q754" s="44">
        <f t="shared" si="537"/>
        <v>0</v>
      </c>
      <c r="R754" s="44">
        <f t="shared" si="537"/>
        <v>0</v>
      </c>
      <c r="S754" s="44">
        <f t="shared" si="537"/>
        <v>0</v>
      </c>
      <c r="T754" s="44">
        <f t="shared" si="537"/>
        <v>0</v>
      </c>
      <c r="U754" s="44">
        <f t="shared" si="537"/>
        <v>0</v>
      </c>
      <c r="V754" s="44">
        <f t="shared" si="537"/>
        <v>0</v>
      </c>
      <c r="W754" s="44">
        <f t="shared" si="537"/>
        <v>0</v>
      </c>
      <c r="X754" s="44">
        <f t="shared" si="537"/>
        <v>0</v>
      </c>
      <c r="Y754" s="44">
        <f t="shared" si="537"/>
        <v>0</v>
      </c>
      <c r="Z754" s="44">
        <f t="shared" si="537"/>
        <v>3138881.83</v>
      </c>
      <c r="AA754" s="44">
        <f t="shared" si="537"/>
        <v>205727118.17000002</v>
      </c>
      <c r="AB754" s="45">
        <f t="shared" si="533"/>
        <v>1.5028208660097861E-2</v>
      </c>
      <c r="AC754" s="47"/>
    </row>
    <row r="755" spans="1:29" s="39" customFormat="1" ht="15" customHeight="1" x14ac:dyDescent="0.25">
      <c r="A755" s="36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8"/>
    </row>
    <row r="756" spans="1:29" s="39" customFormat="1" ht="15" customHeight="1" x14ac:dyDescent="0.25">
      <c r="A756" s="36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8"/>
    </row>
    <row r="757" spans="1:29" s="39" customFormat="1" ht="15" customHeight="1" x14ac:dyDescent="0.3">
      <c r="A757" s="40" t="s">
        <v>59</v>
      </c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8"/>
    </row>
    <row r="758" spans="1:29" s="39" customFormat="1" ht="18" customHeight="1" x14ac:dyDescent="0.25">
      <c r="A758" s="41" t="s">
        <v>36</v>
      </c>
      <c r="B758" s="37">
        <f>[1]consoCURRENT!E16003</f>
        <v>966000</v>
      </c>
      <c r="C758" s="37">
        <f>[1]consoCURRENT!F16003</f>
        <v>0</v>
      </c>
      <c r="D758" s="37">
        <f>[1]consoCURRENT!G16003</f>
        <v>0</v>
      </c>
      <c r="E758" s="37">
        <f>[1]consoCURRENT!H16003</f>
        <v>215236.77000000002</v>
      </c>
      <c r="F758" s="37">
        <f>[1]consoCURRENT!I16003</f>
        <v>0</v>
      </c>
      <c r="G758" s="37">
        <f>[1]consoCURRENT!J16003</f>
        <v>0</v>
      </c>
      <c r="H758" s="37">
        <f>[1]consoCURRENT!K16003</f>
        <v>0</v>
      </c>
      <c r="I758" s="37">
        <f>[1]consoCURRENT!L16003</f>
        <v>0</v>
      </c>
      <c r="J758" s="37">
        <f>[1]consoCURRENT!M16003</f>
        <v>0</v>
      </c>
      <c r="K758" s="37">
        <f>[1]consoCURRENT!N16003</f>
        <v>0</v>
      </c>
      <c r="L758" s="37">
        <f>[1]consoCURRENT!O16003</f>
        <v>0</v>
      </c>
      <c r="M758" s="37">
        <f>[1]consoCURRENT!P16003</f>
        <v>0</v>
      </c>
      <c r="N758" s="37">
        <f>[1]consoCURRENT!Q16003</f>
        <v>0</v>
      </c>
      <c r="O758" s="37">
        <f>[1]consoCURRENT!R16003</f>
        <v>142565.73000000001</v>
      </c>
      <c r="P758" s="37">
        <f>[1]consoCURRENT!S16003</f>
        <v>72671.039999999994</v>
      </c>
      <c r="Q758" s="37">
        <f>[1]consoCURRENT!T16003</f>
        <v>0</v>
      </c>
      <c r="R758" s="37">
        <f>[1]consoCURRENT!U16003</f>
        <v>0</v>
      </c>
      <c r="S758" s="37">
        <f>[1]consoCURRENT!V16003</f>
        <v>0</v>
      </c>
      <c r="T758" s="37">
        <f>[1]consoCURRENT!W16003</f>
        <v>0</v>
      </c>
      <c r="U758" s="37">
        <f>[1]consoCURRENT!X16003</f>
        <v>0</v>
      </c>
      <c r="V758" s="37">
        <f>[1]consoCURRENT!Y16003</f>
        <v>0</v>
      </c>
      <c r="W758" s="37">
        <f>[1]consoCURRENT!Z16003</f>
        <v>0</v>
      </c>
      <c r="X758" s="37">
        <f>[1]consoCURRENT!AA16003</f>
        <v>0</v>
      </c>
      <c r="Y758" s="37">
        <f>[1]consoCURRENT!AB16003</f>
        <v>0</v>
      </c>
      <c r="Z758" s="37">
        <f>SUM(M758:Y758)</f>
        <v>215236.77000000002</v>
      </c>
      <c r="AA758" s="37">
        <f>B758-Z758</f>
        <v>750763.23</v>
      </c>
      <c r="AB758" s="42">
        <f>Z758/B758</f>
        <v>0.22281239130434785</v>
      </c>
      <c r="AC758" s="38"/>
    </row>
    <row r="759" spans="1:29" s="39" customFormat="1" ht="18" customHeight="1" x14ac:dyDescent="0.25">
      <c r="A759" s="41" t="s">
        <v>37</v>
      </c>
      <c r="B759" s="37">
        <f>[1]consoCURRENT!E16079</f>
        <v>221829000</v>
      </c>
      <c r="C759" s="37">
        <f>[1]consoCURRENT!F16079</f>
        <v>0</v>
      </c>
      <c r="D759" s="37">
        <f>[1]consoCURRENT!G16079</f>
        <v>0</v>
      </c>
      <c r="E759" s="37">
        <f>[1]consoCURRENT!H16079</f>
        <v>7588411.5</v>
      </c>
      <c r="F759" s="37">
        <f>[1]consoCURRENT!I16079</f>
        <v>0</v>
      </c>
      <c r="G759" s="37">
        <f>[1]consoCURRENT!J16079</f>
        <v>0</v>
      </c>
      <c r="H759" s="37">
        <f>[1]consoCURRENT!K16079</f>
        <v>0</v>
      </c>
      <c r="I759" s="37">
        <f>[1]consoCURRENT!L16079</f>
        <v>0</v>
      </c>
      <c r="J759" s="37">
        <f>[1]consoCURRENT!M16079</f>
        <v>0</v>
      </c>
      <c r="K759" s="37">
        <f>[1]consoCURRENT!N16079</f>
        <v>0</v>
      </c>
      <c r="L759" s="37">
        <f>[1]consoCURRENT!O16079</f>
        <v>0</v>
      </c>
      <c r="M759" s="37">
        <f>[1]consoCURRENT!P16079</f>
        <v>0</v>
      </c>
      <c r="N759" s="37">
        <f>[1]consoCURRENT!Q16079</f>
        <v>0</v>
      </c>
      <c r="O759" s="37">
        <f>[1]consoCURRENT!R16079</f>
        <v>14293.5</v>
      </c>
      <c r="P759" s="37">
        <f>[1]consoCURRENT!S16079</f>
        <v>7574118</v>
      </c>
      <c r="Q759" s="37">
        <f>[1]consoCURRENT!T16079</f>
        <v>0</v>
      </c>
      <c r="R759" s="37">
        <f>[1]consoCURRENT!U16079</f>
        <v>0</v>
      </c>
      <c r="S759" s="37">
        <f>[1]consoCURRENT!V16079</f>
        <v>0</v>
      </c>
      <c r="T759" s="37">
        <f>[1]consoCURRENT!W16079</f>
        <v>0</v>
      </c>
      <c r="U759" s="37">
        <f>[1]consoCURRENT!X16079</f>
        <v>0</v>
      </c>
      <c r="V759" s="37">
        <f>[1]consoCURRENT!Y16079</f>
        <v>0</v>
      </c>
      <c r="W759" s="37">
        <f>[1]consoCURRENT!Z16079</f>
        <v>0</v>
      </c>
      <c r="X759" s="37">
        <f>[1]consoCURRENT!AA16079</f>
        <v>0</v>
      </c>
      <c r="Y759" s="37">
        <f>[1]consoCURRENT!AB16079</f>
        <v>0</v>
      </c>
      <c r="Z759" s="37">
        <f t="shared" ref="Z759:Z761" si="538">SUM(M759:Y759)</f>
        <v>7588411.5</v>
      </c>
      <c r="AA759" s="37">
        <f t="shared" ref="AA759:AA761" si="539">B759-Z759</f>
        <v>214240588.5</v>
      </c>
      <c r="AB759" s="42">
        <f t="shared" ref="AB759:AB764" si="540">Z759/B759</f>
        <v>3.4208383484575958E-2</v>
      </c>
      <c r="AC759" s="38"/>
    </row>
    <row r="760" spans="1:29" s="39" customFormat="1" ht="18" customHeight="1" x14ac:dyDescent="0.25">
      <c r="A760" s="41" t="s">
        <v>38</v>
      </c>
      <c r="B760" s="37">
        <f>[1]consoCURRENT!E16085</f>
        <v>0</v>
      </c>
      <c r="C760" s="37">
        <f>[1]consoCURRENT!F16085</f>
        <v>0</v>
      </c>
      <c r="D760" s="37">
        <f>[1]consoCURRENT!G16085</f>
        <v>0</v>
      </c>
      <c r="E760" s="37">
        <f>[1]consoCURRENT!H16085</f>
        <v>0</v>
      </c>
      <c r="F760" s="37">
        <f>[1]consoCURRENT!I16085</f>
        <v>0</v>
      </c>
      <c r="G760" s="37">
        <f>[1]consoCURRENT!J16085</f>
        <v>0</v>
      </c>
      <c r="H760" s="37">
        <f>[1]consoCURRENT!K16085</f>
        <v>0</v>
      </c>
      <c r="I760" s="37">
        <f>[1]consoCURRENT!L16085</f>
        <v>0</v>
      </c>
      <c r="J760" s="37">
        <f>[1]consoCURRENT!M16085</f>
        <v>0</v>
      </c>
      <c r="K760" s="37">
        <f>[1]consoCURRENT!N16085</f>
        <v>0</v>
      </c>
      <c r="L760" s="37">
        <f>[1]consoCURRENT!O16085</f>
        <v>0</v>
      </c>
      <c r="M760" s="37">
        <f>[1]consoCURRENT!P16085</f>
        <v>0</v>
      </c>
      <c r="N760" s="37">
        <f>[1]consoCURRENT!Q16085</f>
        <v>0</v>
      </c>
      <c r="O760" s="37">
        <f>[1]consoCURRENT!R16085</f>
        <v>0</v>
      </c>
      <c r="P760" s="37">
        <f>[1]consoCURRENT!S16085</f>
        <v>0</v>
      </c>
      <c r="Q760" s="37">
        <f>[1]consoCURRENT!T16085</f>
        <v>0</v>
      </c>
      <c r="R760" s="37">
        <f>[1]consoCURRENT!U16085</f>
        <v>0</v>
      </c>
      <c r="S760" s="37">
        <f>[1]consoCURRENT!V16085</f>
        <v>0</v>
      </c>
      <c r="T760" s="37">
        <f>[1]consoCURRENT!W16085</f>
        <v>0</v>
      </c>
      <c r="U760" s="37">
        <f>[1]consoCURRENT!X16085</f>
        <v>0</v>
      </c>
      <c r="V760" s="37">
        <f>[1]consoCURRENT!Y16085</f>
        <v>0</v>
      </c>
      <c r="W760" s="37">
        <f>[1]consoCURRENT!Z16085</f>
        <v>0</v>
      </c>
      <c r="X760" s="37">
        <f>[1]consoCURRENT!AA16085</f>
        <v>0</v>
      </c>
      <c r="Y760" s="37">
        <f>[1]consoCURRENT!AB16085</f>
        <v>0</v>
      </c>
      <c r="Z760" s="37">
        <f t="shared" si="538"/>
        <v>0</v>
      </c>
      <c r="AA760" s="37">
        <f t="shared" si="539"/>
        <v>0</v>
      </c>
      <c r="AB760" s="42"/>
      <c r="AC760" s="38"/>
    </row>
    <row r="761" spans="1:29" s="39" customFormat="1" ht="18" customHeight="1" x14ac:dyDescent="0.25">
      <c r="A761" s="41" t="s">
        <v>39</v>
      </c>
      <c r="B761" s="37">
        <f>[1]consoCURRENT!E16114</f>
        <v>0</v>
      </c>
      <c r="C761" s="37">
        <f>[1]consoCURRENT!F16114</f>
        <v>0</v>
      </c>
      <c r="D761" s="37">
        <f>[1]consoCURRENT!G16114</f>
        <v>0</v>
      </c>
      <c r="E761" s="37">
        <f>[1]consoCURRENT!H16114</f>
        <v>0</v>
      </c>
      <c r="F761" s="37">
        <f>[1]consoCURRENT!I16114</f>
        <v>0</v>
      </c>
      <c r="G761" s="37">
        <f>[1]consoCURRENT!J16114</f>
        <v>0</v>
      </c>
      <c r="H761" s="37">
        <f>[1]consoCURRENT!K16114</f>
        <v>0</v>
      </c>
      <c r="I761" s="37">
        <f>[1]consoCURRENT!L16114</f>
        <v>0</v>
      </c>
      <c r="J761" s="37">
        <f>[1]consoCURRENT!M16114</f>
        <v>0</v>
      </c>
      <c r="K761" s="37">
        <f>[1]consoCURRENT!N16114</f>
        <v>0</v>
      </c>
      <c r="L761" s="37">
        <f>[1]consoCURRENT!O16114</f>
        <v>0</v>
      </c>
      <c r="M761" s="37">
        <f>[1]consoCURRENT!P16114</f>
        <v>0</v>
      </c>
      <c r="N761" s="37">
        <f>[1]consoCURRENT!Q16114</f>
        <v>0</v>
      </c>
      <c r="O761" s="37">
        <f>[1]consoCURRENT!R16114</f>
        <v>0</v>
      </c>
      <c r="P761" s="37">
        <f>[1]consoCURRENT!S16114</f>
        <v>0</v>
      </c>
      <c r="Q761" s="37">
        <f>[1]consoCURRENT!T16114</f>
        <v>0</v>
      </c>
      <c r="R761" s="37">
        <f>[1]consoCURRENT!U16114</f>
        <v>0</v>
      </c>
      <c r="S761" s="37">
        <f>[1]consoCURRENT!V16114</f>
        <v>0</v>
      </c>
      <c r="T761" s="37">
        <f>[1]consoCURRENT!W16114</f>
        <v>0</v>
      </c>
      <c r="U761" s="37">
        <f>[1]consoCURRENT!X16114</f>
        <v>0</v>
      </c>
      <c r="V761" s="37">
        <f>[1]consoCURRENT!Y16114</f>
        <v>0</v>
      </c>
      <c r="W761" s="37">
        <f>[1]consoCURRENT!Z16114</f>
        <v>0</v>
      </c>
      <c r="X761" s="37">
        <f>[1]consoCURRENT!AA16114</f>
        <v>0</v>
      </c>
      <c r="Y761" s="37">
        <f>[1]consoCURRENT!AB16114</f>
        <v>0</v>
      </c>
      <c r="Z761" s="37">
        <f t="shared" si="538"/>
        <v>0</v>
      </c>
      <c r="AA761" s="37">
        <f t="shared" si="539"/>
        <v>0</v>
      </c>
      <c r="AB761" s="42"/>
      <c r="AC761" s="38"/>
    </row>
    <row r="762" spans="1:29" s="39" customFormat="1" ht="18" customHeight="1" x14ac:dyDescent="0.25">
      <c r="A762" s="43" t="s">
        <v>40</v>
      </c>
      <c r="B762" s="44">
        <f>SUM(B758:B761)</f>
        <v>222795000</v>
      </c>
      <c r="C762" s="44">
        <f t="shared" ref="C762:AA762" si="541">SUM(C758:C761)</f>
        <v>0</v>
      </c>
      <c r="D762" s="44">
        <f t="shared" si="541"/>
        <v>0</v>
      </c>
      <c r="E762" s="44">
        <f t="shared" si="541"/>
        <v>7803648.2699999996</v>
      </c>
      <c r="F762" s="44">
        <f t="shared" si="541"/>
        <v>0</v>
      </c>
      <c r="G762" s="44">
        <f t="shared" si="541"/>
        <v>0</v>
      </c>
      <c r="H762" s="44">
        <f t="shared" si="541"/>
        <v>0</v>
      </c>
      <c r="I762" s="44">
        <f t="shared" si="541"/>
        <v>0</v>
      </c>
      <c r="J762" s="44">
        <f t="shared" si="541"/>
        <v>0</v>
      </c>
      <c r="K762" s="44">
        <f t="shared" si="541"/>
        <v>0</v>
      </c>
      <c r="L762" s="44">
        <f t="shared" si="541"/>
        <v>0</v>
      </c>
      <c r="M762" s="44">
        <f t="shared" si="541"/>
        <v>0</v>
      </c>
      <c r="N762" s="44">
        <f t="shared" si="541"/>
        <v>0</v>
      </c>
      <c r="O762" s="44">
        <f t="shared" si="541"/>
        <v>156859.23000000001</v>
      </c>
      <c r="P762" s="44">
        <f t="shared" si="541"/>
        <v>7646789.04</v>
      </c>
      <c r="Q762" s="44">
        <f t="shared" si="541"/>
        <v>0</v>
      </c>
      <c r="R762" s="44">
        <f t="shared" si="541"/>
        <v>0</v>
      </c>
      <c r="S762" s="44">
        <f t="shared" si="541"/>
        <v>0</v>
      </c>
      <c r="T762" s="44">
        <f t="shared" si="541"/>
        <v>0</v>
      </c>
      <c r="U762" s="44">
        <f t="shared" si="541"/>
        <v>0</v>
      </c>
      <c r="V762" s="44">
        <f t="shared" si="541"/>
        <v>0</v>
      </c>
      <c r="W762" s="44">
        <f t="shared" si="541"/>
        <v>0</v>
      </c>
      <c r="X762" s="44">
        <f t="shared" si="541"/>
        <v>0</v>
      </c>
      <c r="Y762" s="44">
        <f t="shared" si="541"/>
        <v>0</v>
      </c>
      <c r="Z762" s="44">
        <f t="shared" si="541"/>
        <v>7803648.2699999996</v>
      </c>
      <c r="AA762" s="44">
        <f t="shared" si="541"/>
        <v>214991351.72999999</v>
      </c>
      <c r="AB762" s="45">
        <f t="shared" si="540"/>
        <v>3.5026137345990707E-2</v>
      </c>
      <c r="AC762" s="38"/>
    </row>
    <row r="763" spans="1:29" s="39" customFormat="1" ht="18" customHeight="1" x14ac:dyDescent="0.25">
      <c r="A763" s="46" t="s">
        <v>41</v>
      </c>
      <c r="B763" s="37">
        <f>[1]consoCURRENT!E16118</f>
        <v>0</v>
      </c>
      <c r="C763" s="37">
        <f>[1]consoCURRENT!F16118</f>
        <v>0</v>
      </c>
      <c r="D763" s="37">
        <f>[1]consoCURRENT!G16118</f>
        <v>0</v>
      </c>
      <c r="E763" s="37">
        <f>[1]consoCURRENT!H16118</f>
        <v>0</v>
      </c>
      <c r="F763" s="37">
        <f>[1]consoCURRENT!I16118</f>
        <v>0</v>
      </c>
      <c r="G763" s="37">
        <f>[1]consoCURRENT!J16118</f>
        <v>0</v>
      </c>
      <c r="H763" s="37">
        <f>[1]consoCURRENT!K16118</f>
        <v>0</v>
      </c>
      <c r="I763" s="37">
        <f>[1]consoCURRENT!L16118</f>
        <v>0</v>
      </c>
      <c r="J763" s="37">
        <f>[1]consoCURRENT!M16118</f>
        <v>0</v>
      </c>
      <c r="K763" s="37">
        <f>[1]consoCURRENT!N16118</f>
        <v>0</v>
      </c>
      <c r="L763" s="37">
        <f>[1]consoCURRENT!O16118</f>
        <v>0</v>
      </c>
      <c r="M763" s="37">
        <f>[1]consoCURRENT!P16118</f>
        <v>0</v>
      </c>
      <c r="N763" s="37">
        <f>[1]consoCURRENT!Q16118</f>
        <v>0</v>
      </c>
      <c r="O763" s="37">
        <f>[1]consoCURRENT!R16118</f>
        <v>0</v>
      </c>
      <c r="P763" s="37">
        <f>[1]consoCURRENT!S16118</f>
        <v>0</v>
      </c>
      <c r="Q763" s="37">
        <f>[1]consoCURRENT!T16118</f>
        <v>0</v>
      </c>
      <c r="R763" s="37">
        <f>[1]consoCURRENT!U16118</f>
        <v>0</v>
      </c>
      <c r="S763" s="37">
        <f>[1]consoCURRENT!V16118</f>
        <v>0</v>
      </c>
      <c r="T763" s="37">
        <f>[1]consoCURRENT!W16118</f>
        <v>0</v>
      </c>
      <c r="U763" s="37">
        <f>[1]consoCURRENT!X16118</f>
        <v>0</v>
      </c>
      <c r="V763" s="37">
        <f>[1]consoCURRENT!Y16118</f>
        <v>0</v>
      </c>
      <c r="W763" s="37">
        <f>[1]consoCURRENT!Z16118</f>
        <v>0</v>
      </c>
      <c r="X763" s="37">
        <f>[1]consoCURRENT!AA16118</f>
        <v>0</v>
      </c>
      <c r="Y763" s="37">
        <f>[1]consoCURRENT!AB16118</f>
        <v>0</v>
      </c>
      <c r="Z763" s="37">
        <f t="shared" ref="Z763" si="542">SUM(M763:Y763)</f>
        <v>0</v>
      </c>
      <c r="AA763" s="37">
        <f t="shared" ref="AA763" si="543">B763-Z763</f>
        <v>0</v>
      </c>
      <c r="AB763" s="42"/>
      <c r="AC763" s="38"/>
    </row>
    <row r="764" spans="1:29" s="39" customFormat="1" ht="18" customHeight="1" x14ac:dyDescent="0.25">
      <c r="A764" s="43" t="s">
        <v>42</v>
      </c>
      <c r="B764" s="44">
        <f>B763+B762</f>
        <v>222795000</v>
      </c>
      <c r="C764" s="44">
        <f t="shared" ref="C764:AA764" si="544">C763+C762</f>
        <v>0</v>
      </c>
      <c r="D764" s="44">
        <f t="shared" si="544"/>
        <v>0</v>
      </c>
      <c r="E764" s="44">
        <f t="shared" si="544"/>
        <v>7803648.2699999996</v>
      </c>
      <c r="F764" s="44">
        <f t="shared" si="544"/>
        <v>0</v>
      </c>
      <c r="G764" s="44">
        <f t="shared" si="544"/>
        <v>0</v>
      </c>
      <c r="H764" s="44">
        <f t="shared" si="544"/>
        <v>0</v>
      </c>
      <c r="I764" s="44">
        <f t="shared" si="544"/>
        <v>0</v>
      </c>
      <c r="J764" s="44">
        <f t="shared" si="544"/>
        <v>0</v>
      </c>
      <c r="K764" s="44">
        <f t="shared" si="544"/>
        <v>0</v>
      </c>
      <c r="L764" s="44">
        <f t="shared" si="544"/>
        <v>0</v>
      </c>
      <c r="M764" s="44">
        <f t="shared" si="544"/>
        <v>0</v>
      </c>
      <c r="N764" s="44">
        <f t="shared" si="544"/>
        <v>0</v>
      </c>
      <c r="O764" s="44">
        <f t="shared" si="544"/>
        <v>156859.23000000001</v>
      </c>
      <c r="P764" s="44">
        <f t="shared" si="544"/>
        <v>7646789.04</v>
      </c>
      <c r="Q764" s="44">
        <f t="shared" si="544"/>
        <v>0</v>
      </c>
      <c r="R764" s="44">
        <f t="shared" si="544"/>
        <v>0</v>
      </c>
      <c r="S764" s="44">
        <f t="shared" si="544"/>
        <v>0</v>
      </c>
      <c r="T764" s="44">
        <f t="shared" si="544"/>
        <v>0</v>
      </c>
      <c r="U764" s="44">
        <f t="shared" si="544"/>
        <v>0</v>
      </c>
      <c r="V764" s="44">
        <f t="shared" si="544"/>
        <v>0</v>
      </c>
      <c r="W764" s="44">
        <f t="shared" si="544"/>
        <v>0</v>
      </c>
      <c r="X764" s="44">
        <f t="shared" si="544"/>
        <v>0</v>
      </c>
      <c r="Y764" s="44">
        <f t="shared" si="544"/>
        <v>0</v>
      </c>
      <c r="Z764" s="44">
        <f t="shared" si="544"/>
        <v>7803648.2699999996</v>
      </c>
      <c r="AA764" s="44">
        <f t="shared" si="544"/>
        <v>214991351.72999999</v>
      </c>
      <c r="AB764" s="45">
        <f t="shared" si="540"/>
        <v>3.5026137345990707E-2</v>
      </c>
      <c r="AC764" s="47"/>
    </row>
    <row r="765" spans="1:29" s="39" customFormat="1" ht="15" customHeight="1" x14ac:dyDescent="0.25">
      <c r="A765" s="36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8"/>
    </row>
    <row r="766" spans="1:29" s="39" customFormat="1" ht="15" customHeight="1" x14ac:dyDescent="0.25">
      <c r="A766" s="36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8"/>
    </row>
    <row r="767" spans="1:29" s="39" customFormat="1" ht="15" customHeight="1" x14ac:dyDescent="0.3">
      <c r="A767" s="40" t="s">
        <v>60</v>
      </c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8"/>
    </row>
    <row r="768" spans="1:29" s="39" customFormat="1" ht="18" customHeight="1" x14ac:dyDescent="0.25">
      <c r="A768" s="41" t="s">
        <v>36</v>
      </c>
      <c r="B768" s="37">
        <f>[1]consoCURRENT!E16178</f>
        <v>966000</v>
      </c>
      <c r="C768" s="37">
        <f>[1]consoCURRENT!F16178</f>
        <v>0</v>
      </c>
      <c r="D768" s="37">
        <f>[1]consoCURRENT!G16178</f>
        <v>0</v>
      </c>
      <c r="E768" s="37">
        <f>[1]consoCURRENT!H16178</f>
        <v>216922.97</v>
      </c>
      <c r="F768" s="37">
        <f>[1]consoCURRENT!I16178</f>
        <v>0</v>
      </c>
      <c r="G768" s="37">
        <f>[1]consoCURRENT!J16178</f>
        <v>0</v>
      </c>
      <c r="H768" s="37">
        <f>[1]consoCURRENT!K16178</f>
        <v>0</v>
      </c>
      <c r="I768" s="37">
        <f>[1]consoCURRENT!L16178</f>
        <v>0</v>
      </c>
      <c r="J768" s="37">
        <f>[1]consoCURRENT!M16178</f>
        <v>0</v>
      </c>
      <c r="K768" s="37">
        <f>[1]consoCURRENT!N16178</f>
        <v>0</v>
      </c>
      <c r="L768" s="37">
        <f>[1]consoCURRENT!O16178</f>
        <v>0</v>
      </c>
      <c r="M768" s="37">
        <f>[1]consoCURRENT!P16178</f>
        <v>0</v>
      </c>
      <c r="N768" s="37">
        <f>[1]consoCURRENT!Q16178</f>
        <v>0</v>
      </c>
      <c r="O768" s="37">
        <f>[1]consoCURRENT!R16178</f>
        <v>127643.85</v>
      </c>
      <c r="P768" s="37">
        <f>[1]consoCURRENT!S16178</f>
        <v>89279.12</v>
      </c>
      <c r="Q768" s="37">
        <f>[1]consoCURRENT!T16178</f>
        <v>0</v>
      </c>
      <c r="R768" s="37">
        <f>[1]consoCURRENT!U16178</f>
        <v>0</v>
      </c>
      <c r="S768" s="37">
        <f>[1]consoCURRENT!V16178</f>
        <v>0</v>
      </c>
      <c r="T768" s="37">
        <f>[1]consoCURRENT!W16178</f>
        <v>0</v>
      </c>
      <c r="U768" s="37">
        <f>[1]consoCURRENT!X16178</f>
        <v>0</v>
      </c>
      <c r="V768" s="37">
        <f>[1]consoCURRENT!Y16178</f>
        <v>0</v>
      </c>
      <c r="W768" s="37">
        <f>[1]consoCURRENT!Z16178</f>
        <v>0</v>
      </c>
      <c r="X768" s="37">
        <f>[1]consoCURRENT!AA16178</f>
        <v>0</v>
      </c>
      <c r="Y768" s="37">
        <f>[1]consoCURRENT!AB16178</f>
        <v>0</v>
      </c>
      <c r="Z768" s="37">
        <f>SUM(M768:Y768)</f>
        <v>216922.97</v>
      </c>
      <c r="AA768" s="37">
        <f>B768-Z768</f>
        <v>749077.03</v>
      </c>
      <c r="AB768" s="42">
        <f>Z768/B768</f>
        <v>0.22455793995859213</v>
      </c>
      <c r="AC768" s="38"/>
    </row>
    <row r="769" spans="1:29" s="39" customFormat="1" ht="18" customHeight="1" x14ac:dyDescent="0.25">
      <c r="A769" s="41" t="s">
        <v>37</v>
      </c>
      <c r="B769" s="37">
        <f>[1]consoCURRENT!E16254</f>
        <v>180346000</v>
      </c>
      <c r="C769" s="37">
        <f>[1]consoCURRENT!F16254</f>
        <v>0</v>
      </c>
      <c r="D769" s="37">
        <f>[1]consoCURRENT!G16254</f>
        <v>0</v>
      </c>
      <c r="E769" s="37">
        <f>[1]consoCURRENT!H16254</f>
        <v>10887589.25</v>
      </c>
      <c r="F769" s="37">
        <f>[1]consoCURRENT!I16254</f>
        <v>0</v>
      </c>
      <c r="G769" s="37">
        <f>[1]consoCURRENT!J16254</f>
        <v>0</v>
      </c>
      <c r="H769" s="37">
        <f>[1]consoCURRENT!K16254</f>
        <v>0</v>
      </c>
      <c r="I769" s="37">
        <f>[1]consoCURRENT!L16254</f>
        <v>0</v>
      </c>
      <c r="J769" s="37">
        <f>[1]consoCURRENT!M16254</f>
        <v>0</v>
      </c>
      <c r="K769" s="37">
        <f>[1]consoCURRENT!N16254</f>
        <v>0</v>
      </c>
      <c r="L769" s="37">
        <f>[1]consoCURRENT!O16254</f>
        <v>0</v>
      </c>
      <c r="M769" s="37">
        <f>[1]consoCURRENT!P16254</f>
        <v>0</v>
      </c>
      <c r="N769" s="37">
        <f>[1]consoCURRENT!Q16254</f>
        <v>0</v>
      </c>
      <c r="O769" s="37">
        <f>[1]consoCURRENT!R16254</f>
        <v>57971.12</v>
      </c>
      <c r="P769" s="37">
        <f>[1]consoCURRENT!S16254</f>
        <v>10829618.130000001</v>
      </c>
      <c r="Q769" s="37">
        <f>[1]consoCURRENT!T16254</f>
        <v>0</v>
      </c>
      <c r="R769" s="37">
        <f>[1]consoCURRENT!U16254</f>
        <v>0</v>
      </c>
      <c r="S769" s="37">
        <f>[1]consoCURRENT!V16254</f>
        <v>0</v>
      </c>
      <c r="T769" s="37">
        <f>[1]consoCURRENT!W16254</f>
        <v>0</v>
      </c>
      <c r="U769" s="37">
        <f>[1]consoCURRENT!X16254</f>
        <v>0</v>
      </c>
      <c r="V769" s="37">
        <f>[1]consoCURRENT!Y16254</f>
        <v>0</v>
      </c>
      <c r="W769" s="37">
        <f>[1]consoCURRENT!Z16254</f>
        <v>0</v>
      </c>
      <c r="X769" s="37">
        <f>[1]consoCURRENT!AA16254</f>
        <v>0</v>
      </c>
      <c r="Y769" s="37">
        <f>[1]consoCURRENT!AB16254</f>
        <v>0</v>
      </c>
      <c r="Z769" s="37">
        <f t="shared" ref="Z769:Z771" si="545">SUM(M769:Y769)</f>
        <v>10887589.25</v>
      </c>
      <c r="AA769" s="37">
        <f t="shared" ref="AA769:AA771" si="546">B769-Z769</f>
        <v>169458410.75</v>
      </c>
      <c r="AB769" s="42">
        <f t="shared" ref="AB769:AB774" si="547">Z769/B769</f>
        <v>6.0370561309926477E-2</v>
      </c>
      <c r="AC769" s="38"/>
    </row>
    <row r="770" spans="1:29" s="39" customFormat="1" ht="18" customHeight="1" x14ac:dyDescent="0.25">
      <c r="A770" s="41" t="s">
        <v>38</v>
      </c>
      <c r="B770" s="37">
        <f>[1]consoCURRENT!E16260</f>
        <v>0</v>
      </c>
      <c r="C770" s="37">
        <f>[1]consoCURRENT!F16260</f>
        <v>0</v>
      </c>
      <c r="D770" s="37">
        <f>[1]consoCURRENT!G16260</f>
        <v>0</v>
      </c>
      <c r="E770" s="37">
        <f>[1]consoCURRENT!H16260</f>
        <v>0</v>
      </c>
      <c r="F770" s="37">
        <f>[1]consoCURRENT!I16260</f>
        <v>0</v>
      </c>
      <c r="G770" s="37">
        <f>[1]consoCURRENT!J16260</f>
        <v>0</v>
      </c>
      <c r="H770" s="37">
        <f>[1]consoCURRENT!K16260</f>
        <v>0</v>
      </c>
      <c r="I770" s="37">
        <f>[1]consoCURRENT!L16260</f>
        <v>0</v>
      </c>
      <c r="J770" s="37">
        <f>[1]consoCURRENT!M16260</f>
        <v>0</v>
      </c>
      <c r="K770" s="37">
        <f>[1]consoCURRENT!N16260</f>
        <v>0</v>
      </c>
      <c r="L770" s="37">
        <f>[1]consoCURRENT!O16260</f>
        <v>0</v>
      </c>
      <c r="M770" s="37">
        <f>[1]consoCURRENT!P16260</f>
        <v>0</v>
      </c>
      <c r="N770" s="37">
        <f>[1]consoCURRENT!Q16260</f>
        <v>0</v>
      </c>
      <c r="O770" s="37">
        <f>[1]consoCURRENT!R16260</f>
        <v>0</v>
      </c>
      <c r="P770" s="37">
        <f>[1]consoCURRENT!S16260</f>
        <v>0</v>
      </c>
      <c r="Q770" s="37">
        <f>[1]consoCURRENT!T16260</f>
        <v>0</v>
      </c>
      <c r="R770" s="37">
        <f>[1]consoCURRENT!U16260</f>
        <v>0</v>
      </c>
      <c r="S770" s="37">
        <f>[1]consoCURRENT!V16260</f>
        <v>0</v>
      </c>
      <c r="T770" s="37">
        <f>[1]consoCURRENT!W16260</f>
        <v>0</v>
      </c>
      <c r="U770" s="37">
        <f>[1]consoCURRENT!X16260</f>
        <v>0</v>
      </c>
      <c r="V770" s="37">
        <f>[1]consoCURRENT!Y16260</f>
        <v>0</v>
      </c>
      <c r="W770" s="37">
        <f>[1]consoCURRENT!Z16260</f>
        <v>0</v>
      </c>
      <c r="X770" s="37">
        <f>[1]consoCURRENT!AA16260</f>
        <v>0</v>
      </c>
      <c r="Y770" s="37">
        <f>[1]consoCURRENT!AB16260</f>
        <v>0</v>
      </c>
      <c r="Z770" s="37">
        <f t="shared" si="545"/>
        <v>0</v>
      </c>
      <c r="AA770" s="37">
        <f t="shared" si="546"/>
        <v>0</v>
      </c>
      <c r="AB770" s="42"/>
      <c r="AC770" s="38"/>
    </row>
    <row r="771" spans="1:29" s="39" customFormat="1" ht="18" customHeight="1" x14ac:dyDescent="0.25">
      <c r="A771" s="41" t="s">
        <v>39</v>
      </c>
      <c r="B771" s="37">
        <f>[1]consoCURRENT!E16289</f>
        <v>0</v>
      </c>
      <c r="C771" s="37">
        <f>[1]consoCURRENT!F16289</f>
        <v>0</v>
      </c>
      <c r="D771" s="37">
        <f>[1]consoCURRENT!G16289</f>
        <v>0</v>
      </c>
      <c r="E771" s="37">
        <f>[1]consoCURRENT!H16289</f>
        <v>0</v>
      </c>
      <c r="F771" s="37">
        <f>[1]consoCURRENT!I16289</f>
        <v>0</v>
      </c>
      <c r="G771" s="37">
        <f>[1]consoCURRENT!J16289</f>
        <v>0</v>
      </c>
      <c r="H771" s="37">
        <f>[1]consoCURRENT!K16289</f>
        <v>0</v>
      </c>
      <c r="I771" s="37">
        <f>[1]consoCURRENT!L16289</f>
        <v>0</v>
      </c>
      <c r="J771" s="37">
        <f>[1]consoCURRENT!M16289</f>
        <v>0</v>
      </c>
      <c r="K771" s="37">
        <f>[1]consoCURRENT!N16289</f>
        <v>0</v>
      </c>
      <c r="L771" s="37">
        <f>[1]consoCURRENT!O16289</f>
        <v>0</v>
      </c>
      <c r="M771" s="37">
        <f>[1]consoCURRENT!P16289</f>
        <v>0</v>
      </c>
      <c r="N771" s="37">
        <f>[1]consoCURRENT!Q16289</f>
        <v>0</v>
      </c>
      <c r="O771" s="37">
        <f>[1]consoCURRENT!R16289</f>
        <v>0</v>
      </c>
      <c r="P771" s="37">
        <f>[1]consoCURRENT!S16289</f>
        <v>0</v>
      </c>
      <c r="Q771" s="37">
        <f>[1]consoCURRENT!T16289</f>
        <v>0</v>
      </c>
      <c r="R771" s="37">
        <f>[1]consoCURRENT!U16289</f>
        <v>0</v>
      </c>
      <c r="S771" s="37">
        <f>[1]consoCURRENT!V16289</f>
        <v>0</v>
      </c>
      <c r="T771" s="37">
        <f>[1]consoCURRENT!W16289</f>
        <v>0</v>
      </c>
      <c r="U771" s="37">
        <f>[1]consoCURRENT!X16289</f>
        <v>0</v>
      </c>
      <c r="V771" s="37">
        <f>[1]consoCURRENT!Y16289</f>
        <v>0</v>
      </c>
      <c r="W771" s="37">
        <f>[1]consoCURRENT!Z16289</f>
        <v>0</v>
      </c>
      <c r="X771" s="37">
        <f>[1]consoCURRENT!AA16289</f>
        <v>0</v>
      </c>
      <c r="Y771" s="37">
        <f>[1]consoCURRENT!AB16289</f>
        <v>0</v>
      </c>
      <c r="Z771" s="37">
        <f t="shared" si="545"/>
        <v>0</v>
      </c>
      <c r="AA771" s="37">
        <f t="shared" si="546"/>
        <v>0</v>
      </c>
      <c r="AB771" s="42"/>
      <c r="AC771" s="38"/>
    </row>
    <row r="772" spans="1:29" s="39" customFormat="1" ht="18" customHeight="1" x14ac:dyDescent="0.25">
      <c r="A772" s="43" t="s">
        <v>40</v>
      </c>
      <c r="B772" s="44">
        <f>SUM(B768:B771)</f>
        <v>181312000</v>
      </c>
      <c r="C772" s="44">
        <f t="shared" ref="C772:AA772" si="548">SUM(C768:C771)</f>
        <v>0</v>
      </c>
      <c r="D772" s="44">
        <f t="shared" si="548"/>
        <v>0</v>
      </c>
      <c r="E772" s="44">
        <f t="shared" si="548"/>
        <v>11104512.220000001</v>
      </c>
      <c r="F772" s="44">
        <f t="shared" si="548"/>
        <v>0</v>
      </c>
      <c r="G772" s="44">
        <f t="shared" si="548"/>
        <v>0</v>
      </c>
      <c r="H772" s="44">
        <f t="shared" si="548"/>
        <v>0</v>
      </c>
      <c r="I772" s="44">
        <f t="shared" si="548"/>
        <v>0</v>
      </c>
      <c r="J772" s="44">
        <f t="shared" si="548"/>
        <v>0</v>
      </c>
      <c r="K772" s="44">
        <f t="shared" si="548"/>
        <v>0</v>
      </c>
      <c r="L772" s="44">
        <f t="shared" si="548"/>
        <v>0</v>
      </c>
      <c r="M772" s="44">
        <f t="shared" si="548"/>
        <v>0</v>
      </c>
      <c r="N772" s="44">
        <f t="shared" si="548"/>
        <v>0</v>
      </c>
      <c r="O772" s="44">
        <f t="shared" si="548"/>
        <v>185614.97</v>
      </c>
      <c r="P772" s="44">
        <f t="shared" si="548"/>
        <v>10918897.25</v>
      </c>
      <c r="Q772" s="44">
        <f t="shared" si="548"/>
        <v>0</v>
      </c>
      <c r="R772" s="44">
        <f t="shared" si="548"/>
        <v>0</v>
      </c>
      <c r="S772" s="44">
        <f t="shared" si="548"/>
        <v>0</v>
      </c>
      <c r="T772" s="44">
        <f t="shared" si="548"/>
        <v>0</v>
      </c>
      <c r="U772" s="44">
        <f t="shared" si="548"/>
        <v>0</v>
      </c>
      <c r="V772" s="44">
        <f t="shared" si="548"/>
        <v>0</v>
      </c>
      <c r="W772" s="44">
        <f t="shared" si="548"/>
        <v>0</v>
      </c>
      <c r="X772" s="44">
        <f t="shared" si="548"/>
        <v>0</v>
      </c>
      <c r="Y772" s="44">
        <f t="shared" si="548"/>
        <v>0</v>
      </c>
      <c r="Z772" s="44">
        <f t="shared" si="548"/>
        <v>11104512.220000001</v>
      </c>
      <c r="AA772" s="44">
        <f t="shared" si="548"/>
        <v>170207487.78</v>
      </c>
      <c r="AB772" s="45">
        <f t="shared" si="547"/>
        <v>6.1245324192552068E-2</v>
      </c>
      <c r="AC772" s="38"/>
    </row>
    <row r="773" spans="1:29" s="39" customFormat="1" ht="18" customHeight="1" x14ac:dyDescent="0.25">
      <c r="A773" s="46" t="s">
        <v>41</v>
      </c>
      <c r="B773" s="37">
        <f>[1]consoCURRENT!E16293</f>
        <v>0</v>
      </c>
      <c r="C773" s="37">
        <f>[1]consoCURRENT!F16293</f>
        <v>0</v>
      </c>
      <c r="D773" s="37">
        <f>[1]consoCURRENT!G16293</f>
        <v>0</v>
      </c>
      <c r="E773" s="37">
        <f>[1]consoCURRENT!H16293</f>
        <v>0</v>
      </c>
      <c r="F773" s="37">
        <f>[1]consoCURRENT!I16293</f>
        <v>0</v>
      </c>
      <c r="G773" s="37">
        <f>[1]consoCURRENT!J16293</f>
        <v>0</v>
      </c>
      <c r="H773" s="37">
        <f>[1]consoCURRENT!K16293</f>
        <v>0</v>
      </c>
      <c r="I773" s="37">
        <f>[1]consoCURRENT!L16293</f>
        <v>0</v>
      </c>
      <c r="J773" s="37">
        <f>[1]consoCURRENT!M16293</f>
        <v>0</v>
      </c>
      <c r="K773" s="37">
        <f>[1]consoCURRENT!N16293</f>
        <v>0</v>
      </c>
      <c r="L773" s="37">
        <f>[1]consoCURRENT!O16293</f>
        <v>0</v>
      </c>
      <c r="M773" s="37">
        <f>[1]consoCURRENT!P16293</f>
        <v>0</v>
      </c>
      <c r="N773" s="37">
        <f>[1]consoCURRENT!Q16293</f>
        <v>0</v>
      </c>
      <c r="O773" s="37">
        <f>[1]consoCURRENT!R16293</f>
        <v>0</v>
      </c>
      <c r="P773" s="37">
        <f>[1]consoCURRENT!S16293</f>
        <v>0</v>
      </c>
      <c r="Q773" s="37">
        <f>[1]consoCURRENT!T16293</f>
        <v>0</v>
      </c>
      <c r="R773" s="37">
        <f>[1]consoCURRENT!U16293</f>
        <v>0</v>
      </c>
      <c r="S773" s="37">
        <f>[1]consoCURRENT!V16293</f>
        <v>0</v>
      </c>
      <c r="T773" s="37">
        <f>[1]consoCURRENT!W16293</f>
        <v>0</v>
      </c>
      <c r="U773" s="37">
        <f>[1]consoCURRENT!X16293</f>
        <v>0</v>
      </c>
      <c r="V773" s="37">
        <f>[1]consoCURRENT!Y16293</f>
        <v>0</v>
      </c>
      <c r="W773" s="37">
        <f>[1]consoCURRENT!Z16293</f>
        <v>0</v>
      </c>
      <c r="X773" s="37">
        <f>[1]consoCURRENT!AA16293</f>
        <v>0</v>
      </c>
      <c r="Y773" s="37">
        <f>[1]consoCURRENT!AB16293</f>
        <v>0</v>
      </c>
      <c r="Z773" s="37">
        <f t="shared" ref="Z773" si="549">SUM(M773:Y773)</f>
        <v>0</v>
      </c>
      <c r="AA773" s="37">
        <f t="shared" ref="AA773" si="550">B773-Z773</f>
        <v>0</v>
      </c>
      <c r="AB773" s="42"/>
      <c r="AC773" s="38"/>
    </row>
    <row r="774" spans="1:29" s="39" customFormat="1" ht="18" customHeight="1" x14ac:dyDescent="0.25">
      <c r="A774" s="43" t="s">
        <v>42</v>
      </c>
      <c r="B774" s="44">
        <f>B773+B772</f>
        <v>181312000</v>
      </c>
      <c r="C774" s="44">
        <f t="shared" ref="C774:AA774" si="551">C773+C772</f>
        <v>0</v>
      </c>
      <c r="D774" s="44">
        <f t="shared" si="551"/>
        <v>0</v>
      </c>
      <c r="E774" s="44">
        <f t="shared" si="551"/>
        <v>11104512.220000001</v>
      </c>
      <c r="F774" s="44">
        <f t="shared" si="551"/>
        <v>0</v>
      </c>
      <c r="G774" s="44">
        <f t="shared" si="551"/>
        <v>0</v>
      </c>
      <c r="H774" s="44">
        <f t="shared" si="551"/>
        <v>0</v>
      </c>
      <c r="I774" s="44">
        <f t="shared" si="551"/>
        <v>0</v>
      </c>
      <c r="J774" s="44">
        <f t="shared" si="551"/>
        <v>0</v>
      </c>
      <c r="K774" s="44">
        <f t="shared" si="551"/>
        <v>0</v>
      </c>
      <c r="L774" s="44">
        <f t="shared" si="551"/>
        <v>0</v>
      </c>
      <c r="M774" s="44">
        <f t="shared" si="551"/>
        <v>0</v>
      </c>
      <c r="N774" s="44">
        <f t="shared" si="551"/>
        <v>0</v>
      </c>
      <c r="O774" s="44">
        <f t="shared" si="551"/>
        <v>185614.97</v>
      </c>
      <c r="P774" s="44">
        <f t="shared" si="551"/>
        <v>10918897.25</v>
      </c>
      <c r="Q774" s="44">
        <f t="shared" si="551"/>
        <v>0</v>
      </c>
      <c r="R774" s="44">
        <f t="shared" si="551"/>
        <v>0</v>
      </c>
      <c r="S774" s="44">
        <f t="shared" si="551"/>
        <v>0</v>
      </c>
      <c r="T774" s="44">
        <f t="shared" si="551"/>
        <v>0</v>
      </c>
      <c r="U774" s="44">
        <f t="shared" si="551"/>
        <v>0</v>
      </c>
      <c r="V774" s="44">
        <f t="shared" si="551"/>
        <v>0</v>
      </c>
      <c r="W774" s="44">
        <f t="shared" si="551"/>
        <v>0</v>
      </c>
      <c r="X774" s="44">
        <f t="shared" si="551"/>
        <v>0</v>
      </c>
      <c r="Y774" s="44">
        <f t="shared" si="551"/>
        <v>0</v>
      </c>
      <c r="Z774" s="44">
        <f t="shared" si="551"/>
        <v>11104512.220000001</v>
      </c>
      <c r="AA774" s="44">
        <f t="shared" si="551"/>
        <v>170207487.78</v>
      </c>
      <c r="AB774" s="45">
        <f t="shared" si="547"/>
        <v>6.1245324192552068E-2</v>
      </c>
      <c r="AC774" s="47"/>
    </row>
    <row r="775" spans="1:29" s="39" customFormat="1" ht="15" customHeight="1" x14ac:dyDescent="0.25">
      <c r="A775" s="36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8"/>
    </row>
    <row r="776" spans="1:29" s="39" customFormat="1" ht="15" customHeight="1" x14ac:dyDescent="0.25">
      <c r="A776" s="36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8"/>
    </row>
    <row r="777" spans="1:29" s="39" customFormat="1" ht="15" customHeight="1" x14ac:dyDescent="0.3">
      <c r="A777" s="40" t="s">
        <v>61</v>
      </c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8"/>
    </row>
    <row r="778" spans="1:29" s="39" customFormat="1" ht="18" customHeight="1" x14ac:dyDescent="0.25">
      <c r="A778" s="41" t="s">
        <v>36</v>
      </c>
      <c r="B778" s="37">
        <f>[1]consoCURRENT!E16353</f>
        <v>966000</v>
      </c>
      <c r="C778" s="37">
        <f>[1]consoCURRENT!F16353</f>
        <v>0</v>
      </c>
      <c r="D778" s="37">
        <f>[1]consoCURRENT!G16353</f>
        <v>0</v>
      </c>
      <c r="E778" s="37">
        <f>[1]consoCURRENT!H16353</f>
        <v>159263.16</v>
      </c>
      <c r="F778" s="37">
        <f>[1]consoCURRENT!I16353</f>
        <v>0</v>
      </c>
      <c r="G778" s="37">
        <f>[1]consoCURRENT!J16353</f>
        <v>0</v>
      </c>
      <c r="H778" s="37">
        <f>[1]consoCURRENT!K16353</f>
        <v>0</v>
      </c>
      <c r="I778" s="37">
        <f>[1]consoCURRENT!L16353</f>
        <v>0</v>
      </c>
      <c r="J778" s="37">
        <f>[1]consoCURRENT!M16353</f>
        <v>0</v>
      </c>
      <c r="K778" s="37">
        <f>[1]consoCURRENT!N16353</f>
        <v>0</v>
      </c>
      <c r="L778" s="37">
        <f>[1]consoCURRENT!O16353</f>
        <v>0</v>
      </c>
      <c r="M778" s="37">
        <f>[1]consoCURRENT!P16353</f>
        <v>0</v>
      </c>
      <c r="N778" s="37">
        <f>[1]consoCURRENT!Q16353</f>
        <v>0</v>
      </c>
      <c r="O778" s="37">
        <f>[1]consoCURRENT!R16353</f>
        <v>105564.84</v>
      </c>
      <c r="P778" s="37">
        <f>[1]consoCURRENT!S16353</f>
        <v>53698.32</v>
      </c>
      <c r="Q778" s="37">
        <f>[1]consoCURRENT!T16353</f>
        <v>0</v>
      </c>
      <c r="R778" s="37">
        <f>[1]consoCURRENT!U16353</f>
        <v>0</v>
      </c>
      <c r="S778" s="37">
        <f>[1]consoCURRENT!V16353</f>
        <v>0</v>
      </c>
      <c r="T778" s="37">
        <f>[1]consoCURRENT!W16353</f>
        <v>0</v>
      </c>
      <c r="U778" s="37">
        <f>[1]consoCURRENT!X16353</f>
        <v>0</v>
      </c>
      <c r="V778" s="37">
        <f>[1]consoCURRENT!Y16353</f>
        <v>0</v>
      </c>
      <c r="W778" s="37">
        <f>[1]consoCURRENT!Z16353</f>
        <v>0</v>
      </c>
      <c r="X778" s="37">
        <f>[1]consoCURRENT!AA16353</f>
        <v>0</v>
      </c>
      <c r="Y778" s="37">
        <f>[1]consoCURRENT!AB16353</f>
        <v>0</v>
      </c>
      <c r="Z778" s="37">
        <f>SUM(M778:Y778)</f>
        <v>159263.16</v>
      </c>
      <c r="AA778" s="37">
        <f>B778-Z778</f>
        <v>806736.84</v>
      </c>
      <c r="AB778" s="42">
        <f>Z778/B778</f>
        <v>0.16486869565217391</v>
      </c>
      <c r="AC778" s="38"/>
    </row>
    <row r="779" spans="1:29" s="39" customFormat="1" ht="18" customHeight="1" x14ac:dyDescent="0.25">
      <c r="A779" s="41" t="s">
        <v>37</v>
      </c>
      <c r="B779" s="37">
        <f>[1]consoCURRENT!E16429</f>
        <v>149902000</v>
      </c>
      <c r="C779" s="37">
        <f>[1]consoCURRENT!F16429</f>
        <v>0</v>
      </c>
      <c r="D779" s="37">
        <f>[1]consoCURRENT!G16429</f>
        <v>0</v>
      </c>
      <c r="E779" s="37">
        <f>[1]consoCURRENT!H16429</f>
        <v>5569197.4400000004</v>
      </c>
      <c r="F779" s="37">
        <f>[1]consoCURRENT!I16429</f>
        <v>0</v>
      </c>
      <c r="G779" s="37">
        <f>[1]consoCURRENT!J16429</f>
        <v>0</v>
      </c>
      <c r="H779" s="37">
        <f>[1]consoCURRENT!K16429</f>
        <v>0</v>
      </c>
      <c r="I779" s="37">
        <f>[1]consoCURRENT!L16429</f>
        <v>0</v>
      </c>
      <c r="J779" s="37">
        <f>[1]consoCURRENT!M16429</f>
        <v>0</v>
      </c>
      <c r="K779" s="37">
        <f>[1]consoCURRENT!N16429</f>
        <v>0</v>
      </c>
      <c r="L779" s="37">
        <f>[1]consoCURRENT!O16429</f>
        <v>0</v>
      </c>
      <c r="M779" s="37">
        <f>[1]consoCURRENT!P16429</f>
        <v>0</v>
      </c>
      <c r="N779" s="37">
        <f>[1]consoCURRENT!Q16429</f>
        <v>0</v>
      </c>
      <c r="O779" s="37">
        <f>[1]consoCURRENT!R16429</f>
        <v>91240.44</v>
      </c>
      <c r="P779" s="37">
        <f>[1]consoCURRENT!S16429</f>
        <v>5477957</v>
      </c>
      <c r="Q779" s="37">
        <f>[1]consoCURRENT!T16429</f>
        <v>0</v>
      </c>
      <c r="R779" s="37">
        <f>[1]consoCURRENT!U16429</f>
        <v>0</v>
      </c>
      <c r="S779" s="37">
        <f>[1]consoCURRENT!V16429</f>
        <v>0</v>
      </c>
      <c r="T779" s="37">
        <f>[1]consoCURRENT!W16429</f>
        <v>0</v>
      </c>
      <c r="U779" s="37">
        <f>[1]consoCURRENT!X16429</f>
        <v>0</v>
      </c>
      <c r="V779" s="37">
        <f>[1]consoCURRENT!Y16429</f>
        <v>0</v>
      </c>
      <c r="W779" s="37">
        <f>[1]consoCURRENT!Z16429</f>
        <v>0</v>
      </c>
      <c r="X779" s="37">
        <f>[1]consoCURRENT!AA16429</f>
        <v>0</v>
      </c>
      <c r="Y779" s="37">
        <f>[1]consoCURRENT!AB16429</f>
        <v>0</v>
      </c>
      <c r="Z779" s="37">
        <f t="shared" ref="Z779:Z781" si="552">SUM(M779:Y779)</f>
        <v>5569197.4400000004</v>
      </c>
      <c r="AA779" s="37">
        <f t="shared" ref="AA779:AA781" si="553">B779-Z779</f>
        <v>144332802.56</v>
      </c>
      <c r="AB779" s="42">
        <f t="shared" ref="AB779:AB784" si="554">Z779/B779</f>
        <v>3.7152255740417077E-2</v>
      </c>
      <c r="AC779" s="38"/>
    </row>
    <row r="780" spans="1:29" s="39" customFormat="1" ht="18" customHeight="1" x14ac:dyDescent="0.25">
      <c r="A780" s="41" t="s">
        <v>38</v>
      </c>
      <c r="B780" s="37">
        <f>[1]consoCURRENT!E16435</f>
        <v>0</v>
      </c>
      <c r="C780" s="37">
        <f>[1]consoCURRENT!F16435</f>
        <v>0</v>
      </c>
      <c r="D780" s="37">
        <f>[1]consoCURRENT!G16435</f>
        <v>0</v>
      </c>
      <c r="E780" s="37">
        <f>[1]consoCURRENT!H16435</f>
        <v>0</v>
      </c>
      <c r="F780" s="37">
        <f>[1]consoCURRENT!I16435</f>
        <v>0</v>
      </c>
      <c r="G780" s="37">
        <f>[1]consoCURRENT!J16435</f>
        <v>0</v>
      </c>
      <c r="H780" s="37">
        <f>[1]consoCURRENT!K16435</f>
        <v>0</v>
      </c>
      <c r="I780" s="37">
        <f>[1]consoCURRENT!L16435</f>
        <v>0</v>
      </c>
      <c r="J780" s="37">
        <f>[1]consoCURRENT!M16435</f>
        <v>0</v>
      </c>
      <c r="K780" s="37">
        <f>[1]consoCURRENT!N16435</f>
        <v>0</v>
      </c>
      <c r="L780" s="37">
        <f>[1]consoCURRENT!O16435</f>
        <v>0</v>
      </c>
      <c r="M780" s="37">
        <f>[1]consoCURRENT!P16435</f>
        <v>0</v>
      </c>
      <c r="N780" s="37">
        <f>[1]consoCURRENT!Q16435</f>
        <v>0</v>
      </c>
      <c r="O780" s="37">
        <f>[1]consoCURRENT!R16435</f>
        <v>0</v>
      </c>
      <c r="P780" s="37">
        <f>[1]consoCURRENT!S16435</f>
        <v>0</v>
      </c>
      <c r="Q780" s="37">
        <f>[1]consoCURRENT!T16435</f>
        <v>0</v>
      </c>
      <c r="R780" s="37">
        <f>[1]consoCURRENT!U16435</f>
        <v>0</v>
      </c>
      <c r="S780" s="37">
        <f>[1]consoCURRENT!V16435</f>
        <v>0</v>
      </c>
      <c r="T780" s="37">
        <f>[1]consoCURRENT!W16435</f>
        <v>0</v>
      </c>
      <c r="U780" s="37">
        <f>[1]consoCURRENT!X16435</f>
        <v>0</v>
      </c>
      <c r="V780" s="37">
        <f>[1]consoCURRENT!Y16435</f>
        <v>0</v>
      </c>
      <c r="W780" s="37">
        <f>[1]consoCURRENT!Z16435</f>
        <v>0</v>
      </c>
      <c r="X780" s="37">
        <f>[1]consoCURRENT!AA16435</f>
        <v>0</v>
      </c>
      <c r="Y780" s="37">
        <f>[1]consoCURRENT!AB16435</f>
        <v>0</v>
      </c>
      <c r="Z780" s="37">
        <f t="shared" si="552"/>
        <v>0</v>
      </c>
      <c r="AA780" s="37">
        <f t="shared" si="553"/>
        <v>0</v>
      </c>
      <c r="AB780" s="42"/>
      <c r="AC780" s="38"/>
    </row>
    <row r="781" spans="1:29" s="39" customFormat="1" ht="18" customHeight="1" x14ac:dyDescent="0.25">
      <c r="A781" s="41" t="s">
        <v>39</v>
      </c>
      <c r="B781" s="37">
        <f>[1]consoCURRENT!E16464</f>
        <v>0</v>
      </c>
      <c r="C781" s="37">
        <f>[1]consoCURRENT!F16464</f>
        <v>0</v>
      </c>
      <c r="D781" s="37">
        <f>[1]consoCURRENT!G16464</f>
        <v>0</v>
      </c>
      <c r="E781" s="37">
        <f>[1]consoCURRENT!H16464</f>
        <v>0</v>
      </c>
      <c r="F781" s="37">
        <f>[1]consoCURRENT!I16464</f>
        <v>0</v>
      </c>
      <c r="G781" s="37">
        <f>[1]consoCURRENT!J16464</f>
        <v>0</v>
      </c>
      <c r="H781" s="37">
        <f>[1]consoCURRENT!K16464</f>
        <v>0</v>
      </c>
      <c r="I781" s="37">
        <f>[1]consoCURRENT!L16464</f>
        <v>0</v>
      </c>
      <c r="J781" s="37">
        <f>[1]consoCURRENT!M16464</f>
        <v>0</v>
      </c>
      <c r="K781" s="37">
        <f>[1]consoCURRENT!N16464</f>
        <v>0</v>
      </c>
      <c r="L781" s="37">
        <f>[1]consoCURRENT!O16464</f>
        <v>0</v>
      </c>
      <c r="M781" s="37">
        <f>[1]consoCURRENT!P16464</f>
        <v>0</v>
      </c>
      <c r="N781" s="37">
        <f>[1]consoCURRENT!Q16464</f>
        <v>0</v>
      </c>
      <c r="O781" s="37">
        <f>[1]consoCURRENT!R16464</f>
        <v>0</v>
      </c>
      <c r="P781" s="37">
        <f>[1]consoCURRENT!S16464</f>
        <v>0</v>
      </c>
      <c r="Q781" s="37">
        <f>[1]consoCURRENT!T16464</f>
        <v>0</v>
      </c>
      <c r="R781" s="37">
        <f>[1]consoCURRENT!U16464</f>
        <v>0</v>
      </c>
      <c r="S781" s="37">
        <f>[1]consoCURRENT!V16464</f>
        <v>0</v>
      </c>
      <c r="T781" s="37">
        <f>[1]consoCURRENT!W16464</f>
        <v>0</v>
      </c>
      <c r="U781" s="37">
        <f>[1]consoCURRENT!X16464</f>
        <v>0</v>
      </c>
      <c r="V781" s="37">
        <f>[1]consoCURRENT!Y16464</f>
        <v>0</v>
      </c>
      <c r="W781" s="37">
        <f>[1]consoCURRENT!Z16464</f>
        <v>0</v>
      </c>
      <c r="X781" s="37">
        <f>[1]consoCURRENT!AA16464</f>
        <v>0</v>
      </c>
      <c r="Y781" s="37">
        <f>[1]consoCURRENT!AB16464</f>
        <v>0</v>
      </c>
      <c r="Z781" s="37">
        <f t="shared" si="552"/>
        <v>0</v>
      </c>
      <c r="AA781" s="37">
        <f t="shared" si="553"/>
        <v>0</v>
      </c>
      <c r="AB781" s="42"/>
      <c r="AC781" s="38"/>
    </row>
    <row r="782" spans="1:29" s="39" customFormat="1" ht="18" customHeight="1" x14ac:dyDescent="0.25">
      <c r="A782" s="43" t="s">
        <v>40</v>
      </c>
      <c r="B782" s="44">
        <f>SUM(B778:B781)</f>
        <v>150868000</v>
      </c>
      <c r="C782" s="44">
        <f t="shared" ref="C782:AA782" si="555">SUM(C778:C781)</f>
        <v>0</v>
      </c>
      <c r="D782" s="44">
        <f t="shared" si="555"/>
        <v>0</v>
      </c>
      <c r="E782" s="44">
        <f t="shared" si="555"/>
        <v>5728460.6000000006</v>
      </c>
      <c r="F782" s="44">
        <f t="shared" si="555"/>
        <v>0</v>
      </c>
      <c r="G782" s="44">
        <f t="shared" si="555"/>
        <v>0</v>
      </c>
      <c r="H782" s="44">
        <f t="shared" si="555"/>
        <v>0</v>
      </c>
      <c r="I782" s="44">
        <f t="shared" si="555"/>
        <v>0</v>
      </c>
      <c r="J782" s="44">
        <f t="shared" si="555"/>
        <v>0</v>
      </c>
      <c r="K782" s="44">
        <f t="shared" si="555"/>
        <v>0</v>
      </c>
      <c r="L782" s="44">
        <f t="shared" si="555"/>
        <v>0</v>
      </c>
      <c r="M782" s="44">
        <f t="shared" si="555"/>
        <v>0</v>
      </c>
      <c r="N782" s="44">
        <f t="shared" si="555"/>
        <v>0</v>
      </c>
      <c r="O782" s="44">
        <f t="shared" si="555"/>
        <v>196805.28</v>
      </c>
      <c r="P782" s="44">
        <f t="shared" si="555"/>
        <v>5531655.3200000003</v>
      </c>
      <c r="Q782" s="44">
        <f t="shared" si="555"/>
        <v>0</v>
      </c>
      <c r="R782" s="44">
        <f t="shared" si="555"/>
        <v>0</v>
      </c>
      <c r="S782" s="44">
        <f t="shared" si="555"/>
        <v>0</v>
      </c>
      <c r="T782" s="44">
        <f t="shared" si="555"/>
        <v>0</v>
      </c>
      <c r="U782" s="44">
        <f t="shared" si="555"/>
        <v>0</v>
      </c>
      <c r="V782" s="44">
        <f t="shared" si="555"/>
        <v>0</v>
      </c>
      <c r="W782" s="44">
        <f t="shared" si="555"/>
        <v>0</v>
      </c>
      <c r="X782" s="44">
        <f t="shared" si="555"/>
        <v>0</v>
      </c>
      <c r="Y782" s="44">
        <f t="shared" si="555"/>
        <v>0</v>
      </c>
      <c r="Z782" s="44">
        <f t="shared" si="555"/>
        <v>5728460.6000000006</v>
      </c>
      <c r="AA782" s="44">
        <f t="shared" si="555"/>
        <v>145139539.40000001</v>
      </c>
      <c r="AB782" s="45">
        <f t="shared" si="554"/>
        <v>3.7970017498740627E-2</v>
      </c>
      <c r="AC782" s="38"/>
    </row>
    <row r="783" spans="1:29" s="39" customFormat="1" ht="18" customHeight="1" x14ac:dyDescent="0.25">
      <c r="A783" s="46" t="s">
        <v>41</v>
      </c>
      <c r="B783" s="37">
        <f>[1]consoCURRENT!E16468</f>
        <v>0</v>
      </c>
      <c r="C783" s="37">
        <f>[1]consoCURRENT!F16468</f>
        <v>0</v>
      </c>
      <c r="D783" s="37">
        <f>[1]consoCURRENT!G16468</f>
        <v>0</v>
      </c>
      <c r="E783" s="37">
        <f>[1]consoCURRENT!H16468</f>
        <v>0</v>
      </c>
      <c r="F783" s="37">
        <f>[1]consoCURRENT!I16468</f>
        <v>0</v>
      </c>
      <c r="G783" s="37">
        <f>[1]consoCURRENT!J16468</f>
        <v>0</v>
      </c>
      <c r="H783" s="37">
        <f>[1]consoCURRENT!K16468</f>
        <v>0</v>
      </c>
      <c r="I783" s="37">
        <f>[1]consoCURRENT!L16468</f>
        <v>0</v>
      </c>
      <c r="J783" s="37">
        <f>[1]consoCURRENT!M16468</f>
        <v>0</v>
      </c>
      <c r="K783" s="37">
        <f>[1]consoCURRENT!N16468</f>
        <v>0</v>
      </c>
      <c r="L783" s="37">
        <f>[1]consoCURRENT!O16468</f>
        <v>0</v>
      </c>
      <c r="M783" s="37">
        <f>[1]consoCURRENT!P16468</f>
        <v>0</v>
      </c>
      <c r="N783" s="37">
        <f>[1]consoCURRENT!Q16468</f>
        <v>0</v>
      </c>
      <c r="O783" s="37">
        <f>[1]consoCURRENT!R16468</f>
        <v>0</v>
      </c>
      <c r="P783" s="37">
        <f>[1]consoCURRENT!S16468</f>
        <v>0</v>
      </c>
      <c r="Q783" s="37">
        <f>[1]consoCURRENT!T16468</f>
        <v>0</v>
      </c>
      <c r="R783" s="37">
        <f>[1]consoCURRENT!U16468</f>
        <v>0</v>
      </c>
      <c r="S783" s="37">
        <f>[1]consoCURRENT!V16468</f>
        <v>0</v>
      </c>
      <c r="T783" s="37">
        <f>[1]consoCURRENT!W16468</f>
        <v>0</v>
      </c>
      <c r="U783" s="37">
        <f>[1]consoCURRENT!X16468</f>
        <v>0</v>
      </c>
      <c r="V783" s="37">
        <f>[1]consoCURRENT!Y16468</f>
        <v>0</v>
      </c>
      <c r="W783" s="37">
        <f>[1]consoCURRENT!Z16468</f>
        <v>0</v>
      </c>
      <c r="X783" s="37">
        <f>[1]consoCURRENT!AA16468</f>
        <v>0</v>
      </c>
      <c r="Y783" s="37">
        <f>[1]consoCURRENT!AB16468</f>
        <v>0</v>
      </c>
      <c r="Z783" s="37">
        <f t="shared" ref="Z783" si="556">SUM(M783:Y783)</f>
        <v>0</v>
      </c>
      <c r="AA783" s="37">
        <f t="shared" ref="AA783" si="557">B783-Z783</f>
        <v>0</v>
      </c>
      <c r="AB783" s="42"/>
      <c r="AC783" s="38"/>
    </row>
    <row r="784" spans="1:29" s="39" customFormat="1" ht="18" customHeight="1" x14ac:dyDescent="0.25">
      <c r="A784" s="43" t="s">
        <v>42</v>
      </c>
      <c r="B784" s="44">
        <f>B783+B782</f>
        <v>150868000</v>
      </c>
      <c r="C784" s="44">
        <f t="shared" ref="C784:AA784" si="558">C783+C782</f>
        <v>0</v>
      </c>
      <c r="D784" s="44">
        <f t="shared" si="558"/>
        <v>0</v>
      </c>
      <c r="E784" s="44">
        <f t="shared" si="558"/>
        <v>5728460.6000000006</v>
      </c>
      <c r="F784" s="44">
        <f t="shared" si="558"/>
        <v>0</v>
      </c>
      <c r="G784" s="44">
        <f t="shared" si="558"/>
        <v>0</v>
      </c>
      <c r="H784" s="44">
        <f t="shared" si="558"/>
        <v>0</v>
      </c>
      <c r="I784" s="44">
        <f t="shared" si="558"/>
        <v>0</v>
      </c>
      <c r="J784" s="44">
        <f t="shared" si="558"/>
        <v>0</v>
      </c>
      <c r="K784" s="44">
        <f t="shared" si="558"/>
        <v>0</v>
      </c>
      <c r="L784" s="44">
        <f t="shared" si="558"/>
        <v>0</v>
      </c>
      <c r="M784" s="44">
        <f t="shared" si="558"/>
        <v>0</v>
      </c>
      <c r="N784" s="44">
        <f t="shared" si="558"/>
        <v>0</v>
      </c>
      <c r="O784" s="44">
        <f t="shared" si="558"/>
        <v>196805.28</v>
      </c>
      <c r="P784" s="44">
        <f t="shared" si="558"/>
        <v>5531655.3200000003</v>
      </c>
      <c r="Q784" s="44">
        <f t="shared" si="558"/>
        <v>0</v>
      </c>
      <c r="R784" s="44">
        <f t="shared" si="558"/>
        <v>0</v>
      </c>
      <c r="S784" s="44">
        <f t="shared" si="558"/>
        <v>0</v>
      </c>
      <c r="T784" s="44">
        <f t="shared" si="558"/>
        <v>0</v>
      </c>
      <c r="U784" s="44">
        <f t="shared" si="558"/>
        <v>0</v>
      </c>
      <c r="V784" s="44">
        <f t="shared" si="558"/>
        <v>0</v>
      </c>
      <c r="W784" s="44">
        <f t="shared" si="558"/>
        <v>0</v>
      </c>
      <c r="X784" s="44">
        <f t="shared" si="558"/>
        <v>0</v>
      </c>
      <c r="Y784" s="44">
        <f t="shared" si="558"/>
        <v>0</v>
      </c>
      <c r="Z784" s="44">
        <f t="shared" si="558"/>
        <v>5728460.6000000006</v>
      </c>
      <c r="AA784" s="44">
        <f t="shared" si="558"/>
        <v>145139539.40000001</v>
      </c>
      <c r="AB784" s="45">
        <f t="shared" si="554"/>
        <v>3.7970017498740627E-2</v>
      </c>
      <c r="AC784" s="47"/>
    </row>
    <row r="785" spans="1:29" s="39" customFormat="1" ht="15" customHeight="1" x14ac:dyDescent="0.25">
      <c r="A785" s="36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8"/>
    </row>
    <row r="786" spans="1:29" s="39" customFormat="1" ht="15" customHeight="1" x14ac:dyDescent="0.25">
      <c r="A786" s="36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8"/>
    </row>
    <row r="787" spans="1:29" s="39" customFormat="1" ht="15" customHeight="1" x14ac:dyDescent="0.3">
      <c r="A787" s="40" t="s">
        <v>62</v>
      </c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8"/>
    </row>
    <row r="788" spans="1:29" s="39" customFormat="1" ht="18" customHeight="1" x14ac:dyDescent="0.25">
      <c r="A788" s="41" t="s">
        <v>36</v>
      </c>
      <c r="B788" s="37">
        <f>[1]consoCURRENT!E16528</f>
        <v>966000</v>
      </c>
      <c r="C788" s="37">
        <f>[1]consoCURRENT!F16528</f>
        <v>0</v>
      </c>
      <c r="D788" s="37">
        <f>[1]consoCURRENT!G16528</f>
        <v>0</v>
      </c>
      <c r="E788" s="37">
        <f>[1]consoCURRENT!H16528</f>
        <v>233013.03999999998</v>
      </c>
      <c r="F788" s="37">
        <f>[1]consoCURRENT!I16528</f>
        <v>0</v>
      </c>
      <c r="G788" s="37">
        <f>[1]consoCURRENT!J16528</f>
        <v>0</v>
      </c>
      <c r="H788" s="37">
        <f>[1]consoCURRENT!K16528</f>
        <v>0</v>
      </c>
      <c r="I788" s="37">
        <f>[1]consoCURRENT!L16528</f>
        <v>0</v>
      </c>
      <c r="J788" s="37">
        <f>[1]consoCURRENT!M16528</f>
        <v>0</v>
      </c>
      <c r="K788" s="37">
        <f>[1]consoCURRENT!N16528</f>
        <v>0</v>
      </c>
      <c r="L788" s="37">
        <f>[1]consoCURRENT!O16528</f>
        <v>0</v>
      </c>
      <c r="M788" s="37">
        <f>[1]consoCURRENT!P16528</f>
        <v>0</v>
      </c>
      <c r="N788" s="37">
        <f>[1]consoCURRENT!Q16528</f>
        <v>0</v>
      </c>
      <c r="O788" s="37">
        <f>[1]consoCURRENT!R16528</f>
        <v>160342</v>
      </c>
      <c r="P788" s="37">
        <f>[1]consoCURRENT!S16528</f>
        <v>72671.039999999994</v>
      </c>
      <c r="Q788" s="37">
        <f>[1]consoCURRENT!T16528</f>
        <v>0</v>
      </c>
      <c r="R788" s="37">
        <f>[1]consoCURRENT!U16528</f>
        <v>0</v>
      </c>
      <c r="S788" s="37">
        <f>[1]consoCURRENT!V16528</f>
        <v>0</v>
      </c>
      <c r="T788" s="37">
        <f>[1]consoCURRENT!W16528</f>
        <v>0</v>
      </c>
      <c r="U788" s="37">
        <f>[1]consoCURRENT!X16528</f>
        <v>0</v>
      </c>
      <c r="V788" s="37">
        <f>[1]consoCURRENT!Y16528</f>
        <v>0</v>
      </c>
      <c r="W788" s="37">
        <f>[1]consoCURRENT!Z16528</f>
        <v>0</v>
      </c>
      <c r="X788" s="37">
        <f>[1]consoCURRENT!AA16528</f>
        <v>0</v>
      </c>
      <c r="Y788" s="37">
        <f>[1]consoCURRENT!AB16528</f>
        <v>0</v>
      </c>
      <c r="Z788" s="37">
        <f>SUM(M788:Y788)</f>
        <v>233013.03999999998</v>
      </c>
      <c r="AA788" s="37">
        <f>B788-Z788</f>
        <v>732986.96</v>
      </c>
      <c r="AB788" s="42">
        <f>Z788/B788</f>
        <v>0.24121432712215318</v>
      </c>
      <c r="AC788" s="38"/>
    </row>
    <row r="789" spans="1:29" s="39" customFormat="1" ht="18" customHeight="1" x14ac:dyDescent="0.25">
      <c r="A789" s="41" t="s">
        <v>37</v>
      </c>
      <c r="B789" s="37">
        <f>[1]consoCURRENT!E16604</f>
        <v>223172000</v>
      </c>
      <c r="C789" s="37">
        <f>[1]consoCURRENT!F16604</f>
        <v>0</v>
      </c>
      <c r="D789" s="37">
        <f>[1]consoCURRENT!G16604</f>
        <v>0</v>
      </c>
      <c r="E789" s="37">
        <f>[1]consoCURRENT!H16604</f>
        <v>6882945.9500000002</v>
      </c>
      <c r="F789" s="37">
        <f>[1]consoCURRENT!I16604</f>
        <v>0</v>
      </c>
      <c r="G789" s="37">
        <f>[1]consoCURRENT!J16604</f>
        <v>0</v>
      </c>
      <c r="H789" s="37">
        <f>[1]consoCURRENT!K16604</f>
        <v>0</v>
      </c>
      <c r="I789" s="37">
        <f>[1]consoCURRENT!L16604</f>
        <v>0</v>
      </c>
      <c r="J789" s="37">
        <f>[1]consoCURRENT!M16604</f>
        <v>0</v>
      </c>
      <c r="K789" s="37">
        <f>[1]consoCURRENT!N16604</f>
        <v>0</v>
      </c>
      <c r="L789" s="37">
        <f>[1]consoCURRENT!O16604</f>
        <v>0</v>
      </c>
      <c r="M789" s="37">
        <f>[1]consoCURRENT!P16604</f>
        <v>0</v>
      </c>
      <c r="N789" s="37">
        <f>[1]consoCURRENT!Q16604</f>
        <v>0</v>
      </c>
      <c r="O789" s="37">
        <f>[1]consoCURRENT!R16604</f>
        <v>7760.32</v>
      </c>
      <c r="P789" s="37">
        <f>[1]consoCURRENT!S16604</f>
        <v>6875185.6299999999</v>
      </c>
      <c r="Q789" s="37">
        <f>[1]consoCURRENT!T16604</f>
        <v>0</v>
      </c>
      <c r="R789" s="37">
        <f>[1]consoCURRENT!U16604</f>
        <v>0</v>
      </c>
      <c r="S789" s="37">
        <f>[1]consoCURRENT!V16604</f>
        <v>0</v>
      </c>
      <c r="T789" s="37">
        <f>[1]consoCURRENT!W16604</f>
        <v>0</v>
      </c>
      <c r="U789" s="37">
        <f>[1]consoCURRENT!X16604</f>
        <v>0</v>
      </c>
      <c r="V789" s="37">
        <f>[1]consoCURRENT!Y16604</f>
        <v>0</v>
      </c>
      <c r="W789" s="37">
        <f>[1]consoCURRENT!Z16604</f>
        <v>0</v>
      </c>
      <c r="X789" s="37">
        <f>[1]consoCURRENT!AA16604</f>
        <v>0</v>
      </c>
      <c r="Y789" s="37">
        <f>[1]consoCURRENT!AB16604</f>
        <v>0</v>
      </c>
      <c r="Z789" s="37">
        <f t="shared" ref="Z789:Z791" si="559">SUM(M789:Y789)</f>
        <v>6882945.9500000002</v>
      </c>
      <c r="AA789" s="37">
        <f t="shared" ref="AA789:AA791" si="560">B789-Z789</f>
        <v>216289054.05000001</v>
      </c>
      <c r="AB789" s="42">
        <f t="shared" ref="AB789:AB794" si="561">Z789/B789</f>
        <v>3.0841440458480456E-2</v>
      </c>
      <c r="AC789" s="38"/>
    </row>
    <row r="790" spans="1:29" s="39" customFormat="1" ht="18" customHeight="1" x14ac:dyDescent="0.25">
      <c r="A790" s="41" t="s">
        <v>38</v>
      </c>
      <c r="B790" s="37">
        <f>[1]consoCURRENT!E16610</f>
        <v>0</v>
      </c>
      <c r="C790" s="37">
        <f>[1]consoCURRENT!F16610</f>
        <v>0</v>
      </c>
      <c r="D790" s="37">
        <f>[1]consoCURRENT!G16610</f>
        <v>0</v>
      </c>
      <c r="E790" s="37">
        <f>[1]consoCURRENT!H16610</f>
        <v>0</v>
      </c>
      <c r="F790" s="37">
        <f>[1]consoCURRENT!I16610</f>
        <v>0</v>
      </c>
      <c r="G790" s="37">
        <f>[1]consoCURRENT!J16610</f>
        <v>0</v>
      </c>
      <c r="H790" s="37">
        <f>[1]consoCURRENT!K16610</f>
        <v>0</v>
      </c>
      <c r="I790" s="37">
        <f>[1]consoCURRENT!L16610</f>
        <v>0</v>
      </c>
      <c r="J790" s="37">
        <f>[1]consoCURRENT!M16610</f>
        <v>0</v>
      </c>
      <c r="K790" s="37">
        <f>[1]consoCURRENT!N16610</f>
        <v>0</v>
      </c>
      <c r="L790" s="37">
        <f>[1]consoCURRENT!O16610</f>
        <v>0</v>
      </c>
      <c r="M790" s="37">
        <f>[1]consoCURRENT!P16610</f>
        <v>0</v>
      </c>
      <c r="N790" s="37">
        <f>[1]consoCURRENT!Q16610</f>
        <v>0</v>
      </c>
      <c r="O790" s="37">
        <f>[1]consoCURRENT!R16610</f>
        <v>0</v>
      </c>
      <c r="P790" s="37">
        <f>[1]consoCURRENT!S16610</f>
        <v>0</v>
      </c>
      <c r="Q790" s="37">
        <f>[1]consoCURRENT!T16610</f>
        <v>0</v>
      </c>
      <c r="R790" s="37">
        <f>[1]consoCURRENT!U16610</f>
        <v>0</v>
      </c>
      <c r="S790" s="37">
        <f>[1]consoCURRENT!V16610</f>
        <v>0</v>
      </c>
      <c r="T790" s="37">
        <f>[1]consoCURRENT!W16610</f>
        <v>0</v>
      </c>
      <c r="U790" s="37">
        <f>[1]consoCURRENT!X16610</f>
        <v>0</v>
      </c>
      <c r="V790" s="37">
        <f>[1]consoCURRENT!Y16610</f>
        <v>0</v>
      </c>
      <c r="W790" s="37">
        <f>[1]consoCURRENT!Z16610</f>
        <v>0</v>
      </c>
      <c r="X790" s="37">
        <f>[1]consoCURRENT!AA16610</f>
        <v>0</v>
      </c>
      <c r="Y790" s="37">
        <f>[1]consoCURRENT!AB16610</f>
        <v>0</v>
      </c>
      <c r="Z790" s="37">
        <f t="shared" si="559"/>
        <v>0</v>
      </c>
      <c r="AA790" s="37">
        <f t="shared" si="560"/>
        <v>0</v>
      </c>
      <c r="AB790" s="42"/>
      <c r="AC790" s="38"/>
    </row>
    <row r="791" spans="1:29" s="39" customFormat="1" ht="18" customHeight="1" x14ac:dyDescent="0.25">
      <c r="A791" s="41" t="s">
        <v>39</v>
      </c>
      <c r="B791" s="37">
        <f>[1]consoCURRENT!E16639</f>
        <v>0</v>
      </c>
      <c r="C791" s="37">
        <f>[1]consoCURRENT!F16639</f>
        <v>0</v>
      </c>
      <c r="D791" s="37">
        <f>[1]consoCURRENT!G16639</f>
        <v>0</v>
      </c>
      <c r="E791" s="37">
        <f>[1]consoCURRENT!H16639</f>
        <v>0</v>
      </c>
      <c r="F791" s="37">
        <f>[1]consoCURRENT!I16639</f>
        <v>0</v>
      </c>
      <c r="G791" s="37">
        <f>[1]consoCURRENT!J16639</f>
        <v>0</v>
      </c>
      <c r="H791" s="37">
        <f>[1]consoCURRENT!K16639</f>
        <v>0</v>
      </c>
      <c r="I791" s="37">
        <f>[1]consoCURRENT!L16639</f>
        <v>0</v>
      </c>
      <c r="J791" s="37">
        <f>[1]consoCURRENT!M16639</f>
        <v>0</v>
      </c>
      <c r="K791" s="37">
        <f>[1]consoCURRENT!N16639</f>
        <v>0</v>
      </c>
      <c r="L791" s="37">
        <f>[1]consoCURRENT!O16639</f>
        <v>0</v>
      </c>
      <c r="M791" s="37">
        <f>[1]consoCURRENT!P16639</f>
        <v>0</v>
      </c>
      <c r="N791" s="37">
        <f>[1]consoCURRENT!Q16639</f>
        <v>0</v>
      </c>
      <c r="O791" s="37">
        <f>[1]consoCURRENT!R16639</f>
        <v>0</v>
      </c>
      <c r="P791" s="37">
        <f>[1]consoCURRENT!S16639</f>
        <v>0</v>
      </c>
      <c r="Q791" s="37">
        <f>[1]consoCURRENT!T16639</f>
        <v>0</v>
      </c>
      <c r="R791" s="37">
        <f>[1]consoCURRENT!U16639</f>
        <v>0</v>
      </c>
      <c r="S791" s="37">
        <f>[1]consoCURRENT!V16639</f>
        <v>0</v>
      </c>
      <c r="T791" s="37">
        <f>[1]consoCURRENT!W16639</f>
        <v>0</v>
      </c>
      <c r="U791" s="37">
        <f>[1]consoCURRENT!X16639</f>
        <v>0</v>
      </c>
      <c r="V791" s="37">
        <f>[1]consoCURRENT!Y16639</f>
        <v>0</v>
      </c>
      <c r="W791" s="37">
        <f>[1]consoCURRENT!Z16639</f>
        <v>0</v>
      </c>
      <c r="X791" s="37">
        <f>[1]consoCURRENT!AA16639</f>
        <v>0</v>
      </c>
      <c r="Y791" s="37">
        <f>[1]consoCURRENT!AB16639</f>
        <v>0</v>
      </c>
      <c r="Z791" s="37">
        <f t="shared" si="559"/>
        <v>0</v>
      </c>
      <c r="AA791" s="37">
        <f t="shared" si="560"/>
        <v>0</v>
      </c>
      <c r="AB791" s="42"/>
      <c r="AC791" s="38"/>
    </row>
    <row r="792" spans="1:29" s="39" customFormat="1" ht="18" customHeight="1" x14ac:dyDescent="0.25">
      <c r="A792" s="43" t="s">
        <v>40</v>
      </c>
      <c r="B792" s="44">
        <f>SUM(B788:B791)</f>
        <v>224138000</v>
      </c>
      <c r="C792" s="44">
        <f t="shared" ref="C792:AA792" si="562">SUM(C788:C791)</f>
        <v>0</v>
      </c>
      <c r="D792" s="44">
        <f t="shared" si="562"/>
        <v>0</v>
      </c>
      <c r="E792" s="44">
        <f t="shared" si="562"/>
        <v>7115958.9900000002</v>
      </c>
      <c r="F792" s="44">
        <f t="shared" si="562"/>
        <v>0</v>
      </c>
      <c r="G792" s="44">
        <f t="shared" si="562"/>
        <v>0</v>
      </c>
      <c r="H792" s="44">
        <f t="shared" si="562"/>
        <v>0</v>
      </c>
      <c r="I792" s="44">
        <f t="shared" si="562"/>
        <v>0</v>
      </c>
      <c r="J792" s="44">
        <f t="shared" si="562"/>
        <v>0</v>
      </c>
      <c r="K792" s="44">
        <f t="shared" si="562"/>
        <v>0</v>
      </c>
      <c r="L792" s="44">
        <f t="shared" si="562"/>
        <v>0</v>
      </c>
      <c r="M792" s="44">
        <f t="shared" si="562"/>
        <v>0</v>
      </c>
      <c r="N792" s="44">
        <f t="shared" si="562"/>
        <v>0</v>
      </c>
      <c r="O792" s="44">
        <f t="shared" si="562"/>
        <v>168102.32</v>
      </c>
      <c r="P792" s="44">
        <f t="shared" si="562"/>
        <v>6947856.6699999999</v>
      </c>
      <c r="Q792" s="44">
        <f t="shared" si="562"/>
        <v>0</v>
      </c>
      <c r="R792" s="44">
        <f t="shared" si="562"/>
        <v>0</v>
      </c>
      <c r="S792" s="44">
        <f t="shared" si="562"/>
        <v>0</v>
      </c>
      <c r="T792" s="44">
        <f t="shared" si="562"/>
        <v>0</v>
      </c>
      <c r="U792" s="44">
        <f t="shared" si="562"/>
        <v>0</v>
      </c>
      <c r="V792" s="44">
        <f t="shared" si="562"/>
        <v>0</v>
      </c>
      <c r="W792" s="44">
        <f t="shared" si="562"/>
        <v>0</v>
      </c>
      <c r="X792" s="44">
        <f t="shared" si="562"/>
        <v>0</v>
      </c>
      <c r="Y792" s="44">
        <f t="shared" si="562"/>
        <v>0</v>
      </c>
      <c r="Z792" s="44">
        <f t="shared" si="562"/>
        <v>7115958.9900000002</v>
      </c>
      <c r="AA792" s="44">
        <f t="shared" si="562"/>
        <v>217022041.01000002</v>
      </c>
      <c r="AB792" s="45">
        <f t="shared" si="561"/>
        <v>3.1748114955964628E-2</v>
      </c>
      <c r="AC792" s="38"/>
    </row>
    <row r="793" spans="1:29" s="39" customFormat="1" ht="18" customHeight="1" x14ac:dyDescent="0.25">
      <c r="A793" s="46" t="s">
        <v>41</v>
      </c>
      <c r="B793" s="37">
        <f>[1]consoCURRENT!E16643</f>
        <v>0</v>
      </c>
      <c r="C793" s="37">
        <f>[1]consoCURRENT!F16643</f>
        <v>0</v>
      </c>
      <c r="D793" s="37">
        <f>[1]consoCURRENT!G16643</f>
        <v>0</v>
      </c>
      <c r="E793" s="37">
        <f>[1]consoCURRENT!H16643</f>
        <v>0</v>
      </c>
      <c r="F793" s="37">
        <f>[1]consoCURRENT!I16643</f>
        <v>0</v>
      </c>
      <c r="G793" s="37">
        <f>[1]consoCURRENT!J16643</f>
        <v>0</v>
      </c>
      <c r="H793" s="37">
        <f>[1]consoCURRENT!K16643</f>
        <v>0</v>
      </c>
      <c r="I793" s="37">
        <f>[1]consoCURRENT!L16643</f>
        <v>0</v>
      </c>
      <c r="J793" s="37">
        <f>[1]consoCURRENT!M16643</f>
        <v>0</v>
      </c>
      <c r="K793" s="37">
        <f>[1]consoCURRENT!N16643</f>
        <v>0</v>
      </c>
      <c r="L793" s="37">
        <f>[1]consoCURRENT!O16643</f>
        <v>0</v>
      </c>
      <c r="M793" s="37">
        <f>[1]consoCURRENT!P16643</f>
        <v>0</v>
      </c>
      <c r="N793" s="37">
        <f>[1]consoCURRENT!Q16643</f>
        <v>0</v>
      </c>
      <c r="O793" s="37">
        <f>[1]consoCURRENT!R16643</f>
        <v>0</v>
      </c>
      <c r="P793" s="37">
        <f>[1]consoCURRENT!S16643</f>
        <v>0</v>
      </c>
      <c r="Q793" s="37">
        <f>[1]consoCURRENT!T16643</f>
        <v>0</v>
      </c>
      <c r="R793" s="37">
        <f>[1]consoCURRENT!U16643</f>
        <v>0</v>
      </c>
      <c r="S793" s="37">
        <f>[1]consoCURRENT!V16643</f>
        <v>0</v>
      </c>
      <c r="T793" s="37">
        <f>[1]consoCURRENT!W16643</f>
        <v>0</v>
      </c>
      <c r="U793" s="37">
        <f>[1]consoCURRENT!X16643</f>
        <v>0</v>
      </c>
      <c r="V793" s="37">
        <f>[1]consoCURRENT!Y16643</f>
        <v>0</v>
      </c>
      <c r="W793" s="37">
        <f>[1]consoCURRENT!Z16643</f>
        <v>0</v>
      </c>
      <c r="X793" s="37">
        <f>[1]consoCURRENT!AA16643</f>
        <v>0</v>
      </c>
      <c r="Y793" s="37">
        <f>[1]consoCURRENT!AB16643</f>
        <v>0</v>
      </c>
      <c r="Z793" s="37">
        <f t="shared" ref="Z793" si="563">SUM(M793:Y793)</f>
        <v>0</v>
      </c>
      <c r="AA793" s="37">
        <f t="shared" ref="AA793" si="564">B793-Z793</f>
        <v>0</v>
      </c>
      <c r="AB793" s="42"/>
      <c r="AC793" s="38"/>
    </row>
    <row r="794" spans="1:29" s="39" customFormat="1" ht="18" customHeight="1" x14ac:dyDescent="0.25">
      <c r="A794" s="43" t="s">
        <v>42</v>
      </c>
      <c r="B794" s="44">
        <f>B793+B792</f>
        <v>224138000</v>
      </c>
      <c r="C794" s="44">
        <f t="shared" ref="C794:AA794" si="565">C793+C792</f>
        <v>0</v>
      </c>
      <c r="D794" s="44">
        <f t="shared" si="565"/>
        <v>0</v>
      </c>
      <c r="E794" s="44">
        <f t="shared" si="565"/>
        <v>7115958.9900000002</v>
      </c>
      <c r="F794" s="44">
        <f t="shared" si="565"/>
        <v>0</v>
      </c>
      <c r="G794" s="44">
        <f t="shared" si="565"/>
        <v>0</v>
      </c>
      <c r="H794" s="44">
        <f t="shared" si="565"/>
        <v>0</v>
      </c>
      <c r="I794" s="44">
        <f t="shared" si="565"/>
        <v>0</v>
      </c>
      <c r="J794" s="44">
        <f t="shared" si="565"/>
        <v>0</v>
      </c>
      <c r="K794" s="44">
        <f t="shared" si="565"/>
        <v>0</v>
      </c>
      <c r="L794" s="44">
        <f t="shared" si="565"/>
        <v>0</v>
      </c>
      <c r="M794" s="44">
        <f t="shared" si="565"/>
        <v>0</v>
      </c>
      <c r="N794" s="44">
        <f t="shared" si="565"/>
        <v>0</v>
      </c>
      <c r="O794" s="44">
        <f t="shared" si="565"/>
        <v>168102.32</v>
      </c>
      <c r="P794" s="44">
        <f t="shared" si="565"/>
        <v>6947856.6699999999</v>
      </c>
      <c r="Q794" s="44">
        <f t="shared" si="565"/>
        <v>0</v>
      </c>
      <c r="R794" s="44">
        <f t="shared" si="565"/>
        <v>0</v>
      </c>
      <c r="S794" s="44">
        <f t="shared" si="565"/>
        <v>0</v>
      </c>
      <c r="T794" s="44">
        <f t="shared" si="565"/>
        <v>0</v>
      </c>
      <c r="U794" s="44">
        <f t="shared" si="565"/>
        <v>0</v>
      </c>
      <c r="V794" s="44">
        <f t="shared" si="565"/>
        <v>0</v>
      </c>
      <c r="W794" s="44">
        <f t="shared" si="565"/>
        <v>0</v>
      </c>
      <c r="X794" s="44">
        <f t="shared" si="565"/>
        <v>0</v>
      </c>
      <c r="Y794" s="44">
        <f t="shared" si="565"/>
        <v>0</v>
      </c>
      <c r="Z794" s="44">
        <f t="shared" si="565"/>
        <v>7115958.9900000002</v>
      </c>
      <c r="AA794" s="44">
        <f t="shared" si="565"/>
        <v>217022041.01000002</v>
      </c>
      <c r="AB794" s="45">
        <f t="shared" si="561"/>
        <v>3.1748114955964628E-2</v>
      </c>
      <c r="AC794" s="47"/>
    </row>
    <row r="795" spans="1:29" s="39" customFormat="1" ht="15" customHeight="1" x14ac:dyDescent="0.25">
      <c r="A795" s="36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8"/>
    </row>
    <row r="796" spans="1:29" s="39" customFormat="1" ht="15" customHeight="1" x14ac:dyDescent="0.25">
      <c r="A796" s="36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8"/>
    </row>
    <row r="797" spans="1:29" s="39" customFormat="1" ht="15" customHeight="1" x14ac:dyDescent="0.3">
      <c r="A797" s="40" t="s">
        <v>63</v>
      </c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8"/>
    </row>
    <row r="798" spans="1:29" s="39" customFormat="1" ht="18" customHeight="1" x14ac:dyDescent="0.25">
      <c r="A798" s="41" t="s">
        <v>36</v>
      </c>
      <c r="B798" s="37">
        <f>[1]consoCURRENT!E16703</f>
        <v>967000</v>
      </c>
      <c r="C798" s="37">
        <f>[1]consoCURRENT!F16703</f>
        <v>0</v>
      </c>
      <c r="D798" s="37">
        <f>[1]consoCURRENT!G16703</f>
        <v>0</v>
      </c>
      <c r="E798" s="37">
        <f>[1]consoCURRENT!H16703</f>
        <v>137150.82</v>
      </c>
      <c r="F798" s="37">
        <f>[1]consoCURRENT!I16703</f>
        <v>0</v>
      </c>
      <c r="G798" s="37">
        <f>[1]consoCURRENT!J16703</f>
        <v>0</v>
      </c>
      <c r="H798" s="37">
        <f>[1]consoCURRENT!K16703</f>
        <v>0</v>
      </c>
      <c r="I798" s="37">
        <f>[1]consoCURRENT!L16703</f>
        <v>0</v>
      </c>
      <c r="J798" s="37">
        <f>[1]consoCURRENT!M16703</f>
        <v>0</v>
      </c>
      <c r="K798" s="37">
        <f>[1]consoCURRENT!N16703</f>
        <v>0</v>
      </c>
      <c r="L798" s="37">
        <f>[1]consoCURRENT!O16703</f>
        <v>0</v>
      </c>
      <c r="M798" s="37">
        <f>[1]consoCURRENT!P16703</f>
        <v>0</v>
      </c>
      <c r="N798" s="37">
        <f>[1]consoCURRENT!Q16703</f>
        <v>0</v>
      </c>
      <c r="O798" s="37">
        <f>[1]consoCURRENT!R16703</f>
        <v>89714.82</v>
      </c>
      <c r="P798" s="37">
        <f>[1]consoCURRENT!S16703</f>
        <v>47436</v>
      </c>
      <c r="Q798" s="37">
        <f>[1]consoCURRENT!T16703</f>
        <v>0</v>
      </c>
      <c r="R798" s="37">
        <f>[1]consoCURRENT!U16703</f>
        <v>0</v>
      </c>
      <c r="S798" s="37">
        <f>[1]consoCURRENT!V16703</f>
        <v>0</v>
      </c>
      <c r="T798" s="37">
        <f>[1]consoCURRENT!W16703</f>
        <v>0</v>
      </c>
      <c r="U798" s="37">
        <f>[1]consoCURRENT!X16703</f>
        <v>0</v>
      </c>
      <c r="V798" s="37">
        <f>[1]consoCURRENT!Y16703</f>
        <v>0</v>
      </c>
      <c r="W798" s="37">
        <f>[1]consoCURRENT!Z16703</f>
        <v>0</v>
      </c>
      <c r="X798" s="37">
        <f>[1]consoCURRENT!AA16703</f>
        <v>0</v>
      </c>
      <c r="Y798" s="37">
        <f>[1]consoCURRENT!AB16703</f>
        <v>0</v>
      </c>
      <c r="Z798" s="37">
        <f>SUM(M798:Y798)</f>
        <v>137150.82</v>
      </c>
      <c r="AA798" s="37">
        <f>B798-Z798</f>
        <v>829849.17999999993</v>
      </c>
      <c r="AB798" s="42">
        <f>Z798/B798</f>
        <v>0.14183125129265772</v>
      </c>
      <c r="AC798" s="38"/>
    </row>
    <row r="799" spans="1:29" s="39" customFormat="1" ht="18" customHeight="1" x14ac:dyDescent="0.25">
      <c r="A799" s="41" t="s">
        <v>37</v>
      </c>
      <c r="B799" s="37">
        <f>[1]consoCURRENT!E16779</f>
        <v>210382000</v>
      </c>
      <c r="C799" s="37">
        <f>[1]consoCURRENT!F16779</f>
        <v>0</v>
      </c>
      <c r="D799" s="37">
        <f>[1]consoCURRENT!G16779</f>
        <v>0</v>
      </c>
      <c r="E799" s="37">
        <f>[1]consoCURRENT!H16779</f>
        <v>52341516.960000001</v>
      </c>
      <c r="F799" s="37">
        <f>[1]consoCURRENT!I16779</f>
        <v>0</v>
      </c>
      <c r="G799" s="37">
        <f>[1]consoCURRENT!J16779</f>
        <v>0</v>
      </c>
      <c r="H799" s="37">
        <f>[1]consoCURRENT!K16779</f>
        <v>0</v>
      </c>
      <c r="I799" s="37">
        <f>[1]consoCURRENT!L16779</f>
        <v>0</v>
      </c>
      <c r="J799" s="37">
        <f>[1]consoCURRENT!M16779</f>
        <v>0</v>
      </c>
      <c r="K799" s="37">
        <f>[1]consoCURRENT!N16779</f>
        <v>0</v>
      </c>
      <c r="L799" s="37">
        <f>[1]consoCURRENT!O16779</f>
        <v>0</v>
      </c>
      <c r="M799" s="37">
        <f>[1]consoCURRENT!P16779</f>
        <v>0</v>
      </c>
      <c r="N799" s="37">
        <f>[1]consoCURRENT!Q16779</f>
        <v>0</v>
      </c>
      <c r="O799" s="37">
        <f>[1]consoCURRENT!R16779</f>
        <v>102075.36</v>
      </c>
      <c r="P799" s="37">
        <f>[1]consoCURRENT!S16779</f>
        <v>52239441.600000001</v>
      </c>
      <c r="Q799" s="37">
        <f>[1]consoCURRENT!T16779</f>
        <v>0</v>
      </c>
      <c r="R799" s="37">
        <f>[1]consoCURRENT!U16779</f>
        <v>0</v>
      </c>
      <c r="S799" s="37">
        <f>[1]consoCURRENT!V16779</f>
        <v>0</v>
      </c>
      <c r="T799" s="37">
        <f>[1]consoCURRENT!W16779</f>
        <v>0</v>
      </c>
      <c r="U799" s="37">
        <f>[1]consoCURRENT!X16779</f>
        <v>0</v>
      </c>
      <c r="V799" s="37">
        <f>[1]consoCURRENT!Y16779</f>
        <v>0</v>
      </c>
      <c r="W799" s="37">
        <f>[1]consoCURRENT!Z16779</f>
        <v>0</v>
      </c>
      <c r="X799" s="37">
        <f>[1]consoCURRENT!AA16779</f>
        <v>0</v>
      </c>
      <c r="Y799" s="37">
        <f>[1]consoCURRENT!AB16779</f>
        <v>0</v>
      </c>
      <c r="Z799" s="37">
        <f t="shared" ref="Z799:Z801" si="566">SUM(M799:Y799)</f>
        <v>52341516.960000001</v>
      </c>
      <c r="AA799" s="37">
        <f t="shared" ref="AA799:AA801" si="567">B799-Z799</f>
        <v>158040483.03999999</v>
      </c>
      <c r="AB799" s="42">
        <f t="shared" ref="AB799:AB804" si="568">Z799/B799</f>
        <v>0.24879275299217615</v>
      </c>
      <c r="AC799" s="38"/>
    </row>
    <row r="800" spans="1:29" s="39" customFormat="1" ht="18" customHeight="1" x14ac:dyDescent="0.25">
      <c r="A800" s="41" t="s">
        <v>38</v>
      </c>
      <c r="B800" s="37">
        <f>[1]consoCURRENT!E16785</f>
        <v>0</v>
      </c>
      <c r="C800" s="37">
        <f>[1]consoCURRENT!F16785</f>
        <v>0</v>
      </c>
      <c r="D800" s="37">
        <f>[1]consoCURRENT!G16785</f>
        <v>0</v>
      </c>
      <c r="E800" s="37">
        <f>[1]consoCURRENT!H16785</f>
        <v>0</v>
      </c>
      <c r="F800" s="37">
        <f>[1]consoCURRENT!I16785</f>
        <v>0</v>
      </c>
      <c r="G800" s="37">
        <f>[1]consoCURRENT!J16785</f>
        <v>0</v>
      </c>
      <c r="H800" s="37">
        <f>[1]consoCURRENT!K16785</f>
        <v>0</v>
      </c>
      <c r="I800" s="37">
        <f>[1]consoCURRENT!L16785</f>
        <v>0</v>
      </c>
      <c r="J800" s="37">
        <f>[1]consoCURRENT!M16785</f>
        <v>0</v>
      </c>
      <c r="K800" s="37">
        <f>[1]consoCURRENT!N16785</f>
        <v>0</v>
      </c>
      <c r="L800" s="37">
        <f>[1]consoCURRENT!O16785</f>
        <v>0</v>
      </c>
      <c r="M800" s="37">
        <f>[1]consoCURRENT!P16785</f>
        <v>0</v>
      </c>
      <c r="N800" s="37">
        <f>[1]consoCURRENT!Q16785</f>
        <v>0</v>
      </c>
      <c r="O800" s="37">
        <f>[1]consoCURRENT!R16785</f>
        <v>0</v>
      </c>
      <c r="P800" s="37">
        <f>[1]consoCURRENT!S16785</f>
        <v>0</v>
      </c>
      <c r="Q800" s="37">
        <f>[1]consoCURRENT!T16785</f>
        <v>0</v>
      </c>
      <c r="R800" s="37">
        <f>[1]consoCURRENT!U16785</f>
        <v>0</v>
      </c>
      <c r="S800" s="37">
        <f>[1]consoCURRENT!V16785</f>
        <v>0</v>
      </c>
      <c r="T800" s="37">
        <f>[1]consoCURRENT!W16785</f>
        <v>0</v>
      </c>
      <c r="U800" s="37">
        <f>[1]consoCURRENT!X16785</f>
        <v>0</v>
      </c>
      <c r="V800" s="37">
        <f>[1]consoCURRENT!Y16785</f>
        <v>0</v>
      </c>
      <c r="W800" s="37">
        <f>[1]consoCURRENT!Z16785</f>
        <v>0</v>
      </c>
      <c r="X800" s="37">
        <f>[1]consoCURRENT!AA16785</f>
        <v>0</v>
      </c>
      <c r="Y800" s="37">
        <f>[1]consoCURRENT!AB16785</f>
        <v>0</v>
      </c>
      <c r="Z800" s="37">
        <f t="shared" si="566"/>
        <v>0</v>
      </c>
      <c r="AA800" s="37">
        <f t="shared" si="567"/>
        <v>0</v>
      </c>
      <c r="AB800" s="42"/>
      <c r="AC800" s="38"/>
    </row>
    <row r="801" spans="1:29" s="39" customFormat="1" ht="18" customHeight="1" x14ac:dyDescent="0.25">
      <c r="A801" s="41" t="s">
        <v>39</v>
      </c>
      <c r="B801" s="37">
        <f>[1]consoCURRENT!E16814</f>
        <v>0</v>
      </c>
      <c r="C801" s="37">
        <f>[1]consoCURRENT!F16814</f>
        <v>0</v>
      </c>
      <c r="D801" s="37">
        <f>[1]consoCURRENT!G16814</f>
        <v>0</v>
      </c>
      <c r="E801" s="37">
        <f>[1]consoCURRENT!H16814</f>
        <v>0</v>
      </c>
      <c r="F801" s="37">
        <f>[1]consoCURRENT!I16814</f>
        <v>0</v>
      </c>
      <c r="G801" s="37">
        <f>[1]consoCURRENT!J16814</f>
        <v>0</v>
      </c>
      <c r="H801" s="37">
        <f>[1]consoCURRENT!K16814</f>
        <v>0</v>
      </c>
      <c r="I801" s="37">
        <f>[1]consoCURRENT!L16814</f>
        <v>0</v>
      </c>
      <c r="J801" s="37">
        <f>[1]consoCURRENT!M16814</f>
        <v>0</v>
      </c>
      <c r="K801" s="37">
        <f>[1]consoCURRENT!N16814</f>
        <v>0</v>
      </c>
      <c r="L801" s="37">
        <f>[1]consoCURRENT!O16814</f>
        <v>0</v>
      </c>
      <c r="M801" s="37">
        <f>[1]consoCURRENT!P16814</f>
        <v>0</v>
      </c>
      <c r="N801" s="37">
        <f>[1]consoCURRENT!Q16814</f>
        <v>0</v>
      </c>
      <c r="O801" s="37">
        <f>[1]consoCURRENT!R16814</f>
        <v>0</v>
      </c>
      <c r="P801" s="37">
        <f>[1]consoCURRENT!S16814</f>
        <v>0</v>
      </c>
      <c r="Q801" s="37">
        <f>[1]consoCURRENT!T16814</f>
        <v>0</v>
      </c>
      <c r="R801" s="37">
        <f>[1]consoCURRENT!U16814</f>
        <v>0</v>
      </c>
      <c r="S801" s="37">
        <f>[1]consoCURRENT!V16814</f>
        <v>0</v>
      </c>
      <c r="T801" s="37">
        <f>[1]consoCURRENT!W16814</f>
        <v>0</v>
      </c>
      <c r="U801" s="37">
        <f>[1]consoCURRENT!X16814</f>
        <v>0</v>
      </c>
      <c r="V801" s="37">
        <f>[1]consoCURRENT!Y16814</f>
        <v>0</v>
      </c>
      <c r="W801" s="37">
        <f>[1]consoCURRENT!Z16814</f>
        <v>0</v>
      </c>
      <c r="X801" s="37">
        <f>[1]consoCURRENT!AA16814</f>
        <v>0</v>
      </c>
      <c r="Y801" s="37">
        <f>[1]consoCURRENT!AB16814</f>
        <v>0</v>
      </c>
      <c r="Z801" s="37">
        <f t="shared" si="566"/>
        <v>0</v>
      </c>
      <c r="AA801" s="37">
        <f t="shared" si="567"/>
        <v>0</v>
      </c>
      <c r="AB801" s="42"/>
      <c r="AC801" s="38"/>
    </row>
    <row r="802" spans="1:29" s="39" customFormat="1" ht="18" customHeight="1" x14ac:dyDescent="0.25">
      <c r="A802" s="43" t="s">
        <v>40</v>
      </c>
      <c r="B802" s="44">
        <f>SUM(B798:B801)</f>
        <v>211349000</v>
      </c>
      <c r="C802" s="44">
        <f t="shared" ref="C802:AA802" si="569">SUM(C798:C801)</f>
        <v>0</v>
      </c>
      <c r="D802" s="44">
        <f t="shared" si="569"/>
        <v>0</v>
      </c>
      <c r="E802" s="44">
        <f t="shared" si="569"/>
        <v>52478667.780000001</v>
      </c>
      <c r="F802" s="44">
        <f t="shared" si="569"/>
        <v>0</v>
      </c>
      <c r="G802" s="44">
        <f t="shared" si="569"/>
        <v>0</v>
      </c>
      <c r="H802" s="44">
        <f t="shared" si="569"/>
        <v>0</v>
      </c>
      <c r="I802" s="44">
        <f t="shared" si="569"/>
        <v>0</v>
      </c>
      <c r="J802" s="44">
        <f t="shared" si="569"/>
        <v>0</v>
      </c>
      <c r="K802" s="44">
        <f t="shared" si="569"/>
        <v>0</v>
      </c>
      <c r="L802" s="44">
        <f t="shared" si="569"/>
        <v>0</v>
      </c>
      <c r="M802" s="44">
        <f t="shared" si="569"/>
        <v>0</v>
      </c>
      <c r="N802" s="44">
        <f t="shared" si="569"/>
        <v>0</v>
      </c>
      <c r="O802" s="44">
        <f t="shared" si="569"/>
        <v>191790.18</v>
      </c>
      <c r="P802" s="44">
        <f t="shared" si="569"/>
        <v>52286877.600000001</v>
      </c>
      <c r="Q802" s="44">
        <f t="shared" si="569"/>
        <v>0</v>
      </c>
      <c r="R802" s="44">
        <f t="shared" si="569"/>
        <v>0</v>
      </c>
      <c r="S802" s="44">
        <f t="shared" si="569"/>
        <v>0</v>
      </c>
      <c r="T802" s="44">
        <f t="shared" si="569"/>
        <v>0</v>
      </c>
      <c r="U802" s="44">
        <f t="shared" si="569"/>
        <v>0</v>
      </c>
      <c r="V802" s="44">
        <f t="shared" si="569"/>
        <v>0</v>
      </c>
      <c r="W802" s="44">
        <f t="shared" si="569"/>
        <v>0</v>
      </c>
      <c r="X802" s="44">
        <f t="shared" si="569"/>
        <v>0</v>
      </c>
      <c r="Y802" s="44">
        <f t="shared" si="569"/>
        <v>0</v>
      </c>
      <c r="Z802" s="44">
        <f t="shared" si="569"/>
        <v>52478667.780000001</v>
      </c>
      <c r="AA802" s="44">
        <f t="shared" si="569"/>
        <v>158870332.22</v>
      </c>
      <c r="AB802" s="45">
        <f t="shared" si="568"/>
        <v>0.24830336448244372</v>
      </c>
      <c r="AC802" s="38"/>
    </row>
    <row r="803" spans="1:29" s="39" customFormat="1" ht="18" customHeight="1" x14ac:dyDescent="0.25">
      <c r="A803" s="46" t="s">
        <v>41</v>
      </c>
      <c r="B803" s="37">
        <f>[1]consoCURRENT!E16818</f>
        <v>0</v>
      </c>
      <c r="C803" s="37">
        <f>[1]consoCURRENT!F16818</f>
        <v>0</v>
      </c>
      <c r="D803" s="37">
        <f>[1]consoCURRENT!G16818</f>
        <v>0</v>
      </c>
      <c r="E803" s="37">
        <f>[1]consoCURRENT!H16818</f>
        <v>0</v>
      </c>
      <c r="F803" s="37">
        <f>[1]consoCURRENT!I16818</f>
        <v>0</v>
      </c>
      <c r="G803" s="37">
        <f>[1]consoCURRENT!J16818</f>
        <v>0</v>
      </c>
      <c r="H803" s="37">
        <f>[1]consoCURRENT!K16818</f>
        <v>0</v>
      </c>
      <c r="I803" s="37">
        <f>[1]consoCURRENT!L16818</f>
        <v>0</v>
      </c>
      <c r="J803" s="37">
        <f>[1]consoCURRENT!M16818</f>
        <v>0</v>
      </c>
      <c r="K803" s="37">
        <f>[1]consoCURRENT!N16818</f>
        <v>0</v>
      </c>
      <c r="L803" s="37">
        <f>[1]consoCURRENT!O16818</f>
        <v>0</v>
      </c>
      <c r="M803" s="37">
        <f>[1]consoCURRENT!P16818</f>
        <v>0</v>
      </c>
      <c r="N803" s="37">
        <f>[1]consoCURRENT!Q16818</f>
        <v>0</v>
      </c>
      <c r="O803" s="37">
        <f>[1]consoCURRENT!R16818</f>
        <v>0</v>
      </c>
      <c r="P803" s="37">
        <f>[1]consoCURRENT!S16818</f>
        <v>0</v>
      </c>
      <c r="Q803" s="37">
        <f>[1]consoCURRENT!T16818</f>
        <v>0</v>
      </c>
      <c r="R803" s="37">
        <f>[1]consoCURRENT!U16818</f>
        <v>0</v>
      </c>
      <c r="S803" s="37">
        <f>[1]consoCURRENT!V16818</f>
        <v>0</v>
      </c>
      <c r="T803" s="37">
        <f>[1]consoCURRENT!W16818</f>
        <v>0</v>
      </c>
      <c r="U803" s="37">
        <f>[1]consoCURRENT!X16818</f>
        <v>0</v>
      </c>
      <c r="V803" s="37">
        <f>[1]consoCURRENT!Y16818</f>
        <v>0</v>
      </c>
      <c r="W803" s="37">
        <f>[1]consoCURRENT!Z16818</f>
        <v>0</v>
      </c>
      <c r="X803" s="37">
        <f>[1]consoCURRENT!AA16818</f>
        <v>0</v>
      </c>
      <c r="Y803" s="37">
        <f>[1]consoCURRENT!AB16818</f>
        <v>0</v>
      </c>
      <c r="Z803" s="37">
        <f t="shared" ref="Z803" si="570">SUM(M803:Y803)</f>
        <v>0</v>
      </c>
      <c r="AA803" s="37">
        <f t="shared" ref="AA803" si="571">B803-Z803</f>
        <v>0</v>
      </c>
      <c r="AB803" s="42"/>
      <c r="AC803" s="38"/>
    </row>
    <row r="804" spans="1:29" s="39" customFormat="1" ht="18" customHeight="1" x14ac:dyDescent="0.25">
      <c r="A804" s="43" t="s">
        <v>42</v>
      </c>
      <c r="B804" s="44">
        <f>B803+B802</f>
        <v>211349000</v>
      </c>
      <c r="C804" s="44">
        <f t="shared" ref="C804:AA804" si="572">C803+C802</f>
        <v>0</v>
      </c>
      <c r="D804" s="44">
        <f t="shared" si="572"/>
        <v>0</v>
      </c>
      <c r="E804" s="44">
        <f t="shared" si="572"/>
        <v>52478667.780000001</v>
      </c>
      <c r="F804" s="44">
        <f t="shared" si="572"/>
        <v>0</v>
      </c>
      <c r="G804" s="44">
        <f t="shared" si="572"/>
        <v>0</v>
      </c>
      <c r="H804" s="44">
        <f t="shared" si="572"/>
        <v>0</v>
      </c>
      <c r="I804" s="44">
        <f t="shared" si="572"/>
        <v>0</v>
      </c>
      <c r="J804" s="44">
        <f t="shared" si="572"/>
        <v>0</v>
      </c>
      <c r="K804" s="44">
        <f t="shared" si="572"/>
        <v>0</v>
      </c>
      <c r="L804" s="44">
        <f t="shared" si="572"/>
        <v>0</v>
      </c>
      <c r="M804" s="44">
        <f t="shared" si="572"/>
        <v>0</v>
      </c>
      <c r="N804" s="44">
        <f t="shared" si="572"/>
        <v>0</v>
      </c>
      <c r="O804" s="44">
        <f t="shared" si="572"/>
        <v>191790.18</v>
      </c>
      <c r="P804" s="44">
        <f t="shared" si="572"/>
        <v>52286877.600000001</v>
      </c>
      <c r="Q804" s="44">
        <f t="shared" si="572"/>
        <v>0</v>
      </c>
      <c r="R804" s="44">
        <f t="shared" si="572"/>
        <v>0</v>
      </c>
      <c r="S804" s="44">
        <f t="shared" si="572"/>
        <v>0</v>
      </c>
      <c r="T804" s="44">
        <f t="shared" si="572"/>
        <v>0</v>
      </c>
      <c r="U804" s="44">
        <f t="shared" si="572"/>
        <v>0</v>
      </c>
      <c r="V804" s="44">
        <f t="shared" si="572"/>
        <v>0</v>
      </c>
      <c r="W804" s="44">
        <f t="shared" si="572"/>
        <v>0</v>
      </c>
      <c r="X804" s="44">
        <f t="shared" si="572"/>
        <v>0</v>
      </c>
      <c r="Y804" s="44">
        <f t="shared" si="572"/>
        <v>0</v>
      </c>
      <c r="Z804" s="44">
        <f t="shared" si="572"/>
        <v>52478667.780000001</v>
      </c>
      <c r="AA804" s="44">
        <f t="shared" si="572"/>
        <v>158870332.22</v>
      </c>
      <c r="AB804" s="45">
        <f t="shared" si="568"/>
        <v>0.24830336448244372</v>
      </c>
      <c r="AC804" s="47"/>
    </row>
    <row r="805" spans="1:29" s="39" customFormat="1" ht="15" customHeight="1" x14ac:dyDescent="0.25">
      <c r="A805" s="36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8"/>
    </row>
    <row r="806" spans="1:29" s="39" customFormat="1" ht="15" customHeight="1" x14ac:dyDescent="0.25">
      <c r="A806" s="36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8"/>
    </row>
    <row r="807" spans="1:29" s="39" customFormat="1" ht="15" customHeight="1" x14ac:dyDescent="0.3">
      <c r="A807" s="40" t="s">
        <v>64</v>
      </c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8"/>
    </row>
    <row r="808" spans="1:29" s="39" customFormat="1" ht="18" customHeight="1" x14ac:dyDescent="0.25">
      <c r="A808" s="41" t="s">
        <v>36</v>
      </c>
      <c r="B808" s="37">
        <f>[1]consoCURRENT!E16878</f>
        <v>966000</v>
      </c>
      <c r="C808" s="37">
        <f>[1]consoCURRENT!F16878</f>
        <v>0</v>
      </c>
      <c r="D808" s="37">
        <f>[1]consoCURRENT!G16878</f>
        <v>0</v>
      </c>
      <c r="E808" s="37">
        <f>[1]consoCURRENT!H16878</f>
        <v>0</v>
      </c>
      <c r="F808" s="37">
        <f>[1]consoCURRENT!I16878</f>
        <v>0</v>
      </c>
      <c r="G808" s="37">
        <f>[1]consoCURRENT!J16878</f>
        <v>0</v>
      </c>
      <c r="H808" s="37">
        <f>[1]consoCURRENT!K16878</f>
        <v>0</v>
      </c>
      <c r="I808" s="37">
        <f>[1]consoCURRENT!L16878</f>
        <v>0</v>
      </c>
      <c r="J808" s="37">
        <f>[1]consoCURRENT!M16878</f>
        <v>0</v>
      </c>
      <c r="K808" s="37">
        <f>[1]consoCURRENT!N16878</f>
        <v>0</v>
      </c>
      <c r="L808" s="37">
        <f>[1]consoCURRENT!O16878</f>
        <v>0</v>
      </c>
      <c r="M808" s="37">
        <f>[1]consoCURRENT!P16878</f>
        <v>0</v>
      </c>
      <c r="N808" s="37">
        <f>[1]consoCURRENT!Q16878</f>
        <v>0</v>
      </c>
      <c r="O808" s="37">
        <f>[1]consoCURRENT!R16878</f>
        <v>0</v>
      </c>
      <c r="P808" s="37">
        <f>[1]consoCURRENT!S16878</f>
        <v>0</v>
      </c>
      <c r="Q808" s="37">
        <f>[1]consoCURRENT!T16878</f>
        <v>0</v>
      </c>
      <c r="R808" s="37">
        <f>[1]consoCURRENT!U16878</f>
        <v>0</v>
      </c>
      <c r="S808" s="37">
        <f>[1]consoCURRENT!V16878</f>
        <v>0</v>
      </c>
      <c r="T808" s="37">
        <f>[1]consoCURRENT!W16878</f>
        <v>0</v>
      </c>
      <c r="U808" s="37">
        <f>[1]consoCURRENT!X16878</f>
        <v>0</v>
      </c>
      <c r="V808" s="37">
        <f>[1]consoCURRENT!Y16878</f>
        <v>0</v>
      </c>
      <c r="W808" s="37">
        <f>[1]consoCURRENT!Z16878</f>
        <v>0</v>
      </c>
      <c r="X808" s="37">
        <f>[1]consoCURRENT!AA16878</f>
        <v>0</v>
      </c>
      <c r="Y808" s="37">
        <f>[1]consoCURRENT!AB16878</f>
        <v>0</v>
      </c>
      <c r="Z808" s="37">
        <f>SUM(M808:Y808)</f>
        <v>0</v>
      </c>
      <c r="AA808" s="37">
        <f>B808-Z808</f>
        <v>966000</v>
      </c>
      <c r="AB808" s="42">
        <f>Z808/B808</f>
        <v>0</v>
      </c>
      <c r="AC808" s="38"/>
    </row>
    <row r="809" spans="1:29" s="39" customFormat="1" ht="18" customHeight="1" x14ac:dyDescent="0.25">
      <c r="A809" s="41" t="s">
        <v>37</v>
      </c>
      <c r="B809" s="37">
        <f>[1]consoCURRENT!E16954</f>
        <v>177088000</v>
      </c>
      <c r="C809" s="37">
        <f>[1]consoCURRENT!F16954</f>
        <v>0</v>
      </c>
      <c r="D809" s="37">
        <f>[1]consoCURRENT!G16954</f>
        <v>0</v>
      </c>
      <c r="E809" s="37">
        <f>[1]consoCURRENT!H16954</f>
        <v>55956.7</v>
      </c>
      <c r="F809" s="37">
        <f>[1]consoCURRENT!I16954</f>
        <v>0</v>
      </c>
      <c r="G809" s="37">
        <f>[1]consoCURRENT!J16954</f>
        <v>0</v>
      </c>
      <c r="H809" s="37">
        <f>[1]consoCURRENT!K16954</f>
        <v>0</v>
      </c>
      <c r="I809" s="37">
        <f>[1]consoCURRENT!L16954</f>
        <v>0</v>
      </c>
      <c r="J809" s="37">
        <f>[1]consoCURRENT!M16954</f>
        <v>0</v>
      </c>
      <c r="K809" s="37">
        <f>[1]consoCURRENT!N16954</f>
        <v>0</v>
      </c>
      <c r="L809" s="37">
        <f>[1]consoCURRENT!O16954</f>
        <v>0</v>
      </c>
      <c r="M809" s="37">
        <f>[1]consoCURRENT!P16954</f>
        <v>0</v>
      </c>
      <c r="N809" s="37">
        <f>[1]consoCURRENT!Q16954</f>
        <v>0</v>
      </c>
      <c r="O809" s="37">
        <f>[1]consoCURRENT!R16954</f>
        <v>0</v>
      </c>
      <c r="P809" s="37">
        <f>[1]consoCURRENT!S16954</f>
        <v>55956.7</v>
      </c>
      <c r="Q809" s="37">
        <f>[1]consoCURRENT!T16954</f>
        <v>0</v>
      </c>
      <c r="R809" s="37">
        <f>[1]consoCURRENT!U16954</f>
        <v>0</v>
      </c>
      <c r="S809" s="37">
        <f>[1]consoCURRENT!V16954</f>
        <v>0</v>
      </c>
      <c r="T809" s="37">
        <f>[1]consoCURRENT!W16954</f>
        <v>0</v>
      </c>
      <c r="U809" s="37">
        <f>[1]consoCURRENT!X16954</f>
        <v>0</v>
      </c>
      <c r="V809" s="37">
        <f>[1]consoCURRENT!Y16954</f>
        <v>0</v>
      </c>
      <c r="W809" s="37">
        <f>[1]consoCURRENT!Z16954</f>
        <v>0</v>
      </c>
      <c r="X809" s="37">
        <f>[1]consoCURRENT!AA16954</f>
        <v>0</v>
      </c>
      <c r="Y809" s="37">
        <f>[1]consoCURRENT!AB16954</f>
        <v>0</v>
      </c>
      <c r="Z809" s="37">
        <f t="shared" ref="Z809:Z811" si="573">SUM(M809:Y809)</f>
        <v>55956.7</v>
      </c>
      <c r="AA809" s="37">
        <f t="shared" ref="AA809:AA811" si="574">B809-Z809</f>
        <v>177032043.30000001</v>
      </c>
      <c r="AB809" s="42">
        <f t="shared" ref="AB809:AB814" si="575">Z809/B809</f>
        <v>3.1598244940368627E-4</v>
      </c>
      <c r="AC809" s="38"/>
    </row>
    <row r="810" spans="1:29" s="39" customFormat="1" ht="18" customHeight="1" x14ac:dyDescent="0.25">
      <c r="A810" s="41" t="s">
        <v>38</v>
      </c>
      <c r="B810" s="37">
        <f>[1]consoCURRENT!E16960</f>
        <v>0</v>
      </c>
      <c r="C810" s="37">
        <f>[1]consoCURRENT!F16960</f>
        <v>0</v>
      </c>
      <c r="D810" s="37">
        <f>[1]consoCURRENT!G16960</f>
        <v>0</v>
      </c>
      <c r="E810" s="37">
        <f>[1]consoCURRENT!H16960</f>
        <v>0</v>
      </c>
      <c r="F810" s="37">
        <f>[1]consoCURRENT!I16960</f>
        <v>0</v>
      </c>
      <c r="G810" s="37">
        <f>[1]consoCURRENT!J16960</f>
        <v>0</v>
      </c>
      <c r="H810" s="37">
        <f>[1]consoCURRENT!K16960</f>
        <v>0</v>
      </c>
      <c r="I810" s="37">
        <f>[1]consoCURRENT!L16960</f>
        <v>0</v>
      </c>
      <c r="J810" s="37">
        <f>[1]consoCURRENT!M16960</f>
        <v>0</v>
      </c>
      <c r="K810" s="37">
        <f>[1]consoCURRENT!N16960</f>
        <v>0</v>
      </c>
      <c r="L810" s="37">
        <f>[1]consoCURRENT!O16960</f>
        <v>0</v>
      </c>
      <c r="M810" s="37">
        <f>[1]consoCURRENT!P16960</f>
        <v>0</v>
      </c>
      <c r="N810" s="37">
        <f>[1]consoCURRENT!Q16960</f>
        <v>0</v>
      </c>
      <c r="O810" s="37">
        <f>[1]consoCURRENT!R16960</f>
        <v>0</v>
      </c>
      <c r="P810" s="37">
        <f>[1]consoCURRENT!S16960</f>
        <v>0</v>
      </c>
      <c r="Q810" s="37">
        <f>[1]consoCURRENT!T16960</f>
        <v>0</v>
      </c>
      <c r="R810" s="37">
        <f>[1]consoCURRENT!U16960</f>
        <v>0</v>
      </c>
      <c r="S810" s="37">
        <f>[1]consoCURRENT!V16960</f>
        <v>0</v>
      </c>
      <c r="T810" s="37">
        <f>[1]consoCURRENT!W16960</f>
        <v>0</v>
      </c>
      <c r="U810" s="37">
        <f>[1]consoCURRENT!X16960</f>
        <v>0</v>
      </c>
      <c r="V810" s="37">
        <f>[1]consoCURRENT!Y16960</f>
        <v>0</v>
      </c>
      <c r="W810" s="37">
        <f>[1]consoCURRENT!Z16960</f>
        <v>0</v>
      </c>
      <c r="X810" s="37">
        <f>[1]consoCURRENT!AA16960</f>
        <v>0</v>
      </c>
      <c r="Y810" s="37">
        <f>[1]consoCURRENT!AB16960</f>
        <v>0</v>
      </c>
      <c r="Z810" s="37">
        <f t="shared" si="573"/>
        <v>0</v>
      </c>
      <c r="AA810" s="37">
        <f t="shared" si="574"/>
        <v>0</v>
      </c>
      <c r="AB810" s="42"/>
      <c r="AC810" s="38"/>
    </row>
    <row r="811" spans="1:29" s="39" customFormat="1" ht="18" customHeight="1" x14ac:dyDescent="0.25">
      <c r="A811" s="41" t="s">
        <v>39</v>
      </c>
      <c r="B811" s="37">
        <f>[1]consoCURRENT!E16989</f>
        <v>0</v>
      </c>
      <c r="C811" s="37">
        <f>[1]consoCURRENT!F16989</f>
        <v>0</v>
      </c>
      <c r="D811" s="37">
        <f>[1]consoCURRENT!G16989</f>
        <v>0</v>
      </c>
      <c r="E811" s="37">
        <f>[1]consoCURRENT!H16989</f>
        <v>0</v>
      </c>
      <c r="F811" s="37">
        <f>[1]consoCURRENT!I16989</f>
        <v>0</v>
      </c>
      <c r="G811" s="37">
        <f>[1]consoCURRENT!J16989</f>
        <v>0</v>
      </c>
      <c r="H811" s="37">
        <f>[1]consoCURRENT!K16989</f>
        <v>0</v>
      </c>
      <c r="I811" s="37">
        <f>[1]consoCURRENT!L16989</f>
        <v>0</v>
      </c>
      <c r="J811" s="37">
        <f>[1]consoCURRENT!M16989</f>
        <v>0</v>
      </c>
      <c r="K811" s="37">
        <f>[1]consoCURRENT!N16989</f>
        <v>0</v>
      </c>
      <c r="L811" s="37">
        <f>[1]consoCURRENT!O16989</f>
        <v>0</v>
      </c>
      <c r="M811" s="37">
        <f>[1]consoCURRENT!P16989</f>
        <v>0</v>
      </c>
      <c r="N811" s="37">
        <f>[1]consoCURRENT!Q16989</f>
        <v>0</v>
      </c>
      <c r="O811" s="37">
        <f>[1]consoCURRENT!R16989</f>
        <v>0</v>
      </c>
      <c r="P811" s="37">
        <f>[1]consoCURRENT!S16989</f>
        <v>0</v>
      </c>
      <c r="Q811" s="37">
        <f>[1]consoCURRENT!T16989</f>
        <v>0</v>
      </c>
      <c r="R811" s="37">
        <f>[1]consoCURRENT!U16989</f>
        <v>0</v>
      </c>
      <c r="S811" s="37">
        <f>[1]consoCURRENT!V16989</f>
        <v>0</v>
      </c>
      <c r="T811" s="37">
        <f>[1]consoCURRENT!W16989</f>
        <v>0</v>
      </c>
      <c r="U811" s="37">
        <f>[1]consoCURRENT!X16989</f>
        <v>0</v>
      </c>
      <c r="V811" s="37">
        <f>[1]consoCURRENT!Y16989</f>
        <v>0</v>
      </c>
      <c r="W811" s="37">
        <f>[1]consoCURRENT!Z16989</f>
        <v>0</v>
      </c>
      <c r="X811" s="37">
        <f>[1]consoCURRENT!AA16989</f>
        <v>0</v>
      </c>
      <c r="Y811" s="37">
        <f>[1]consoCURRENT!AB16989</f>
        <v>0</v>
      </c>
      <c r="Z811" s="37">
        <f t="shared" si="573"/>
        <v>0</v>
      </c>
      <c r="AA811" s="37">
        <f t="shared" si="574"/>
        <v>0</v>
      </c>
      <c r="AB811" s="42"/>
      <c r="AC811" s="38"/>
    </row>
    <row r="812" spans="1:29" s="39" customFormat="1" ht="18" customHeight="1" x14ac:dyDescent="0.25">
      <c r="A812" s="43" t="s">
        <v>40</v>
      </c>
      <c r="B812" s="44">
        <f>SUM(B808:B811)</f>
        <v>178054000</v>
      </c>
      <c r="C812" s="44">
        <f t="shared" ref="C812:AA812" si="576">SUM(C808:C811)</f>
        <v>0</v>
      </c>
      <c r="D812" s="44">
        <f t="shared" si="576"/>
        <v>0</v>
      </c>
      <c r="E812" s="44">
        <f t="shared" si="576"/>
        <v>55956.7</v>
      </c>
      <c r="F812" s="44">
        <f t="shared" si="576"/>
        <v>0</v>
      </c>
      <c r="G812" s="44">
        <f t="shared" si="576"/>
        <v>0</v>
      </c>
      <c r="H812" s="44">
        <f t="shared" si="576"/>
        <v>0</v>
      </c>
      <c r="I812" s="44">
        <f t="shared" si="576"/>
        <v>0</v>
      </c>
      <c r="J812" s="44">
        <f t="shared" si="576"/>
        <v>0</v>
      </c>
      <c r="K812" s="44">
        <f t="shared" si="576"/>
        <v>0</v>
      </c>
      <c r="L812" s="44">
        <f t="shared" si="576"/>
        <v>0</v>
      </c>
      <c r="M812" s="44">
        <f t="shared" si="576"/>
        <v>0</v>
      </c>
      <c r="N812" s="44">
        <f t="shared" si="576"/>
        <v>0</v>
      </c>
      <c r="O812" s="44">
        <f t="shared" si="576"/>
        <v>0</v>
      </c>
      <c r="P812" s="44">
        <f t="shared" si="576"/>
        <v>55956.7</v>
      </c>
      <c r="Q812" s="44">
        <f t="shared" si="576"/>
        <v>0</v>
      </c>
      <c r="R812" s="44">
        <f t="shared" si="576"/>
        <v>0</v>
      </c>
      <c r="S812" s="44">
        <f t="shared" si="576"/>
        <v>0</v>
      </c>
      <c r="T812" s="44">
        <f t="shared" si="576"/>
        <v>0</v>
      </c>
      <c r="U812" s="44">
        <f t="shared" si="576"/>
        <v>0</v>
      </c>
      <c r="V812" s="44">
        <f t="shared" si="576"/>
        <v>0</v>
      </c>
      <c r="W812" s="44">
        <f t="shared" si="576"/>
        <v>0</v>
      </c>
      <c r="X812" s="44">
        <f t="shared" si="576"/>
        <v>0</v>
      </c>
      <c r="Y812" s="44">
        <f t="shared" si="576"/>
        <v>0</v>
      </c>
      <c r="Z812" s="44">
        <f t="shared" si="576"/>
        <v>55956.7</v>
      </c>
      <c r="AA812" s="44">
        <f t="shared" si="576"/>
        <v>177998043.30000001</v>
      </c>
      <c r="AB812" s="45">
        <f t="shared" si="575"/>
        <v>3.142681433722354E-4</v>
      </c>
      <c r="AC812" s="38"/>
    </row>
    <row r="813" spans="1:29" s="39" customFormat="1" ht="18" customHeight="1" x14ac:dyDescent="0.25">
      <c r="A813" s="46" t="s">
        <v>41</v>
      </c>
      <c r="B813" s="37">
        <f>[1]consoCURRENT!E16993</f>
        <v>0</v>
      </c>
      <c r="C813" s="37">
        <f>[1]consoCURRENT!F16993</f>
        <v>0</v>
      </c>
      <c r="D813" s="37">
        <f>[1]consoCURRENT!G16993</f>
        <v>0</v>
      </c>
      <c r="E813" s="37">
        <f>[1]consoCURRENT!H16993</f>
        <v>0</v>
      </c>
      <c r="F813" s="37">
        <f>[1]consoCURRENT!I16993</f>
        <v>0</v>
      </c>
      <c r="G813" s="37">
        <f>[1]consoCURRENT!J16993</f>
        <v>0</v>
      </c>
      <c r="H813" s="37">
        <f>[1]consoCURRENT!K16993</f>
        <v>0</v>
      </c>
      <c r="I813" s="37">
        <f>[1]consoCURRENT!L16993</f>
        <v>0</v>
      </c>
      <c r="J813" s="37">
        <f>[1]consoCURRENT!M16993</f>
        <v>0</v>
      </c>
      <c r="K813" s="37">
        <f>[1]consoCURRENT!N16993</f>
        <v>0</v>
      </c>
      <c r="L813" s="37">
        <f>[1]consoCURRENT!O16993</f>
        <v>0</v>
      </c>
      <c r="M813" s="37">
        <f>[1]consoCURRENT!P16993</f>
        <v>0</v>
      </c>
      <c r="N813" s="37">
        <f>[1]consoCURRENT!Q16993</f>
        <v>0</v>
      </c>
      <c r="O813" s="37">
        <f>[1]consoCURRENT!R16993</f>
        <v>0</v>
      </c>
      <c r="P813" s="37">
        <f>[1]consoCURRENT!S16993</f>
        <v>0</v>
      </c>
      <c r="Q813" s="37">
        <f>[1]consoCURRENT!T16993</f>
        <v>0</v>
      </c>
      <c r="R813" s="37">
        <f>[1]consoCURRENT!U16993</f>
        <v>0</v>
      </c>
      <c r="S813" s="37">
        <f>[1]consoCURRENT!V16993</f>
        <v>0</v>
      </c>
      <c r="T813" s="37">
        <f>[1]consoCURRENT!W16993</f>
        <v>0</v>
      </c>
      <c r="U813" s="37">
        <f>[1]consoCURRENT!X16993</f>
        <v>0</v>
      </c>
      <c r="V813" s="37">
        <f>[1]consoCURRENT!Y16993</f>
        <v>0</v>
      </c>
      <c r="W813" s="37">
        <f>[1]consoCURRENT!Z16993</f>
        <v>0</v>
      </c>
      <c r="X813" s="37">
        <f>[1]consoCURRENT!AA16993</f>
        <v>0</v>
      </c>
      <c r="Y813" s="37">
        <f>[1]consoCURRENT!AB16993</f>
        <v>0</v>
      </c>
      <c r="Z813" s="37">
        <f t="shared" ref="Z813" si="577">SUM(M813:Y813)</f>
        <v>0</v>
      </c>
      <c r="AA813" s="37">
        <f t="shared" ref="AA813" si="578">B813-Z813</f>
        <v>0</v>
      </c>
      <c r="AB813" s="42"/>
      <c r="AC813" s="38"/>
    </row>
    <row r="814" spans="1:29" s="39" customFormat="1" ht="18" customHeight="1" x14ac:dyDescent="0.25">
      <c r="A814" s="43" t="s">
        <v>42</v>
      </c>
      <c r="B814" s="44">
        <f>B813+B812</f>
        <v>178054000</v>
      </c>
      <c r="C814" s="44">
        <f t="shared" ref="C814:AA814" si="579">C813+C812</f>
        <v>0</v>
      </c>
      <c r="D814" s="44">
        <f t="shared" si="579"/>
        <v>0</v>
      </c>
      <c r="E814" s="44">
        <f t="shared" si="579"/>
        <v>55956.7</v>
      </c>
      <c r="F814" s="44">
        <f t="shared" si="579"/>
        <v>0</v>
      </c>
      <c r="G814" s="44">
        <f t="shared" si="579"/>
        <v>0</v>
      </c>
      <c r="H814" s="44">
        <f t="shared" si="579"/>
        <v>0</v>
      </c>
      <c r="I814" s="44">
        <f t="shared" si="579"/>
        <v>0</v>
      </c>
      <c r="J814" s="44">
        <f t="shared" si="579"/>
        <v>0</v>
      </c>
      <c r="K814" s="44">
        <f t="shared" si="579"/>
        <v>0</v>
      </c>
      <c r="L814" s="44">
        <f t="shared" si="579"/>
        <v>0</v>
      </c>
      <c r="M814" s="44">
        <f t="shared" si="579"/>
        <v>0</v>
      </c>
      <c r="N814" s="44">
        <f t="shared" si="579"/>
        <v>0</v>
      </c>
      <c r="O814" s="44">
        <f t="shared" si="579"/>
        <v>0</v>
      </c>
      <c r="P814" s="44">
        <f t="shared" si="579"/>
        <v>55956.7</v>
      </c>
      <c r="Q814" s="44">
        <f t="shared" si="579"/>
        <v>0</v>
      </c>
      <c r="R814" s="44">
        <f t="shared" si="579"/>
        <v>0</v>
      </c>
      <c r="S814" s="44">
        <f t="shared" si="579"/>
        <v>0</v>
      </c>
      <c r="T814" s="44">
        <f t="shared" si="579"/>
        <v>0</v>
      </c>
      <c r="U814" s="44">
        <f t="shared" si="579"/>
        <v>0</v>
      </c>
      <c r="V814" s="44">
        <f t="shared" si="579"/>
        <v>0</v>
      </c>
      <c r="W814" s="44">
        <f t="shared" si="579"/>
        <v>0</v>
      </c>
      <c r="X814" s="44">
        <f t="shared" si="579"/>
        <v>0</v>
      </c>
      <c r="Y814" s="44">
        <f t="shared" si="579"/>
        <v>0</v>
      </c>
      <c r="Z814" s="44">
        <f t="shared" si="579"/>
        <v>55956.7</v>
      </c>
      <c r="AA814" s="44">
        <f t="shared" si="579"/>
        <v>177998043.30000001</v>
      </c>
      <c r="AB814" s="45">
        <f t="shared" si="575"/>
        <v>3.142681433722354E-4</v>
      </c>
      <c r="AC814" s="47"/>
    </row>
    <row r="815" spans="1:29" s="39" customFormat="1" ht="15" customHeight="1" x14ac:dyDescent="0.25">
      <c r="A815" s="36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8"/>
    </row>
    <row r="816" spans="1:29" s="39" customFormat="1" ht="15" customHeight="1" x14ac:dyDescent="0.25">
      <c r="A816" s="36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8"/>
    </row>
    <row r="817" spans="1:29" s="39" customFormat="1" ht="15" customHeight="1" x14ac:dyDescent="0.3">
      <c r="A817" s="40" t="s">
        <v>65</v>
      </c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8"/>
    </row>
    <row r="818" spans="1:29" s="39" customFormat="1" ht="18" customHeight="1" x14ac:dyDescent="0.25">
      <c r="A818" s="41" t="s">
        <v>36</v>
      </c>
      <c r="B818" s="37">
        <f>[1]consoCURRENT!E17053</f>
        <v>967000</v>
      </c>
      <c r="C818" s="37">
        <f>[1]consoCURRENT!F17053</f>
        <v>0</v>
      </c>
      <c r="D818" s="37">
        <f>[1]consoCURRENT!G17053</f>
        <v>0</v>
      </c>
      <c r="E818" s="37">
        <f>[1]consoCURRENT!H17053</f>
        <v>195201</v>
      </c>
      <c r="F818" s="37">
        <f>[1]consoCURRENT!I17053</f>
        <v>0</v>
      </c>
      <c r="G818" s="37">
        <f>[1]consoCURRENT!J17053</f>
        <v>0</v>
      </c>
      <c r="H818" s="37">
        <f>[1]consoCURRENT!K17053</f>
        <v>0</v>
      </c>
      <c r="I818" s="37">
        <f>[1]consoCURRENT!L17053</f>
        <v>0</v>
      </c>
      <c r="J818" s="37">
        <f>[1]consoCURRENT!M17053</f>
        <v>0</v>
      </c>
      <c r="K818" s="37">
        <f>[1]consoCURRENT!N17053</f>
        <v>0</v>
      </c>
      <c r="L818" s="37">
        <f>[1]consoCURRENT!O17053</f>
        <v>0</v>
      </c>
      <c r="M818" s="37">
        <f>[1]consoCURRENT!P17053</f>
        <v>0</v>
      </c>
      <c r="N818" s="37">
        <f>[1]consoCURRENT!Q17053</f>
        <v>0</v>
      </c>
      <c r="O818" s="37">
        <f>[1]consoCURRENT!R17053</f>
        <v>130134</v>
      </c>
      <c r="P818" s="37">
        <f>[1]consoCURRENT!S17053</f>
        <v>65067</v>
      </c>
      <c r="Q818" s="37">
        <f>[1]consoCURRENT!T17053</f>
        <v>0</v>
      </c>
      <c r="R818" s="37">
        <f>[1]consoCURRENT!U17053</f>
        <v>0</v>
      </c>
      <c r="S818" s="37">
        <f>[1]consoCURRENT!V17053</f>
        <v>0</v>
      </c>
      <c r="T818" s="37">
        <f>[1]consoCURRENT!W17053</f>
        <v>0</v>
      </c>
      <c r="U818" s="37">
        <f>[1]consoCURRENT!X17053</f>
        <v>0</v>
      </c>
      <c r="V818" s="37">
        <f>[1]consoCURRENT!Y17053</f>
        <v>0</v>
      </c>
      <c r="W818" s="37">
        <f>[1]consoCURRENT!Z17053</f>
        <v>0</v>
      </c>
      <c r="X818" s="37">
        <f>[1]consoCURRENT!AA17053</f>
        <v>0</v>
      </c>
      <c r="Y818" s="37">
        <f>[1]consoCURRENT!AB17053</f>
        <v>0</v>
      </c>
      <c r="Z818" s="37">
        <f>SUM(M818:Y818)</f>
        <v>195201</v>
      </c>
      <c r="AA818" s="37">
        <f>B818-Z818</f>
        <v>771799</v>
      </c>
      <c r="AB818" s="42">
        <f>Z818/B818</f>
        <v>0.20186246122026888</v>
      </c>
      <c r="AC818" s="38"/>
    </row>
    <row r="819" spans="1:29" s="39" customFormat="1" ht="18" customHeight="1" x14ac:dyDescent="0.25">
      <c r="A819" s="41" t="s">
        <v>37</v>
      </c>
      <c r="B819" s="37">
        <f>[1]consoCURRENT!E17129</f>
        <v>142273000</v>
      </c>
      <c r="C819" s="37">
        <f>[1]consoCURRENT!F17129</f>
        <v>0</v>
      </c>
      <c r="D819" s="37">
        <f>[1]consoCURRENT!G17129</f>
        <v>0</v>
      </c>
      <c r="E819" s="37">
        <f>[1]consoCURRENT!H17129</f>
        <v>18635062.940000001</v>
      </c>
      <c r="F819" s="37">
        <f>[1]consoCURRENT!I17129</f>
        <v>0</v>
      </c>
      <c r="G819" s="37">
        <f>[1]consoCURRENT!J17129</f>
        <v>0</v>
      </c>
      <c r="H819" s="37">
        <f>[1]consoCURRENT!K17129</f>
        <v>0</v>
      </c>
      <c r="I819" s="37">
        <f>[1]consoCURRENT!L17129</f>
        <v>0</v>
      </c>
      <c r="J819" s="37">
        <f>[1]consoCURRENT!M17129</f>
        <v>0</v>
      </c>
      <c r="K819" s="37">
        <f>[1]consoCURRENT!N17129</f>
        <v>0</v>
      </c>
      <c r="L819" s="37">
        <f>[1]consoCURRENT!O17129</f>
        <v>0</v>
      </c>
      <c r="M819" s="37">
        <f>[1]consoCURRENT!P17129</f>
        <v>0</v>
      </c>
      <c r="N819" s="37">
        <f>[1]consoCURRENT!Q17129</f>
        <v>0</v>
      </c>
      <c r="O819" s="37">
        <f>[1]consoCURRENT!R17129</f>
        <v>604668.93999999994</v>
      </c>
      <c r="P819" s="37">
        <f>[1]consoCURRENT!S17129</f>
        <v>18030394</v>
      </c>
      <c r="Q819" s="37">
        <f>[1]consoCURRENT!T17129</f>
        <v>0</v>
      </c>
      <c r="R819" s="37">
        <f>[1]consoCURRENT!U17129</f>
        <v>0</v>
      </c>
      <c r="S819" s="37">
        <f>[1]consoCURRENT!V17129</f>
        <v>0</v>
      </c>
      <c r="T819" s="37">
        <f>[1]consoCURRENT!W17129</f>
        <v>0</v>
      </c>
      <c r="U819" s="37">
        <f>[1]consoCURRENT!X17129</f>
        <v>0</v>
      </c>
      <c r="V819" s="37">
        <f>[1]consoCURRENT!Y17129</f>
        <v>0</v>
      </c>
      <c r="W819" s="37">
        <f>[1]consoCURRENT!Z17129</f>
        <v>0</v>
      </c>
      <c r="X819" s="37">
        <f>[1]consoCURRENT!AA17129</f>
        <v>0</v>
      </c>
      <c r="Y819" s="37">
        <f>[1]consoCURRENT!AB17129</f>
        <v>0</v>
      </c>
      <c r="Z819" s="37">
        <f t="shared" ref="Z819:Z821" si="580">SUM(M819:Y819)</f>
        <v>18635062.940000001</v>
      </c>
      <c r="AA819" s="37">
        <f t="shared" ref="AA819:AA821" si="581">B819-Z819</f>
        <v>123637937.06</v>
      </c>
      <c r="AB819" s="42">
        <f t="shared" ref="AB819:AB824" si="582">Z819/B819</f>
        <v>0.13098102197887163</v>
      </c>
      <c r="AC819" s="38"/>
    </row>
    <row r="820" spans="1:29" s="39" customFormat="1" ht="18" customHeight="1" x14ac:dyDescent="0.25">
      <c r="A820" s="41" t="s">
        <v>38</v>
      </c>
      <c r="B820" s="37">
        <f>[1]consoCURRENT!E17135</f>
        <v>0</v>
      </c>
      <c r="C820" s="37">
        <f>[1]consoCURRENT!F17135</f>
        <v>0</v>
      </c>
      <c r="D820" s="37">
        <f>[1]consoCURRENT!G17135</f>
        <v>0</v>
      </c>
      <c r="E820" s="37">
        <f>[1]consoCURRENT!H17135</f>
        <v>0</v>
      </c>
      <c r="F820" s="37">
        <f>[1]consoCURRENT!I17135</f>
        <v>0</v>
      </c>
      <c r="G820" s="37">
        <f>[1]consoCURRENT!J17135</f>
        <v>0</v>
      </c>
      <c r="H820" s="37">
        <f>[1]consoCURRENT!K17135</f>
        <v>0</v>
      </c>
      <c r="I820" s="37">
        <f>[1]consoCURRENT!L17135</f>
        <v>0</v>
      </c>
      <c r="J820" s="37">
        <f>[1]consoCURRENT!M17135</f>
        <v>0</v>
      </c>
      <c r="K820" s="37">
        <f>[1]consoCURRENT!N17135</f>
        <v>0</v>
      </c>
      <c r="L820" s="37">
        <f>[1]consoCURRENT!O17135</f>
        <v>0</v>
      </c>
      <c r="M820" s="37">
        <f>[1]consoCURRENT!P17135</f>
        <v>0</v>
      </c>
      <c r="N820" s="37">
        <f>[1]consoCURRENT!Q17135</f>
        <v>0</v>
      </c>
      <c r="O820" s="37">
        <f>[1]consoCURRENT!R17135</f>
        <v>0</v>
      </c>
      <c r="P820" s="37">
        <f>[1]consoCURRENT!S17135</f>
        <v>0</v>
      </c>
      <c r="Q820" s="37">
        <f>[1]consoCURRENT!T17135</f>
        <v>0</v>
      </c>
      <c r="R820" s="37">
        <f>[1]consoCURRENT!U17135</f>
        <v>0</v>
      </c>
      <c r="S820" s="37">
        <f>[1]consoCURRENT!V17135</f>
        <v>0</v>
      </c>
      <c r="T820" s="37">
        <f>[1]consoCURRENT!W17135</f>
        <v>0</v>
      </c>
      <c r="U820" s="37">
        <f>[1]consoCURRENT!X17135</f>
        <v>0</v>
      </c>
      <c r="V820" s="37">
        <f>[1]consoCURRENT!Y17135</f>
        <v>0</v>
      </c>
      <c r="W820" s="37">
        <f>[1]consoCURRENT!Z17135</f>
        <v>0</v>
      </c>
      <c r="X820" s="37">
        <f>[1]consoCURRENT!AA17135</f>
        <v>0</v>
      </c>
      <c r="Y820" s="37">
        <f>[1]consoCURRENT!AB17135</f>
        <v>0</v>
      </c>
      <c r="Z820" s="37">
        <f t="shared" si="580"/>
        <v>0</v>
      </c>
      <c r="AA820" s="37">
        <f t="shared" si="581"/>
        <v>0</v>
      </c>
      <c r="AB820" s="42"/>
      <c r="AC820" s="38"/>
    </row>
    <row r="821" spans="1:29" s="39" customFormat="1" ht="18" customHeight="1" x14ac:dyDescent="0.25">
      <c r="A821" s="41" t="s">
        <v>39</v>
      </c>
      <c r="B821" s="37">
        <f>[1]consoCURRENT!E17164</f>
        <v>0</v>
      </c>
      <c r="C821" s="37">
        <f>[1]consoCURRENT!F17164</f>
        <v>0</v>
      </c>
      <c r="D821" s="37">
        <f>[1]consoCURRENT!G17164</f>
        <v>0</v>
      </c>
      <c r="E821" s="37">
        <f>[1]consoCURRENT!H17164</f>
        <v>0</v>
      </c>
      <c r="F821" s="37">
        <f>[1]consoCURRENT!I17164</f>
        <v>0</v>
      </c>
      <c r="G821" s="37">
        <f>[1]consoCURRENT!J17164</f>
        <v>0</v>
      </c>
      <c r="H821" s="37">
        <f>[1]consoCURRENT!K17164</f>
        <v>0</v>
      </c>
      <c r="I821" s="37">
        <f>[1]consoCURRENT!L17164</f>
        <v>0</v>
      </c>
      <c r="J821" s="37">
        <f>[1]consoCURRENT!M17164</f>
        <v>0</v>
      </c>
      <c r="K821" s="37">
        <f>[1]consoCURRENT!N17164</f>
        <v>0</v>
      </c>
      <c r="L821" s="37">
        <f>[1]consoCURRENT!O17164</f>
        <v>0</v>
      </c>
      <c r="M821" s="37">
        <f>[1]consoCURRENT!P17164</f>
        <v>0</v>
      </c>
      <c r="N821" s="37">
        <f>[1]consoCURRENT!Q17164</f>
        <v>0</v>
      </c>
      <c r="O821" s="37">
        <f>[1]consoCURRENT!R17164</f>
        <v>0</v>
      </c>
      <c r="P821" s="37">
        <f>[1]consoCURRENT!S17164</f>
        <v>0</v>
      </c>
      <c r="Q821" s="37">
        <f>[1]consoCURRENT!T17164</f>
        <v>0</v>
      </c>
      <c r="R821" s="37">
        <f>[1]consoCURRENT!U17164</f>
        <v>0</v>
      </c>
      <c r="S821" s="37">
        <f>[1]consoCURRENT!V17164</f>
        <v>0</v>
      </c>
      <c r="T821" s="37">
        <f>[1]consoCURRENT!W17164</f>
        <v>0</v>
      </c>
      <c r="U821" s="37">
        <f>[1]consoCURRENT!X17164</f>
        <v>0</v>
      </c>
      <c r="V821" s="37">
        <f>[1]consoCURRENT!Y17164</f>
        <v>0</v>
      </c>
      <c r="W821" s="37">
        <f>[1]consoCURRENT!Z17164</f>
        <v>0</v>
      </c>
      <c r="X821" s="37">
        <f>[1]consoCURRENT!AA17164</f>
        <v>0</v>
      </c>
      <c r="Y821" s="37">
        <f>[1]consoCURRENT!AB17164</f>
        <v>0</v>
      </c>
      <c r="Z821" s="37">
        <f t="shared" si="580"/>
        <v>0</v>
      </c>
      <c r="AA821" s="37">
        <f t="shared" si="581"/>
        <v>0</v>
      </c>
      <c r="AB821" s="42"/>
      <c r="AC821" s="38"/>
    </row>
    <row r="822" spans="1:29" s="39" customFormat="1" ht="18" customHeight="1" x14ac:dyDescent="0.25">
      <c r="A822" s="43" t="s">
        <v>40</v>
      </c>
      <c r="B822" s="44">
        <f>SUM(B818:B821)</f>
        <v>143240000</v>
      </c>
      <c r="C822" s="44">
        <f t="shared" ref="C822:AA822" si="583">SUM(C818:C821)</f>
        <v>0</v>
      </c>
      <c r="D822" s="44">
        <f t="shared" si="583"/>
        <v>0</v>
      </c>
      <c r="E822" s="44">
        <f t="shared" si="583"/>
        <v>18830263.940000001</v>
      </c>
      <c r="F822" s="44">
        <f t="shared" si="583"/>
        <v>0</v>
      </c>
      <c r="G822" s="44">
        <f t="shared" si="583"/>
        <v>0</v>
      </c>
      <c r="H822" s="44">
        <f t="shared" si="583"/>
        <v>0</v>
      </c>
      <c r="I822" s="44">
        <f t="shared" si="583"/>
        <v>0</v>
      </c>
      <c r="J822" s="44">
        <f t="shared" si="583"/>
        <v>0</v>
      </c>
      <c r="K822" s="44">
        <f t="shared" si="583"/>
        <v>0</v>
      </c>
      <c r="L822" s="44">
        <f t="shared" si="583"/>
        <v>0</v>
      </c>
      <c r="M822" s="44">
        <f t="shared" si="583"/>
        <v>0</v>
      </c>
      <c r="N822" s="44">
        <f t="shared" si="583"/>
        <v>0</v>
      </c>
      <c r="O822" s="44">
        <f t="shared" si="583"/>
        <v>734802.94</v>
      </c>
      <c r="P822" s="44">
        <f t="shared" si="583"/>
        <v>18095461</v>
      </c>
      <c r="Q822" s="44">
        <f t="shared" si="583"/>
        <v>0</v>
      </c>
      <c r="R822" s="44">
        <f t="shared" si="583"/>
        <v>0</v>
      </c>
      <c r="S822" s="44">
        <f t="shared" si="583"/>
        <v>0</v>
      </c>
      <c r="T822" s="44">
        <f t="shared" si="583"/>
        <v>0</v>
      </c>
      <c r="U822" s="44">
        <f t="shared" si="583"/>
        <v>0</v>
      </c>
      <c r="V822" s="44">
        <f t="shared" si="583"/>
        <v>0</v>
      </c>
      <c r="W822" s="44">
        <f t="shared" si="583"/>
        <v>0</v>
      </c>
      <c r="X822" s="44">
        <f t="shared" si="583"/>
        <v>0</v>
      </c>
      <c r="Y822" s="44">
        <f t="shared" si="583"/>
        <v>0</v>
      </c>
      <c r="Z822" s="44">
        <f t="shared" si="583"/>
        <v>18830263.940000001</v>
      </c>
      <c r="AA822" s="44">
        <f t="shared" si="583"/>
        <v>124409736.06</v>
      </c>
      <c r="AB822" s="45">
        <f t="shared" si="582"/>
        <v>0.13145953602345714</v>
      </c>
      <c r="AC822" s="38"/>
    </row>
    <row r="823" spans="1:29" s="39" customFormat="1" ht="18" customHeight="1" x14ac:dyDescent="0.25">
      <c r="A823" s="46" t="s">
        <v>41</v>
      </c>
      <c r="B823" s="37">
        <f>[1]consoCURRENT!E17168</f>
        <v>0</v>
      </c>
      <c r="C823" s="37">
        <f>[1]consoCURRENT!F17168</f>
        <v>0</v>
      </c>
      <c r="D823" s="37">
        <f>[1]consoCURRENT!G17168</f>
        <v>0</v>
      </c>
      <c r="E823" s="37">
        <f>[1]consoCURRENT!H17168</f>
        <v>0</v>
      </c>
      <c r="F823" s="37">
        <f>[1]consoCURRENT!I17168</f>
        <v>0</v>
      </c>
      <c r="G823" s="37">
        <f>[1]consoCURRENT!J17168</f>
        <v>0</v>
      </c>
      <c r="H823" s="37">
        <f>[1]consoCURRENT!K17168</f>
        <v>0</v>
      </c>
      <c r="I823" s="37">
        <f>[1]consoCURRENT!L17168</f>
        <v>0</v>
      </c>
      <c r="J823" s="37">
        <f>[1]consoCURRENT!M17168</f>
        <v>0</v>
      </c>
      <c r="K823" s="37">
        <f>[1]consoCURRENT!N17168</f>
        <v>0</v>
      </c>
      <c r="L823" s="37">
        <f>[1]consoCURRENT!O17168</f>
        <v>0</v>
      </c>
      <c r="M823" s="37">
        <f>[1]consoCURRENT!P17168</f>
        <v>0</v>
      </c>
      <c r="N823" s="37">
        <f>[1]consoCURRENT!Q17168</f>
        <v>0</v>
      </c>
      <c r="O823" s="37">
        <f>[1]consoCURRENT!R17168</f>
        <v>0</v>
      </c>
      <c r="P823" s="37">
        <f>[1]consoCURRENT!S17168</f>
        <v>0</v>
      </c>
      <c r="Q823" s="37">
        <f>[1]consoCURRENT!T17168</f>
        <v>0</v>
      </c>
      <c r="R823" s="37">
        <f>[1]consoCURRENT!U17168</f>
        <v>0</v>
      </c>
      <c r="S823" s="37">
        <f>[1]consoCURRENT!V17168</f>
        <v>0</v>
      </c>
      <c r="T823" s="37">
        <f>[1]consoCURRENT!W17168</f>
        <v>0</v>
      </c>
      <c r="U823" s="37">
        <f>[1]consoCURRENT!X17168</f>
        <v>0</v>
      </c>
      <c r="V823" s="37">
        <f>[1]consoCURRENT!Y17168</f>
        <v>0</v>
      </c>
      <c r="W823" s="37">
        <f>[1]consoCURRENT!Z17168</f>
        <v>0</v>
      </c>
      <c r="X823" s="37">
        <f>[1]consoCURRENT!AA17168</f>
        <v>0</v>
      </c>
      <c r="Y823" s="37">
        <f>[1]consoCURRENT!AB17168</f>
        <v>0</v>
      </c>
      <c r="Z823" s="37">
        <f t="shared" ref="Z823" si="584">SUM(M823:Y823)</f>
        <v>0</v>
      </c>
      <c r="AA823" s="37">
        <f t="shared" ref="AA823" si="585">B823-Z823</f>
        <v>0</v>
      </c>
      <c r="AB823" s="42"/>
      <c r="AC823" s="38"/>
    </row>
    <row r="824" spans="1:29" s="39" customFormat="1" ht="18" customHeight="1" x14ac:dyDescent="0.25">
      <c r="A824" s="43" t="s">
        <v>42</v>
      </c>
      <c r="B824" s="44">
        <f>B823+B822</f>
        <v>143240000</v>
      </c>
      <c r="C824" s="44">
        <f t="shared" ref="C824:AA824" si="586">C823+C822</f>
        <v>0</v>
      </c>
      <c r="D824" s="44">
        <f t="shared" si="586"/>
        <v>0</v>
      </c>
      <c r="E824" s="44">
        <f t="shared" si="586"/>
        <v>18830263.940000001</v>
      </c>
      <c r="F824" s="44">
        <f t="shared" si="586"/>
        <v>0</v>
      </c>
      <c r="G824" s="44">
        <f t="shared" si="586"/>
        <v>0</v>
      </c>
      <c r="H824" s="44">
        <f t="shared" si="586"/>
        <v>0</v>
      </c>
      <c r="I824" s="44">
        <f t="shared" si="586"/>
        <v>0</v>
      </c>
      <c r="J824" s="44">
        <f t="shared" si="586"/>
        <v>0</v>
      </c>
      <c r="K824" s="44">
        <f t="shared" si="586"/>
        <v>0</v>
      </c>
      <c r="L824" s="44">
        <f t="shared" si="586"/>
        <v>0</v>
      </c>
      <c r="M824" s="44">
        <f t="shared" si="586"/>
        <v>0</v>
      </c>
      <c r="N824" s="44">
        <f t="shared" si="586"/>
        <v>0</v>
      </c>
      <c r="O824" s="44">
        <f t="shared" si="586"/>
        <v>734802.94</v>
      </c>
      <c r="P824" s="44">
        <f t="shared" si="586"/>
        <v>18095461</v>
      </c>
      <c r="Q824" s="44">
        <f t="shared" si="586"/>
        <v>0</v>
      </c>
      <c r="R824" s="44">
        <f t="shared" si="586"/>
        <v>0</v>
      </c>
      <c r="S824" s="44">
        <f t="shared" si="586"/>
        <v>0</v>
      </c>
      <c r="T824" s="44">
        <f t="shared" si="586"/>
        <v>0</v>
      </c>
      <c r="U824" s="44">
        <f t="shared" si="586"/>
        <v>0</v>
      </c>
      <c r="V824" s="44">
        <f t="shared" si="586"/>
        <v>0</v>
      </c>
      <c r="W824" s="44">
        <f t="shared" si="586"/>
        <v>0</v>
      </c>
      <c r="X824" s="44">
        <f t="shared" si="586"/>
        <v>0</v>
      </c>
      <c r="Y824" s="44">
        <f t="shared" si="586"/>
        <v>0</v>
      </c>
      <c r="Z824" s="44">
        <f t="shared" si="586"/>
        <v>18830263.940000001</v>
      </c>
      <c r="AA824" s="44">
        <f t="shared" si="586"/>
        <v>124409736.06</v>
      </c>
      <c r="AB824" s="45">
        <f t="shared" si="582"/>
        <v>0.13145953602345714</v>
      </c>
      <c r="AC824" s="47"/>
    </row>
    <row r="825" spans="1:29" s="39" customFormat="1" ht="15" customHeight="1" x14ac:dyDescent="0.25">
      <c r="A825" s="36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8"/>
    </row>
    <row r="826" spans="1:29" s="39" customFormat="1" ht="15" customHeight="1" x14ac:dyDescent="0.25">
      <c r="A826" s="36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8"/>
    </row>
    <row r="827" spans="1:29" s="39" customFormat="1" ht="15" customHeight="1" x14ac:dyDescent="0.3">
      <c r="A827" s="40" t="s">
        <v>66</v>
      </c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8"/>
    </row>
    <row r="828" spans="1:29" s="39" customFormat="1" ht="18" customHeight="1" x14ac:dyDescent="0.25">
      <c r="A828" s="41" t="s">
        <v>36</v>
      </c>
      <c r="B828" s="37">
        <f>[1]consoCURRENT!E17228</f>
        <v>967000</v>
      </c>
      <c r="C828" s="37">
        <f>[1]consoCURRENT!F17228</f>
        <v>0</v>
      </c>
      <c r="D828" s="37">
        <f>[1]consoCURRENT!G17228</f>
        <v>0</v>
      </c>
      <c r="E828" s="37">
        <f>[1]consoCURRENT!H17228</f>
        <v>217164.25</v>
      </c>
      <c r="F828" s="37">
        <f>[1]consoCURRENT!I17228</f>
        <v>0</v>
      </c>
      <c r="G828" s="37">
        <f>[1]consoCURRENT!J17228</f>
        <v>0</v>
      </c>
      <c r="H828" s="37">
        <f>[1]consoCURRENT!K17228</f>
        <v>0</v>
      </c>
      <c r="I828" s="37">
        <f>[1]consoCURRENT!L17228</f>
        <v>0</v>
      </c>
      <c r="J828" s="37">
        <f>[1]consoCURRENT!M17228</f>
        <v>0</v>
      </c>
      <c r="K828" s="37">
        <f>[1]consoCURRENT!N17228</f>
        <v>0</v>
      </c>
      <c r="L828" s="37">
        <f>[1]consoCURRENT!O17228</f>
        <v>0</v>
      </c>
      <c r="M828" s="37">
        <f>[1]consoCURRENT!P17228</f>
        <v>0</v>
      </c>
      <c r="N828" s="37">
        <f>[1]consoCURRENT!Q17228</f>
        <v>0</v>
      </c>
      <c r="O828" s="37">
        <f>[1]consoCURRENT!R17228</f>
        <v>141028.91</v>
      </c>
      <c r="P828" s="37">
        <f>[1]consoCURRENT!S17228</f>
        <v>76135.34</v>
      </c>
      <c r="Q828" s="37">
        <f>[1]consoCURRENT!T17228</f>
        <v>0</v>
      </c>
      <c r="R828" s="37">
        <f>[1]consoCURRENT!U17228</f>
        <v>0</v>
      </c>
      <c r="S828" s="37">
        <f>[1]consoCURRENT!V17228</f>
        <v>0</v>
      </c>
      <c r="T828" s="37">
        <f>[1]consoCURRENT!W17228</f>
        <v>0</v>
      </c>
      <c r="U828" s="37">
        <f>[1]consoCURRENT!X17228</f>
        <v>0</v>
      </c>
      <c r="V828" s="37">
        <f>[1]consoCURRENT!Y17228</f>
        <v>0</v>
      </c>
      <c r="W828" s="37">
        <f>[1]consoCURRENT!Z17228</f>
        <v>0</v>
      </c>
      <c r="X828" s="37">
        <f>[1]consoCURRENT!AA17228</f>
        <v>0</v>
      </c>
      <c r="Y828" s="37">
        <f>[1]consoCURRENT!AB17228</f>
        <v>0</v>
      </c>
      <c r="Z828" s="37">
        <f>SUM(M828:Y828)</f>
        <v>217164.25</v>
      </c>
      <c r="AA828" s="37">
        <f>B828-Z828</f>
        <v>749835.75</v>
      </c>
      <c r="AB828" s="42">
        <f>Z828/B828</f>
        <v>0.22457523267838678</v>
      </c>
      <c r="AC828" s="38"/>
    </row>
    <row r="829" spans="1:29" s="39" customFormat="1" ht="18" customHeight="1" x14ac:dyDescent="0.25">
      <c r="A829" s="41" t="s">
        <v>37</v>
      </c>
      <c r="B829" s="37">
        <f>[1]consoCURRENT!E17304</f>
        <v>117761000</v>
      </c>
      <c r="C829" s="37">
        <f>[1]consoCURRENT!F17304</f>
        <v>0</v>
      </c>
      <c r="D829" s="37">
        <f>[1]consoCURRENT!G17304</f>
        <v>0</v>
      </c>
      <c r="E829" s="37">
        <f>[1]consoCURRENT!H17304</f>
        <v>29249967.34</v>
      </c>
      <c r="F829" s="37">
        <f>[1]consoCURRENT!I17304</f>
        <v>0</v>
      </c>
      <c r="G829" s="37">
        <f>[1]consoCURRENT!J17304</f>
        <v>0</v>
      </c>
      <c r="H829" s="37">
        <f>[1]consoCURRENT!K17304</f>
        <v>0</v>
      </c>
      <c r="I829" s="37">
        <f>[1]consoCURRENT!L17304</f>
        <v>0</v>
      </c>
      <c r="J829" s="37">
        <f>[1]consoCURRENT!M17304</f>
        <v>0</v>
      </c>
      <c r="K829" s="37">
        <f>[1]consoCURRENT!N17304</f>
        <v>0</v>
      </c>
      <c r="L829" s="37">
        <f>[1]consoCURRENT!O17304</f>
        <v>0</v>
      </c>
      <c r="M829" s="37">
        <f>[1]consoCURRENT!P17304</f>
        <v>0</v>
      </c>
      <c r="N829" s="37">
        <f>[1]consoCURRENT!Q17304</f>
        <v>0</v>
      </c>
      <c r="O829" s="37">
        <f>[1]consoCURRENT!R17304</f>
        <v>24714482.34</v>
      </c>
      <c r="P829" s="37">
        <f>[1]consoCURRENT!S17304</f>
        <v>4535485</v>
      </c>
      <c r="Q829" s="37">
        <f>[1]consoCURRENT!T17304</f>
        <v>0</v>
      </c>
      <c r="R829" s="37">
        <f>[1]consoCURRENT!U17304</f>
        <v>0</v>
      </c>
      <c r="S829" s="37">
        <f>[1]consoCURRENT!V17304</f>
        <v>0</v>
      </c>
      <c r="T829" s="37">
        <f>[1]consoCURRENT!W17304</f>
        <v>0</v>
      </c>
      <c r="U829" s="37">
        <f>[1]consoCURRENT!X17304</f>
        <v>0</v>
      </c>
      <c r="V829" s="37">
        <f>[1]consoCURRENT!Y17304</f>
        <v>0</v>
      </c>
      <c r="W829" s="37">
        <f>[1]consoCURRENT!Z17304</f>
        <v>0</v>
      </c>
      <c r="X829" s="37">
        <f>[1]consoCURRENT!AA17304</f>
        <v>0</v>
      </c>
      <c r="Y829" s="37">
        <f>[1]consoCURRENT!AB17304</f>
        <v>0</v>
      </c>
      <c r="Z829" s="37">
        <f t="shared" ref="Z829:Z831" si="587">SUM(M829:Y829)</f>
        <v>29249967.34</v>
      </c>
      <c r="AA829" s="37">
        <f t="shared" ref="AA829:AA831" si="588">B829-Z829</f>
        <v>88511032.659999996</v>
      </c>
      <c r="AB829" s="42">
        <f t="shared" ref="AB829:AB834" si="589">Z829/B829</f>
        <v>0.24838416232878457</v>
      </c>
      <c r="AC829" s="38"/>
    </row>
    <row r="830" spans="1:29" s="39" customFormat="1" ht="18" customHeight="1" x14ac:dyDescent="0.25">
      <c r="A830" s="41" t="s">
        <v>38</v>
      </c>
      <c r="B830" s="37">
        <f>[1]consoCURRENT!E17310</f>
        <v>0</v>
      </c>
      <c r="C830" s="37">
        <f>[1]consoCURRENT!F17310</f>
        <v>0</v>
      </c>
      <c r="D830" s="37">
        <f>[1]consoCURRENT!G17310</f>
        <v>0</v>
      </c>
      <c r="E830" s="37">
        <f>[1]consoCURRENT!H17310</f>
        <v>0</v>
      </c>
      <c r="F830" s="37">
        <f>[1]consoCURRENT!I17310</f>
        <v>0</v>
      </c>
      <c r="G830" s="37">
        <f>[1]consoCURRENT!J17310</f>
        <v>0</v>
      </c>
      <c r="H830" s="37">
        <f>[1]consoCURRENT!K17310</f>
        <v>0</v>
      </c>
      <c r="I830" s="37">
        <f>[1]consoCURRENT!L17310</f>
        <v>0</v>
      </c>
      <c r="J830" s="37">
        <f>[1]consoCURRENT!M17310</f>
        <v>0</v>
      </c>
      <c r="K830" s="37">
        <f>[1]consoCURRENT!N17310</f>
        <v>0</v>
      </c>
      <c r="L830" s="37">
        <f>[1]consoCURRENT!O17310</f>
        <v>0</v>
      </c>
      <c r="M830" s="37">
        <f>[1]consoCURRENT!P17310</f>
        <v>0</v>
      </c>
      <c r="N830" s="37">
        <f>[1]consoCURRENT!Q17310</f>
        <v>0</v>
      </c>
      <c r="O830" s="37">
        <f>[1]consoCURRENT!R17310</f>
        <v>0</v>
      </c>
      <c r="P830" s="37">
        <f>[1]consoCURRENT!S17310</f>
        <v>0</v>
      </c>
      <c r="Q830" s="37">
        <f>[1]consoCURRENT!T17310</f>
        <v>0</v>
      </c>
      <c r="R830" s="37">
        <f>[1]consoCURRENT!U17310</f>
        <v>0</v>
      </c>
      <c r="S830" s="37">
        <f>[1]consoCURRENT!V17310</f>
        <v>0</v>
      </c>
      <c r="T830" s="37">
        <f>[1]consoCURRENT!W17310</f>
        <v>0</v>
      </c>
      <c r="U830" s="37">
        <f>[1]consoCURRENT!X17310</f>
        <v>0</v>
      </c>
      <c r="V830" s="37">
        <f>[1]consoCURRENT!Y17310</f>
        <v>0</v>
      </c>
      <c r="W830" s="37">
        <f>[1]consoCURRENT!Z17310</f>
        <v>0</v>
      </c>
      <c r="X830" s="37">
        <f>[1]consoCURRENT!AA17310</f>
        <v>0</v>
      </c>
      <c r="Y830" s="37">
        <f>[1]consoCURRENT!AB17310</f>
        <v>0</v>
      </c>
      <c r="Z830" s="37">
        <f t="shared" si="587"/>
        <v>0</v>
      </c>
      <c r="AA830" s="37">
        <f t="shared" si="588"/>
        <v>0</v>
      </c>
      <c r="AB830" s="42"/>
      <c r="AC830" s="38"/>
    </row>
    <row r="831" spans="1:29" s="39" customFormat="1" ht="18" customHeight="1" x14ac:dyDescent="0.25">
      <c r="A831" s="41" t="s">
        <v>39</v>
      </c>
      <c r="B831" s="37">
        <f>[1]consoCURRENT!E17339</f>
        <v>0</v>
      </c>
      <c r="C831" s="37">
        <f>[1]consoCURRENT!F17339</f>
        <v>0</v>
      </c>
      <c r="D831" s="37">
        <f>[1]consoCURRENT!G17339</f>
        <v>0</v>
      </c>
      <c r="E831" s="37">
        <f>[1]consoCURRENT!H17339</f>
        <v>0</v>
      </c>
      <c r="F831" s="37">
        <f>[1]consoCURRENT!I17339</f>
        <v>0</v>
      </c>
      <c r="G831" s="37">
        <f>[1]consoCURRENT!J17339</f>
        <v>0</v>
      </c>
      <c r="H831" s="37">
        <f>[1]consoCURRENT!K17339</f>
        <v>0</v>
      </c>
      <c r="I831" s="37">
        <f>[1]consoCURRENT!L17339</f>
        <v>0</v>
      </c>
      <c r="J831" s="37">
        <f>[1]consoCURRENT!M17339</f>
        <v>0</v>
      </c>
      <c r="K831" s="37">
        <f>[1]consoCURRENT!N17339</f>
        <v>0</v>
      </c>
      <c r="L831" s="37">
        <f>[1]consoCURRENT!O17339</f>
        <v>0</v>
      </c>
      <c r="M831" s="37">
        <f>[1]consoCURRENT!P17339</f>
        <v>0</v>
      </c>
      <c r="N831" s="37">
        <f>[1]consoCURRENT!Q17339</f>
        <v>0</v>
      </c>
      <c r="O831" s="37">
        <f>[1]consoCURRENT!R17339</f>
        <v>0</v>
      </c>
      <c r="P831" s="37">
        <f>[1]consoCURRENT!S17339</f>
        <v>0</v>
      </c>
      <c r="Q831" s="37">
        <f>[1]consoCURRENT!T17339</f>
        <v>0</v>
      </c>
      <c r="R831" s="37">
        <f>[1]consoCURRENT!U17339</f>
        <v>0</v>
      </c>
      <c r="S831" s="37">
        <f>[1]consoCURRENT!V17339</f>
        <v>0</v>
      </c>
      <c r="T831" s="37">
        <f>[1]consoCURRENT!W17339</f>
        <v>0</v>
      </c>
      <c r="U831" s="37">
        <f>[1]consoCURRENT!X17339</f>
        <v>0</v>
      </c>
      <c r="V831" s="37">
        <f>[1]consoCURRENT!Y17339</f>
        <v>0</v>
      </c>
      <c r="W831" s="37">
        <f>[1]consoCURRENT!Z17339</f>
        <v>0</v>
      </c>
      <c r="X831" s="37">
        <f>[1]consoCURRENT!AA17339</f>
        <v>0</v>
      </c>
      <c r="Y831" s="37">
        <f>[1]consoCURRENT!AB17339</f>
        <v>0</v>
      </c>
      <c r="Z831" s="37">
        <f t="shared" si="587"/>
        <v>0</v>
      </c>
      <c r="AA831" s="37">
        <f t="shared" si="588"/>
        <v>0</v>
      </c>
      <c r="AB831" s="42"/>
      <c r="AC831" s="38"/>
    </row>
    <row r="832" spans="1:29" s="39" customFormat="1" ht="18" customHeight="1" x14ac:dyDescent="0.25">
      <c r="A832" s="43" t="s">
        <v>40</v>
      </c>
      <c r="B832" s="44">
        <f>SUM(B828:B831)</f>
        <v>118728000</v>
      </c>
      <c r="C832" s="44">
        <f t="shared" ref="C832:AA832" si="590">SUM(C828:C831)</f>
        <v>0</v>
      </c>
      <c r="D832" s="44">
        <f t="shared" si="590"/>
        <v>0</v>
      </c>
      <c r="E832" s="44">
        <f t="shared" si="590"/>
        <v>29467131.59</v>
      </c>
      <c r="F832" s="44">
        <f t="shared" si="590"/>
        <v>0</v>
      </c>
      <c r="G832" s="44">
        <f t="shared" si="590"/>
        <v>0</v>
      </c>
      <c r="H832" s="44">
        <f t="shared" si="590"/>
        <v>0</v>
      </c>
      <c r="I832" s="44">
        <f t="shared" si="590"/>
        <v>0</v>
      </c>
      <c r="J832" s="44">
        <f t="shared" si="590"/>
        <v>0</v>
      </c>
      <c r="K832" s="44">
        <f t="shared" si="590"/>
        <v>0</v>
      </c>
      <c r="L832" s="44">
        <f t="shared" si="590"/>
        <v>0</v>
      </c>
      <c r="M832" s="44">
        <f t="shared" si="590"/>
        <v>0</v>
      </c>
      <c r="N832" s="44">
        <f t="shared" si="590"/>
        <v>0</v>
      </c>
      <c r="O832" s="44">
        <f t="shared" si="590"/>
        <v>24855511.25</v>
      </c>
      <c r="P832" s="44">
        <f t="shared" si="590"/>
        <v>4611620.34</v>
      </c>
      <c r="Q832" s="44">
        <f t="shared" si="590"/>
        <v>0</v>
      </c>
      <c r="R832" s="44">
        <f t="shared" si="590"/>
        <v>0</v>
      </c>
      <c r="S832" s="44">
        <f t="shared" si="590"/>
        <v>0</v>
      </c>
      <c r="T832" s="44">
        <f t="shared" si="590"/>
        <v>0</v>
      </c>
      <c r="U832" s="44">
        <f t="shared" si="590"/>
        <v>0</v>
      </c>
      <c r="V832" s="44">
        <f t="shared" si="590"/>
        <v>0</v>
      </c>
      <c r="W832" s="44">
        <f t="shared" si="590"/>
        <v>0</v>
      </c>
      <c r="X832" s="44">
        <f t="shared" si="590"/>
        <v>0</v>
      </c>
      <c r="Y832" s="44">
        <f t="shared" si="590"/>
        <v>0</v>
      </c>
      <c r="Z832" s="44">
        <f t="shared" si="590"/>
        <v>29467131.59</v>
      </c>
      <c r="AA832" s="44">
        <f t="shared" si="590"/>
        <v>89260868.409999996</v>
      </c>
      <c r="AB832" s="45">
        <f t="shared" si="589"/>
        <v>0.24819024652988342</v>
      </c>
      <c r="AC832" s="38"/>
    </row>
    <row r="833" spans="1:29" s="39" customFormat="1" ht="18" customHeight="1" x14ac:dyDescent="0.25">
      <c r="A833" s="46" t="s">
        <v>41</v>
      </c>
      <c r="B833" s="37">
        <f>[1]consoCURRENT!E17343</f>
        <v>0</v>
      </c>
      <c r="C833" s="37">
        <f>[1]consoCURRENT!F17343</f>
        <v>0</v>
      </c>
      <c r="D833" s="37">
        <f>[1]consoCURRENT!G17343</f>
        <v>0</v>
      </c>
      <c r="E833" s="37">
        <f>[1]consoCURRENT!H17343</f>
        <v>0</v>
      </c>
      <c r="F833" s="37">
        <f>[1]consoCURRENT!I17343</f>
        <v>0</v>
      </c>
      <c r="G833" s="37">
        <f>[1]consoCURRENT!J17343</f>
        <v>0</v>
      </c>
      <c r="H833" s="37">
        <f>[1]consoCURRENT!K17343</f>
        <v>0</v>
      </c>
      <c r="I833" s="37">
        <f>[1]consoCURRENT!L17343</f>
        <v>0</v>
      </c>
      <c r="J833" s="37">
        <f>[1]consoCURRENT!M17343</f>
        <v>0</v>
      </c>
      <c r="K833" s="37">
        <f>[1]consoCURRENT!N17343</f>
        <v>0</v>
      </c>
      <c r="L833" s="37">
        <f>[1]consoCURRENT!O17343</f>
        <v>0</v>
      </c>
      <c r="M833" s="37">
        <f>[1]consoCURRENT!P17343</f>
        <v>0</v>
      </c>
      <c r="N833" s="37">
        <f>[1]consoCURRENT!Q17343</f>
        <v>0</v>
      </c>
      <c r="O833" s="37">
        <f>[1]consoCURRENT!R17343</f>
        <v>0</v>
      </c>
      <c r="P833" s="37">
        <f>[1]consoCURRENT!S17343</f>
        <v>0</v>
      </c>
      <c r="Q833" s="37">
        <f>[1]consoCURRENT!T17343</f>
        <v>0</v>
      </c>
      <c r="R833" s="37">
        <f>[1]consoCURRENT!U17343</f>
        <v>0</v>
      </c>
      <c r="S833" s="37">
        <f>[1]consoCURRENT!V17343</f>
        <v>0</v>
      </c>
      <c r="T833" s="37">
        <f>[1]consoCURRENT!W17343</f>
        <v>0</v>
      </c>
      <c r="U833" s="37">
        <f>[1]consoCURRENT!X17343</f>
        <v>0</v>
      </c>
      <c r="V833" s="37">
        <f>[1]consoCURRENT!Y17343</f>
        <v>0</v>
      </c>
      <c r="W833" s="37">
        <f>[1]consoCURRENT!Z17343</f>
        <v>0</v>
      </c>
      <c r="X833" s="37">
        <f>[1]consoCURRENT!AA17343</f>
        <v>0</v>
      </c>
      <c r="Y833" s="37">
        <f>[1]consoCURRENT!AB17343</f>
        <v>0</v>
      </c>
      <c r="Z833" s="37">
        <f t="shared" ref="Z833" si="591">SUM(M833:Y833)</f>
        <v>0</v>
      </c>
      <c r="AA833" s="37">
        <f t="shared" ref="AA833" si="592">B833-Z833</f>
        <v>0</v>
      </c>
      <c r="AB833" s="42"/>
      <c r="AC833" s="38"/>
    </row>
    <row r="834" spans="1:29" s="39" customFormat="1" ht="18" customHeight="1" x14ac:dyDescent="0.25">
      <c r="A834" s="43" t="s">
        <v>42</v>
      </c>
      <c r="B834" s="44">
        <f>B833+B832</f>
        <v>118728000</v>
      </c>
      <c r="C834" s="44">
        <f t="shared" ref="C834:AA834" si="593">C833+C832</f>
        <v>0</v>
      </c>
      <c r="D834" s="44">
        <f t="shared" si="593"/>
        <v>0</v>
      </c>
      <c r="E834" s="44">
        <f t="shared" si="593"/>
        <v>29467131.59</v>
      </c>
      <c r="F834" s="44">
        <f t="shared" si="593"/>
        <v>0</v>
      </c>
      <c r="G834" s="44">
        <f t="shared" si="593"/>
        <v>0</v>
      </c>
      <c r="H834" s="44">
        <f t="shared" si="593"/>
        <v>0</v>
      </c>
      <c r="I834" s="44">
        <f t="shared" si="593"/>
        <v>0</v>
      </c>
      <c r="J834" s="44">
        <f t="shared" si="593"/>
        <v>0</v>
      </c>
      <c r="K834" s="44">
        <f t="shared" si="593"/>
        <v>0</v>
      </c>
      <c r="L834" s="44">
        <f t="shared" si="593"/>
        <v>0</v>
      </c>
      <c r="M834" s="44">
        <f t="shared" si="593"/>
        <v>0</v>
      </c>
      <c r="N834" s="44">
        <f t="shared" si="593"/>
        <v>0</v>
      </c>
      <c r="O834" s="44">
        <f t="shared" si="593"/>
        <v>24855511.25</v>
      </c>
      <c r="P834" s="44">
        <f t="shared" si="593"/>
        <v>4611620.34</v>
      </c>
      <c r="Q834" s="44">
        <f t="shared" si="593"/>
        <v>0</v>
      </c>
      <c r="R834" s="44">
        <f t="shared" si="593"/>
        <v>0</v>
      </c>
      <c r="S834" s="44">
        <f t="shared" si="593"/>
        <v>0</v>
      </c>
      <c r="T834" s="44">
        <f t="shared" si="593"/>
        <v>0</v>
      </c>
      <c r="U834" s="44">
        <f t="shared" si="593"/>
        <v>0</v>
      </c>
      <c r="V834" s="44">
        <f t="shared" si="593"/>
        <v>0</v>
      </c>
      <c r="W834" s="44">
        <f t="shared" si="593"/>
        <v>0</v>
      </c>
      <c r="X834" s="44">
        <f t="shared" si="593"/>
        <v>0</v>
      </c>
      <c r="Y834" s="44">
        <f t="shared" si="593"/>
        <v>0</v>
      </c>
      <c r="Z834" s="44">
        <f t="shared" si="593"/>
        <v>29467131.59</v>
      </c>
      <c r="AA834" s="44">
        <f t="shared" si="593"/>
        <v>89260868.409999996</v>
      </c>
      <c r="AB834" s="45">
        <f t="shared" si="589"/>
        <v>0.24819024652988342</v>
      </c>
      <c r="AC834" s="47"/>
    </row>
    <row r="835" spans="1:29" s="39" customFormat="1" ht="15" customHeight="1" x14ac:dyDescent="0.25">
      <c r="A835" s="36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8"/>
    </row>
    <row r="836" spans="1:29" s="39" customFormat="1" ht="15" customHeight="1" x14ac:dyDescent="0.25">
      <c r="A836" s="36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8"/>
    </row>
    <row r="837" spans="1:29" s="39" customFormat="1" ht="15" customHeight="1" x14ac:dyDescent="0.3">
      <c r="A837" s="40" t="s">
        <v>67</v>
      </c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8"/>
    </row>
    <row r="838" spans="1:29" s="39" customFormat="1" ht="18" customHeight="1" x14ac:dyDescent="0.25">
      <c r="A838" s="41" t="s">
        <v>36</v>
      </c>
      <c r="B838" s="37">
        <f>[1]consoCURRENT!E17403</f>
        <v>967000</v>
      </c>
      <c r="C838" s="37">
        <f>[1]consoCURRENT!F17403</f>
        <v>0</v>
      </c>
      <c r="D838" s="37">
        <f>[1]consoCURRENT!G17403</f>
        <v>0</v>
      </c>
      <c r="E838" s="37">
        <f>[1]consoCURRENT!H17403</f>
        <v>215936.74</v>
      </c>
      <c r="F838" s="37">
        <f>[1]consoCURRENT!I17403</f>
        <v>0</v>
      </c>
      <c r="G838" s="37">
        <f>[1]consoCURRENT!J17403</f>
        <v>0</v>
      </c>
      <c r="H838" s="37">
        <f>[1]consoCURRENT!K17403</f>
        <v>0</v>
      </c>
      <c r="I838" s="37">
        <f>[1]consoCURRENT!L17403</f>
        <v>0</v>
      </c>
      <c r="J838" s="37">
        <f>[1]consoCURRENT!M17403</f>
        <v>0</v>
      </c>
      <c r="K838" s="37">
        <f>[1]consoCURRENT!N17403</f>
        <v>0</v>
      </c>
      <c r="L838" s="37">
        <f>[1]consoCURRENT!O17403</f>
        <v>0</v>
      </c>
      <c r="M838" s="37">
        <f>[1]consoCURRENT!P17403</f>
        <v>0</v>
      </c>
      <c r="N838" s="37">
        <f>[1]consoCURRENT!Q17403</f>
        <v>0</v>
      </c>
      <c r="O838" s="37">
        <f>[1]consoCURRENT!R17403</f>
        <v>143265.70000000001</v>
      </c>
      <c r="P838" s="37">
        <f>[1]consoCURRENT!S17403</f>
        <v>72671.039999999994</v>
      </c>
      <c r="Q838" s="37">
        <f>[1]consoCURRENT!T17403</f>
        <v>0</v>
      </c>
      <c r="R838" s="37">
        <f>[1]consoCURRENT!U17403</f>
        <v>0</v>
      </c>
      <c r="S838" s="37">
        <f>[1]consoCURRENT!V17403</f>
        <v>0</v>
      </c>
      <c r="T838" s="37">
        <f>[1]consoCURRENT!W17403</f>
        <v>0</v>
      </c>
      <c r="U838" s="37">
        <f>[1]consoCURRENT!X17403</f>
        <v>0</v>
      </c>
      <c r="V838" s="37">
        <f>[1]consoCURRENT!Y17403</f>
        <v>0</v>
      </c>
      <c r="W838" s="37">
        <f>[1]consoCURRENT!Z17403</f>
        <v>0</v>
      </c>
      <c r="X838" s="37">
        <f>[1]consoCURRENT!AA17403</f>
        <v>0</v>
      </c>
      <c r="Y838" s="37">
        <f>[1]consoCURRENT!AB17403</f>
        <v>0</v>
      </c>
      <c r="Z838" s="37">
        <f>SUM(M838:Y838)</f>
        <v>215936.74</v>
      </c>
      <c r="AA838" s="37">
        <f>B838-Z838</f>
        <v>751063.26</v>
      </c>
      <c r="AB838" s="42">
        <f>Z838/B838</f>
        <v>0.22330583247156152</v>
      </c>
      <c r="AC838" s="38"/>
    </row>
    <row r="839" spans="1:29" s="39" customFormat="1" ht="18" customHeight="1" x14ac:dyDescent="0.25">
      <c r="A839" s="41" t="s">
        <v>37</v>
      </c>
      <c r="B839" s="37">
        <f>[1]consoCURRENT!E17479</f>
        <v>122512000</v>
      </c>
      <c r="C839" s="37">
        <f>[1]consoCURRENT!F17479</f>
        <v>0</v>
      </c>
      <c r="D839" s="37">
        <f>[1]consoCURRENT!G17479</f>
        <v>0</v>
      </c>
      <c r="E839" s="37">
        <f>[1]consoCURRENT!H17479</f>
        <v>6169495.5</v>
      </c>
      <c r="F839" s="37">
        <f>[1]consoCURRENT!I17479</f>
        <v>0</v>
      </c>
      <c r="G839" s="37">
        <f>[1]consoCURRENT!J17479</f>
        <v>0</v>
      </c>
      <c r="H839" s="37">
        <f>[1]consoCURRENT!K17479</f>
        <v>0</v>
      </c>
      <c r="I839" s="37">
        <f>[1]consoCURRENT!L17479</f>
        <v>0</v>
      </c>
      <c r="J839" s="37">
        <f>[1]consoCURRENT!M17479</f>
        <v>0</v>
      </c>
      <c r="K839" s="37">
        <f>[1]consoCURRENT!N17479</f>
        <v>0</v>
      </c>
      <c r="L839" s="37">
        <f>[1]consoCURRENT!O17479</f>
        <v>0</v>
      </c>
      <c r="M839" s="37">
        <f>[1]consoCURRENT!P17479</f>
        <v>0</v>
      </c>
      <c r="N839" s="37">
        <f>[1]consoCURRENT!Q17479</f>
        <v>0</v>
      </c>
      <c r="O839" s="37">
        <f>[1]consoCURRENT!R17479</f>
        <v>188640.32</v>
      </c>
      <c r="P839" s="37">
        <f>[1]consoCURRENT!S17479</f>
        <v>5980855.1799999997</v>
      </c>
      <c r="Q839" s="37">
        <f>[1]consoCURRENT!T17479</f>
        <v>0</v>
      </c>
      <c r="R839" s="37">
        <f>[1]consoCURRENT!U17479</f>
        <v>0</v>
      </c>
      <c r="S839" s="37">
        <f>[1]consoCURRENT!V17479</f>
        <v>0</v>
      </c>
      <c r="T839" s="37">
        <f>[1]consoCURRENT!W17479</f>
        <v>0</v>
      </c>
      <c r="U839" s="37">
        <f>[1]consoCURRENT!X17479</f>
        <v>0</v>
      </c>
      <c r="V839" s="37">
        <f>[1]consoCURRENT!Y17479</f>
        <v>0</v>
      </c>
      <c r="W839" s="37">
        <f>[1]consoCURRENT!Z17479</f>
        <v>0</v>
      </c>
      <c r="X839" s="37">
        <f>[1]consoCURRENT!AA17479</f>
        <v>0</v>
      </c>
      <c r="Y839" s="37">
        <f>[1]consoCURRENT!AB17479</f>
        <v>0</v>
      </c>
      <c r="Z839" s="37">
        <f t="shared" ref="Z839:Z841" si="594">SUM(M839:Y839)</f>
        <v>6169495.5</v>
      </c>
      <c r="AA839" s="37">
        <f t="shared" ref="AA839:AA841" si="595">B839-Z839</f>
        <v>116342504.5</v>
      </c>
      <c r="AB839" s="42">
        <f t="shared" ref="AB839:AB844" si="596">Z839/B839</f>
        <v>5.0358295513908843E-2</v>
      </c>
      <c r="AC839" s="38"/>
    </row>
    <row r="840" spans="1:29" s="39" customFormat="1" ht="18" customHeight="1" x14ac:dyDescent="0.25">
      <c r="A840" s="41" t="s">
        <v>38</v>
      </c>
      <c r="B840" s="37">
        <f>[1]consoCURRENT!E17485</f>
        <v>0</v>
      </c>
      <c r="C840" s="37">
        <f>[1]consoCURRENT!F17485</f>
        <v>0</v>
      </c>
      <c r="D840" s="37">
        <f>[1]consoCURRENT!G17485</f>
        <v>0</v>
      </c>
      <c r="E840" s="37">
        <f>[1]consoCURRENT!H17485</f>
        <v>0</v>
      </c>
      <c r="F840" s="37">
        <f>[1]consoCURRENT!I17485</f>
        <v>0</v>
      </c>
      <c r="G840" s="37">
        <f>[1]consoCURRENT!J17485</f>
        <v>0</v>
      </c>
      <c r="H840" s="37">
        <f>[1]consoCURRENT!K17485</f>
        <v>0</v>
      </c>
      <c r="I840" s="37">
        <f>[1]consoCURRENT!L17485</f>
        <v>0</v>
      </c>
      <c r="J840" s="37">
        <f>[1]consoCURRENT!M17485</f>
        <v>0</v>
      </c>
      <c r="K840" s="37">
        <f>[1]consoCURRENT!N17485</f>
        <v>0</v>
      </c>
      <c r="L840" s="37">
        <f>[1]consoCURRENT!O17485</f>
        <v>0</v>
      </c>
      <c r="M840" s="37">
        <f>[1]consoCURRENT!P17485</f>
        <v>0</v>
      </c>
      <c r="N840" s="37">
        <f>[1]consoCURRENT!Q17485</f>
        <v>0</v>
      </c>
      <c r="O840" s="37">
        <f>[1]consoCURRENT!R17485</f>
        <v>0</v>
      </c>
      <c r="P840" s="37">
        <f>[1]consoCURRENT!S17485</f>
        <v>0</v>
      </c>
      <c r="Q840" s="37">
        <f>[1]consoCURRENT!T17485</f>
        <v>0</v>
      </c>
      <c r="R840" s="37">
        <f>[1]consoCURRENT!U17485</f>
        <v>0</v>
      </c>
      <c r="S840" s="37">
        <f>[1]consoCURRENT!V17485</f>
        <v>0</v>
      </c>
      <c r="T840" s="37">
        <f>[1]consoCURRENT!W17485</f>
        <v>0</v>
      </c>
      <c r="U840" s="37">
        <f>[1]consoCURRENT!X17485</f>
        <v>0</v>
      </c>
      <c r="V840" s="37">
        <f>[1]consoCURRENT!Y17485</f>
        <v>0</v>
      </c>
      <c r="W840" s="37">
        <f>[1]consoCURRENT!Z17485</f>
        <v>0</v>
      </c>
      <c r="X840" s="37">
        <f>[1]consoCURRENT!AA17485</f>
        <v>0</v>
      </c>
      <c r="Y840" s="37">
        <f>[1]consoCURRENT!AB17485</f>
        <v>0</v>
      </c>
      <c r="Z840" s="37">
        <f t="shared" si="594"/>
        <v>0</v>
      </c>
      <c r="AA840" s="37">
        <f t="shared" si="595"/>
        <v>0</v>
      </c>
      <c r="AB840" s="42"/>
      <c r="AC840" s="38"/>
    </row>
    <row r="841" spans="1:29" s="39" customFormat="1" ht="18" customHeight="1" x14ac:dyDescent="0.25">
      <c r="A841" s="41" t="s">
        <v>39</v>
      </c>
      <c r="B841" s="37">
        <f>[1]consoCURRENT!E17514</f>
        <v>0</v>
      </c>
      <c r="C841" s="37">
        <f>[1]consoCURRENT!F17514</f>
        <v>0</v>
      </c>
      <c r="D841" s="37">
        <f>[1]consoCURRENT!G17514</f>
        <v>0</v>
      </c>
      <c r="E841" s="37">
        <f>[1]consoCURRENT!H17514</f>
        <v>0</v>
      </c>
      <c r="F841" s="37">
        <f>[1]consoCURRENT!I17514</f>
        <v>0</v>
      </c>
      <c r="G841" s="37">
        <f>[1]consoCURRENT!J17514</f>
        <v>0</v>
      </c>
      <c r="H841" s="37">
        <f>[1]consoCURRENT!K17514</f>
        <v>0</v>
      </c>
      <c r="I841" s="37">
        <f>[1]consoCURRENT!L17514</f>
        <v>0</v>
      </c>
      <c r="J841" s="37">
        <f>[1]consoCURRENT!M17514</f>
        <v>0</v>
      </c>
      <c r="K841" s="37">
        <f>[1]consoCURRENT!N17514</f>
        <v>0</v>
      </c>
      <c r="L841" s="37">
        <f>[1]consoCURRENT!O17514</f>
        <v>0</v>
      </c>
      <c r="M841" s="37">
        <f>[1]consoCURRENT!P17514</f>
        <v>0</v>
      </c>
      <c r="N841" s="37">
        <f>[1]consoCURRENT!Q17514</f>
        <v>0</v>
      </c>
      <c r="O841" s="37">
        <f>[1]consoCURRENT!R17514</f>
        <v>0</v>
      </c>
      <c r="P841" s="37">
        <f>[1]consoCURRENT!S17514</f>
        <v>0</v>
      </c>
      <c r="Q841" s="37">
        <f>[1]consoCURRENT!T17514</f>
        <v>0</v>
      </c>
      <c r="R841" s="37">
        <f>[1]consoCURRENT!U17514</f>
        <v>0</v>
      </c>
      <c r="S841" s="37">
        <f>[1]consoCURRENT!V17514</f>
        <v>0</v>
      </c>
      <c r="T841" s="37">
        <f>[1]consoCURRENT!W17514</f>
        <v>0</v>
      </c>
      <c r="U841" s="37">
        <f>[1]consoCURRENT!X17514</f>
        <v>0</v>
      </c>
      <c r="V841" s="37">
        <f>[1]consoCURRENT!Y17514</f>
        <v>0</v>
      </c>
      <c r="W841" s="37">
        <f>[1]consoCURRENT!Z17514</f>
        <v>0</v>
      </c>
      <c r="X841" s="37">
        <f>[1]consoCURRENT!AA17514</f>
        <v>0</v>
      </c>
      <c r="Y841" s="37">
        <f>[1]consoCURRENT!AB17514</f>
        <v>0</v>
      </c>
      <c r="Z841" s="37">
        <f t="shared" si="594"/>
        <v>0</v>
      </c>
      <c r="AA841" s="37">
        <f t="shared" si="595"/>
        <v>0</v>
      </c>
      <c r="AB841" s="42"/>
      <c r="AC841" s="38"/>
    </row>
    <row r="842" spans="1:29" s="39" customFormat="1" ht="18" customHeight="1" x14ac:dyDescent="0.25">
      <c r="A842" s="43" t="s">
        <v>40</v>
      </c>
      <c r="B842" s="44">
        <f>SUM(B838:B841)</f>
        <v>123479000</v>
      </c>
      <c r="C842" s="44">
        <f t="shared" ref="C842:AA842" si="597">SUM(C838:C841)</f>
        <v>0</v>
      </c>
      <c r="D842" s="44">
        <f t="shared" si="597"/>
        <v>0</v>
      </c>
      <c r="E842" s="44">
        <f t="shared" si="597"/>
        <v>6385432.2400000002</v>
      </c>
      <c r="F842" s="44">
        <f t="shared" si="597"/>
        <v>0</v>
      </c>
      <c r="G842" s="44">
        <f t="shared" si="597"/>
        <v>0</v>
      </c>
      <c r="H842" s="44">
        <f t="shared" si="597"/>
        <v>0</v>
      </c>
      <c r="I842" s="44">
        <f t="shared" si="597"/>
        <v>0</v>
      </c>
      <c r="J842" s="44">
        <f t="shared" si="597"/>
        <v>0</v>
      </c>
      <c r="K842" s="44">
        <f t="shared" si="597"/>
        <v>0</v>
      </c>
      <c r="L842" s="44">
        <f t="shared" si="597"/>
        <v>0</v>
      </c>
      <c r="M842" s="44">
        <f t="shared" si="597"/>
        <v>0</v>
      </c>
      <c r="N842" s="44">
        <f t="shared" si="597"/>
        <v>0</v>
      </c>
      <c r="O842" s="44">
        <f t="shared" si="597"/>
        <v>331906.02</v>
      </c>
      <c r="P842" s="44">
        <f t="shared" si="597"/>
        <v>6053526.2199999997</v>
      </c>
      <c r="Q842" s="44">
        <f t="shared" si="597"/>
        <v>0</v>
      </c>
      <c r="R842" s="44">
        <f t="shared" si="597"/>
        <v>0</v>
      </c>
      <c r="S842" s="44">
        <f t="shared" si="597"/>
        <v>0</v>
      </c>
      <c r="T842" s="44">
        <f t="shared" si="597"/>
        <v>0</v>
      </c>
      <c r="U842" s="44">
        <f t="shared" si="597"/>
        <v>0</v>
      </c>
      <c r="V842" s="44">
        <f t="shared" si="597"/>
        <v>0</v>
      </c>
      <c r="W842" s="44">
        <f t="shared" si="597"/>
        <v>0</v>
      </c>
      <c r="X842" s="44">
        <f t="shared" si="597"/>
        <v>0</v>
      </c>
      <c r="Y842" s="44">
        <f t="shared" si="597"/>
        <v>0</v>
      </c>
      <c r="Z842" s="44">
        <f t="shared" si="597"/>
        <v>6385432.2400000002</v>
      </c>
      <c r="AA842" s="44">
        <f t="shared" si="597"/>
        <v>117093567.76000001</v>
      </c>
      <c r="AB842" s="45">
        <f t="shared" si="596"/>
        <v>5.1712698029624471E-2</v>
      </c>
      <c r="AC842" s="38"/>
    </row>
    <row r="843" spans="1:29" s="39" customFormat="1" ht="18" customHeight="1" x14ac:dyDescent="0.25">
      <c r="A843" s="46" t="s">
        <v>41</v>
      </c>
      <c r="B843" s="37">
        <f>[1]consoCURRENT!E17518</f>
        <v>0</v>
      </c>
      <c r="C843" s="37">
        <f>[1]consoCURRENT!F17518</f>
        <v>0</v>
      </c>
      <c r="D843" s="37">
        <f>[1]consoCURRENT!G17518</f>
        <v>0</v>
      </c>
      <c r="E843" s="37">
        <f>[1]consoCURRENT!H17518</f>
        <v>0</v>
      </c>
      <c r="F843" s="37">
        <f>[1]consoCURRENT!I17518</f>
        <v>0</v>
      </c>
      <c r="G843" s="37">
        <f>[1]consoCURRENT!J17518</f>
        <v>0</v>
      </c>
      <c r="H843" s="37">
        <f>[1]consoCURRENT!K17518</f>
        <v>0</v>
      </c>
      <c r="I843" s="37">
        <f>[1]consoCURRENT!L17518</f>
        <v>0</v>
      </c>
      <c r="J843" s="37">
        <f>[1]consoCURRENT!M17518</f>
        <v>0</v>
      </c>
      <c r="K843" s="37">
        <f>[1]consoCURRENT!N17518</f>
        <v>0</v>
      </c>
      <c r="L843" s="37">
        <f>[1]consoCURRENT!O17518</f>
        <v>0</v>
      </c>
      <c r="M843" s="37">
        <f>[1]consoCURRENT!P17518</f>
        <v>0</v>
      </c>
      <c r="N843" s="37">
        <f>[1]consoCURRENT!Q17518</f>
        <v>0</v>
      </c>
      <c r="O843" s="37">
        <f>[1]consoCURRENT!R17518</f>
        <v>0</v>
      </c>
      <c r="P843" s="37">
        <f>[1]consoCURRENT!S17518</f>
        <v>0</v>
      </c>
      <c r="Q843" s="37">
        <f>[1]consoCURRENT!T17518</f>
        <v>0</v>
      </c>
      <c r="R843" s="37">
        <f>[1]consoCURRENT!U17518</f>
        <v>0</v>
      </c>
      <c r="S843" s="37">
        <f>[1]consoCURRENT!V17518</f>
        <v>0</v>
      </c>
      <c r="T843" s="37">
        <f>[1]consoCURRENT!W17518</f>
        <v>0</v>
      </c>
      <c r="U843" s="37">
        <f>[1]consoCURRENT!X17518</f>
        <v>0</v>
      </c>
      <c r="V843" s="37">
        <f>[1]consoCURRENT!Y17518</f>
        <v>0</v>
      </c>
      <c r="W843" s="37">
        <f>[1]consoCURRENT!Z17518</f>
        <v>0</v>
      </c>
      <c r="X843" s="37">
        <f>[1]consoCURRENT!AA17518</f>
        <v>0</v>
      </c>
      <c r="Y843" s="37">
        <f>[1]consoCURRENT!AB17518</f>
        <v>0</v>
      </c>
      <c r="Z843" s="37">
        <f t="shared" ref="Z843" si="598">SUM(M843:Y843)</f>
        <v>0</v>
      </c>
      <c r="AA843" s="37">
        <f t="shared" ref="AA843" si="599">B843-Z843</f>
        <v>0</v>
      </c>
      <c r="AB843" s="42"/>
      <c r="AC843" s="38"/>
    </row>
    <row r="844" spans="1:29" s="39" customFormat="1" ht="18" customHeight="1" x14ac:dyDescent="0.25">
      <c r="A844" s="43" t="s">
        <v>42</v>
      </c>
      <c r="B844" s="44">
        <f>B843+B842</f>
        <v>123479000</v>
      </c>
      <c r="C844" s="44">
        <f t="shared" ref="C844:AA844" si="600">C843+C842</f>
        <v>0</v>
      </c>
      <c r="D844" s="44">
        <f t="shared" si="600"/>
        <v>0</v>
      </c>
      <c r="E844" s="44">
        <f t="shared" si="600"/>
        <v>6385432.2400000002</v>
      </c>
      <c r="F844" s="44">
        <f t="shared" si="600"/>
        <v>0</v>
      </c>
      <c r="G844" s="44">
        <f t="shared" si="600"/>
        <v>0</v>
      </c>
      <c r="H844" s="44">
        <f t="shared" si="600"/>
        <v>0</v>
      </c>
      <c r="I844" s="44">
        <f t="shared" si="600"/>
        <v>0</v>
      </c>
      <c r="J844" s="44">
        <f t="shared" si="600"/>
        <v>0</v>
      </c>
      <c r="K844" s="44">
        <f t="shared" si="600"/>
        <v>0</v>
      </c>
      <c r="L844" s="44">
        <f t="shared" si="600"/>
        <v>0</v>
      </c>
      <c r="M844" s="44">
        <f t="shared" si="600"/>
        <v>0</v>
      </c>
      <c r="N844" s="44">
        <f t="shared" si="600"/>
        <v>0</v>
      </c>
      <c r="O844" s="44">
        <f t="shared" si="600"/>
        <v>331906.02</v>
      </c>
      <c r="P844" s="44">
        <f t="shared" si="600"/>
        <v>6053526.2199999997</v>
      </c>
      <c r="Q844" s="44">
        <f t="shared" si="600"/>
        <v>0</v>
      </c>
      <c r="R844" s="44">
        <f t="shared" si="600"/>
        <v>0</v>
      </c>
      <c r="S844" s="44">
        <f t="shared" si="600"/>
        <v>0</v>
      </c>
      <c r="T844" s="44">
        <f t="shared" si="600"/>
        <v>0</v>
      </c>
      <c r="U844" s="44">
        <f t="shared" si="600"/>
        <v>0</v>
      </c>
      <c r="V844" s="44">
        <f t="shared" si="600"/>
        <v>0</v>
      </c>
      <c r="W844" s="44">
        <f t="shared" si="600"/>
        <v>0</v>
      </c>
      <c r="X844" s="44">
        <f t="shared" si="600"/>
        <v>0</v>
      </c>
      <c r="Y844" s="44">
        <f t="shared" si="600"/>
        <v>0</v>
      </c>
      <c r="Z844" s="44">
        <f t="shared" si="600"/>
        <v>6385432.2400000002</v>
      </c>
      <c r="AA844" s="44">
        <f t="shared" si="600"/>
        <v>117093567.76000001</v>
      </c>
      <c r="AB844" s="45">
        <f t="shared" si="596"/>
        <v>5.1712698029624471E-2</v>
      </c>
      <c r="AC844" s="47"/>
    </row>
    <row r="845" spans="1:29" s="39" customFormat="1" ht="15" customHeight="1" x14ac:dyDescent="0.25">
      <c r="A845" s="36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8"/>
    </row>
    <row r="846" spans="1:29" s="39" customFormat="1" ht="15" customHeight="1" x14ac:dyDescent="0.25">
      <c r="A846" s="36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8"/>
    </row>
    <row r="847" spans="1:29" s="39" customFormat="1" ht="15" customHeight="1" x14ac:dyDescent="0.3">
      <c r="A847" s="40" t="s">
        <v>68</v>
      </c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8"/>
    </row>
    <row r="848" spans="1:29" s="39" customFormat="1" ht="18" customHeight="1" x14ac:dyDescent="0.25">
      <c r="A848" s="41" t="s">
        <v>36</v>
      </c>
      <c r="B848" s="37">
        <f>[1]consoCURRENT!E17578</f>
        <v>967000</v>
      </c>
      <c r="C848" s="37">
        <f>[1]consoCURRENT!F17578</f>
        <v>0</v>
      </c>
      <c r="D848" s="37">
        <f>[1]consoCURRENT!G17578</f>
        <v>0</v>
      </c>
      <c r="E848" s="37">
        <f>[1]consoCURRENT!H17578</f>
        <v>302855.52</v>
      </c>
      <c r="F848" s="37">
        <f>[1]consoCURRENT!I17578</f>
        <v>0</v>
      </c>
      <c r="G848" s="37">
        <f>[1]consoCURRENT!J17578</f>
        <v>0</v>
      </c>
      <c r="H848" s="37">
        <f>[1]consoCURRENT!K17578</f>
        <v>0</v>
      </c>
      <c r="I848" s="37">
        <f>[1]consoCURRENT!L17578</f>
        <v>0</v>
      </c>
      <c r="J848" s="37">
        <f>[1]consoCURRENT!M17578</f>
        <v>0</v>
      </c>
      <c r="K848" s="37">
        <f>[1]consoCURRENT!N17578</f>
        <v>0</v>
      </c>
      <c r="L848" s="37">
        <f>[1]consoCURRENT!O17578</f>
        <v>0</v>
      </c>
      <c r="M848" s="37">
        <f>[1]consoCURRENT!P17578</f>
        <v>0</v>
      </c>
      <c r="N848" s="37">
        <f>[1]consoCURRENT!Q17578</f>
        <v>0</v>
      </c>
      <c r="O848" s="37">
        <f>[1]consoCURRENT!R17578</f>
        <v>149734</v>
      </c>
      <c r="P848" s="37">
        <f>[1]consoCURRENT!S17578</f>
        <v>153121.51999999999</v>
      </c>
      <c r="Q848" s="37">
        <f>[1]consoCURRENT!T17578</f>
        <v>0</v>
      </c>
      <c r="R848" s="37">
        <f>[1]consoCURRENT!U17578</f>
        <v>0</v>
      </c>
      <c r="S848" s="37">
        <f>[1]consoCURRENT!V17578</f>
        <v>0</v>
      </c>
      <c r="T848" s="37">
        <f>[1]consoCURRENT!W17578</f>
        <v>0</v>
      </c>
      <c r="U848" s="37">
        <f>[1]consoCURRENT!X17578</f>
        <v>0</v>
      </c>
      <c r="V848" s="37">
        <f>[1]consoCURRENT!Y17578</f>
        <v>0</v>
      </c>
      <c r="W848" s="37">
        <f>[1]consoCURRENT!Z17578</f>
        <v>0</v>
      </c>
      <c r="X848" s="37">
        <f>[1]consoCURRENT!AA17578</f>
        <v>0</v>
      </c>
      <c r="Y848" s="37">
        <f>[1]consoCURRENT!AB17578</f>
        <v>0</v>
      </c>
      <c r="Z848" s="37">
        <f>SUM(M848:Y848)</f>
        <v>302855.52</v>
      </c>
      <c r="AA848" s="37">
        <f>B848-Z848</f>
        <v>664144.48</v>
      </c>
      <c r="AB848" s="42">
        <f>Z848/B848</f>
        <v>0.3131908169596691</v>
      </c>
      <c r="AC848" s="38"/>
    </row>
    <row r="849" spans="1:29" s="39" customFormat="1" ht="18" customHeight="1" x14ac:dyDescent="0.25">
      <c r="A849" s="41" t="s">
        <v>37</v>
      </c>
      <c r="B849" s="37">
        <f>[1]consoCURRENT!E17654</f>
        <v>238737000</v>
      </c>
      <c r="C849" s="37">
        <f>[1]consoCURRENT!F17654</f>
        <v>0</v>
      </c>
      <c r="D849" s="37">
        <f>[1]consoCURRENT!G17654</f>
        <v>0</v>
      </c>
      <c r="E849" s="37">
        <f>[1]consoCURRENT!H17654</f>
        <v>113095117.59999999</v>
      </c>
      <c r="F849" s="37">
        <f>[1]consoCURRENT!I17654</f>
        <v>0</v>
      </c>
      <c r="G849" s="37">
        <f>[1]consoCURRENT!J17654</f>
        <v>0</v>
      </c>
      <c r="H849" s="37">
        <f>[1]consoCURRENT!K17654</f>
        <v>0</v>
      </c>
      <c r="I849" s="37">
        <f>[1]consoCURRENT!L17654</f>
        <v>0</v>
      </c>
      <c r="J849" s="37">
        <f>[1]consoCURRENT!M17654</f>
        <v>0</v>
      </c>
      <c r="K849" s="37">
        <f>[1]consoCURRENT!N17654</f>
        <v>0</v>
      </c>
      <c r="L849" s="37">
        <f>[1]consoCURRENT!O17654</f>
        <v>0</v>
      </c>
      <c r="M849" s="37">
        <f>[1]consoCURRENT!P17654</f>
        <v>0</v>
      </c>
      <c r="N849" s="37">
        <f>[1]consoCURRENT!Q17654</f>
        <v>0</v>
      </c>
      <c r="O849" s="37">
        <f>[1]consoCURRENT!R17654</f>
        <v>38913777.600000001</v>
      </c>
      <c r="P849" s="37">
        <f>[1]consoCURRENT!S17654</f>
        <v>74181340</v>
      </c>
      <c r="Q849" s="37">
        <f>[1]consoCURRENT!T17654</f>
        <v>0</v>
      </c>
      <c r="R849" s="37">
        <f>[1]consoCURRENT!U17654</f>
        <v>0</v>
      </c>
      <c r="S849" s="37">
        <f>[1]consoCURRENT!V17654</f>
        <v>0</v>
      </c>
      <c r="T849" s="37">
        <f>[1]consoCURRENT!W17654</f>
        <v>0</v>
      </c>
      <c r="U849" s="37">
        <f>[1]consoCURRENT!X17654</f>
        <v>0</v>
      </c>
      <c r="V849" s="37">
        <f>[1]consoCURRENT!Y17654</f>
        <v>0</v>
      </c>
      <c r="W849" s="37">
        <f>[1]consoCURRENT!Z17654</f>
        <v>0</v>
      </c>
      <c r="X849" s="37">
        <f>[1]consoCURRENT!AA17654</f>
        <v>0</v>
      </c>
      <c r="Y849" s="37">
        <f>[1]consoCURRENT!AB17654</f>
        <v>0</v>
      </c>
      <c r="Z849" s="37">
        <f t="shared" ref="Z849:Z851" si="601">SUM(M849:Y849)</f>
        <v>113095117.59999999</v>
      </c>
      <c r="AA849" s="37">
        <f t="shared" ref="AA849:AA851" si="602">B849-Z849</f>
        <v>125641882.40000001</v>
      </c>
      <c r="AB849" s="42">
        <f t="shared" ref="AB849:AB854" si="603">Z849/B849</f>
        <v>0.47372262196475617</v>
      </c>
      <c r="AC849" s="38"/>
    </row>
    <row r="850" spans="1:29" s="39" customFormat="1" ht="18" customHeight="1" x14ac:dyDescent="0.25">
      <c r="A850" s="41" t="s">
        <v>38</v>
      </c>
      <c r="B850" s="37">
        <f>[1]consoCURRENT!E17660</f>
        <v>0</v>
      </c>
      <c r="C850" s="37">
        <f>[1]consoCURRENT!F17660</f>
        <v>0</v>
      </c>
      <c r="D850" s="37">
        <f>[1]consoCURRENT!G17660</f>
        <v>0</v>
      </c>
      <c r="E850" s="37">
        <f>[1]consoCURRENT!H17660</f>
        <v>0</v>
      </c>
      <c r="F850" s="37">
        <f>[1]consoCURRENT!I17660</f>
        <v>0</v>
      </c>
      <c r="G850" s="37">
        <f>[1]consoCURRENT!J17660</f>
        <v>0</v>
      </c>
      <c r="H850" s="37">
        <f>[1]consoCURRENT!K17660</f>
        <v>0</v>
      </c>
      <c r="I850" s="37">
        <f>[1]consoCURRENT!L17660</f>
        <v>0</v>
      </c>
      <c r="J850" s="37">
        <f>[1]consoCURRENT!M17660</f>
        <v>0</v>
      </c>
      <c r="K850" s="37">
        <f>[1]consoCURRENT!N17660</f>
        <v>0</v>
      </c>
      <c r="L850" s="37">
        <f>[1]consoCURRENT!O17660</f>
        <v>0</v>
      </c>
      <c r="M850" s="37">
        <f>[1]consoCURRENT!P17660</f>
        <v>0</v>
      </c>
      <c r="N850" s="37">
        <f>[1]consoCURRENT!Q17660</f>
        <v>0</v>
      </c>
      <c r="O850" s="37">
        <f>[1]consoCURRENT!R17660</f>
        <v>0</v>
      </c>
      <c r="P850" s="37">
        <f>[1]consoCURRENT!S17660</f>
        <v>0</v>
      </c>
      <c r="Q850" s="37">
        <f>[1]consoCURRENT!T17660</f>
        <v>0</v>
      </c>
      <c r="R850" s="37">
        <f>[1]consoCURRENT!U17660</f>
        <v>0</v>
      </c>
      <c r="S850" s="37">
        <f>[1]consoCURRENT!V17660</f>
        <v>0</v>
      </c>
      <c r="T850" s="37">
        <f>[1]consoCURRENT!W17660</f>
        <v>0</v>
      </c>
      <c r="U850" s="37">
        <f>[1]consoCURRENT!X17660</f>
        <v>0</v>
      </c>
      <c r="V850" s="37">
        <f>[1]consoCURRENT!Y17660</f>
        <v>0</v>
      </c>
      <c r="W850" s="37">
        <f>[1]consoCURRENT!Z17660</f>
        <v>0</v>
      </c>
      <c r="X850" s="37">
        <f>[1]consoCURRENT!AA17660</f>
        <v>0</v>
      </c>
      <c r="Y850" s="37">
        <f>[1]consoCURRENT!AB17660</f>
        <v>0</v>
      </c>
      <c r="Z850" s="37">
        <f t="shared" si="601"/>
        <v>0</v>
      </c>
      <c r="AA850" s="37">
        <f t="shared" si="602"/>
        <v>0</v>
      </c>
      <c r="AB850" s="42"/>
      <c r="AC850" s="38"/>
    </row>
    <row r="851" spans="1:29" s="39" customFormat="1" ht="18" customHeight="1" x14ac:dyDescent="0.25">
      <c r="A851" s="41" t="s">
        <v>39</v>
      </c>
      <c r="B851" s="37">
        <f>[1]consoCURRENT!E17689</f>
        <v>0</v>
      </c>
      <c r="C851" s="37">
        <f>[1]consoCURRENT!F17689</f>
        <v>0</v>
      </c>
      <c r="D851" s="37">
        <f>[1]consoCURRENT!G17689</f>
        <v>0</v>
      </c>
      <c r="E851" s="37">
        <f>[1]consoCURRENT!H17689</f>
        <v>0</v>
      </c>
      <c r="F851" s="37">
        <f>[1]consoCURRENT!I17689</f>
        <v>0</v>
      </c>
      <c r="G851" s="37">
        <f>[1]consoCURRENT!J17689</f>
        <v>0</v>
      </c>
      <c r="H851" s="37">
        <f>[1]consoCURRENT!K17689</f>
        <v>0</v>
      </c>
      <c r="I851" s="37">
        <f>[1]consoCURRENT!L17689</f>
        <v>0</v>
      </c>
      <c r="J851" s="37">
        <f>[1]consoCURRENT!M17689</f>
        <v>0</v>
      </c>
      <c r="K851" s="37">
        <f>[1]consoCURRENT!N17689</f>
        <v>0</v>
      </c>
      <c r="L851" s="37">
        <f>[1]consoCURRENT!O17689</f>
        <v>0</v>
      </c>
      <c r="M851" s="37">
        <f>[1]consoCURRENT!P17689</f>
        <v>0</v>
      </c>
      <c r="N851" s="37">
        <f>[1]consoCURRENT!Q17689</f>
        <v>0</v>
      </c>
      <c r="O851" s="37">
        <f>[1]consoCURRENT!R17689</f>
        <v>0</v>
      </c>
      <c r="P851" s="37">
        <f>[1]consoCURRENT!S17689</f>
        <v>0</v>
      </c>
      <c r="Q851" s="37">
        <f>[1]consoCURRENT!T17689</f>
        <v>0</v>
      </c>
      <c r="R851" s="37">
        <f>[1]consoCURRENT!U17689</f>
        <v>0</v>
      </c>
      <c r="S851" s="37">
        <f>[1]consoCURRENT!V17689</f>
        <v>0</v>
      </c>
      <c r="T851" s="37">
        <f>[1]consoCURRENT!W17689</f>
        <v>0</v>
      </c>
      <c r="U851" s="37">
        <f>[1]consoCURRENT!X17689</f>
        <v>0</v>
      </c>
      <c r="V851" s="37">
        <f>[1]consoCURRENT!Y17689</f>
        <v>0</v>
      </c>
      <c r="W851" s="37">
        <f>[1]consoCURRENT!Z17689</f>
        <v>0</v>
      </c>
      <c r="X851" s="37">
        <f>[1]consoCURRENT!AA17689</f>
        <v>0</v>
      </c>
      <c r="Y851" s="37">
        <f>[1]consoCURRENT!AB17689</f>
        <v>0</v>
      </c>
      <c r="Z851" s="37">
        <f t="shared" si="601"/>
        <v>0</v>
      </c>
      <c r="AA851" s="37">
        <f t="shared" si="602"/>
        <v>0</v>
      </c>
      <c r="AB851" s="42"/>
      <c r="AC851" s="38"/>
    </row>
    <row r="852" spans="1:29" s="39" customFormat="1" ht="18" customHeight="1" x14ac:dyDescent="0.25">
      <c r="A852" s="43" t="s">
        <v>40</v>
      </c>
      <c r="B852" s="44">
        <f>SUM(B848:B851)</f>
        <v>239704000</v>
      </c>
      <c r="C852" s="44">
        <f t="shared" ref="C852:AA852" si="604">SUM(C848:C851)</f>
        <v>0</v>
      </c>
      <c r="D852" s="44">
        <f t="shared" si="604"/>
        <v>0</v>
      </c>
      <c r="E852" s="44">
        <f t="shared" si="604"/>
        <v>113397973.11999999</v>
      </c>
      <c r="F852" s="44">
        <f t="shared" si="604"/>
        <v>0</v>
      </c>
      <c r="G852" s="44">
        <f t="shared" si="604"/>
        <v>0</v>
      </c>
      <c r="H852" s="44">
        <f t="shared" si="604"/>
        <v>0</v>
      </c>
      <c r="I852" s="44">
        <f t="shared" si="604"/>
        <v>0</v>
      </c>
      <c r="J852" s="44">
        <f t="shared" si="604"/>
        <v>0</v>
      </c>
      <c r="K852" s="44">
        <f t="shared" si="604"/>
        <v>0</v>
      </c>
      <c r="L852" s="44">
        <f t="shared" si="604"/>
        <v>0</v>
      </c>
      <c r="M852" s="44">
        <f t="shared" si="604"/>
        <v>0</v>
      </c>
      <c r="N852" s="44">
        <f t="shared" si="604"/>
        <v>0</v>
      </c>
      <c r="O852" s="44">
        <f t="shared" si="604"/>
        <v>39063511.600000001</v>
      </c>
      <c r="P852" s="44">
        <f t="shared" si="604"/>
        <v>74334461.519999996</v>
      </c>
      <c r="Q852" s="44">
        <f t="shared" si="604"/>
        <v>0</v>
      </c>
      <c r="R852" s="44">
        <f t="shared" si="604"/>
        <v>0</v>
      </c>
      <c r="S852" s="44">
        <f t="shared" si="604"/>
        <v>0</v>
      </c>
      <c r="T852" s="44">
        <f t="shared" si="604"/>
        <v>0</v>
      </c>
      <c r="U852" s="44">
        <f t="shared" si="604"/>
        <v>0</v>
      </c>
      <c r="V852" s="44">
        <f t="shared" si="604"/>
        <v>0</v>
      </c>
      <c r="W852" s="44">
        <f t="shared" si="604"/>
        <v>0</v>
      </c>
      <c r="X852" s="44">
        <f t="shared" si="604"/>
        <v>0</v>
      </c>
      <c r="Y852" s="44">
        <f t="shared" si="604"/>
        <v>0</v>
      </c>
      <c r="Z852" s="44">
        <f t="shared" si="604"/>
        <v>113397973.11999999</v>
      </c>
      <c r="AA852" s="44">
        <f t="shared" si="604"/>
        <v>126306026.88000001</v>
      </c>
      <c r="AB852" s="45">
        <f t="shared" si="603"/>
        <v>0.47307501385041545</v>
      </c>
      <c r="AC852" s="38"/>
    </row>
    <row r="853" spans="1:29" s="39" customFormat="1" ht="18" customHeight="1" x14ac:dyDescent="0.25">
      <c r="A853" s="46" t="s">
        <v>41</v>
      </c>
      <c r="B853" s="37">
        <f>[1]consoCURRENT!E17693</f>
        <v>0</v>
      </c>
      <c r="C853" s="37">
        <f>[1]consoCURRENT!F17693</f>
        <v>0</v>
      </c>
      <c r="D853" s="37">
        <f>[1]consoCURRENT!G17693</f>
        <v>0</v>
      </c>
      <c r="E853" s="37">
        <f>[1]consoCURRENT!H17693</f>
        <v>0</v>
      </c>
      <c r="F853" s="37">
        <f>[1]consoCURRENT!I17693</f>
        <v>0</v>
      </c>
      <c r="G853" s="37">
        <f>[1]consoCURRENT!J17693</f>
        <v>0</v>
      </c>
      <c r="H853" s="37">
        <f>[1]consoCURRENT!K17693</f>
        <v>0</v>
      </c>
      <c r="I853" s="37">
        <f>[1]consoCURRENT!L17693</f>
        <v>0</v>
      </c>
      <c r="J853" s="37">
        <f>[1]consoCURRENT!M17693</f>
        <v>0</v>
      </c>
      <c r="K853" s="37">
        <f>[1]consoCURRENT!N17693</f>
        <v>0</v>
      </c>
      <c r="L853" s="37">
        <f>[1]consoCURRENT!O17693</f>
        <v>0</v>
      </c>
      <c r="M853" s="37">
        <f>[1]consoCURRENT!P17693</f>
        <v>0</v>
      </c>
      <c r="N853" s="37">
        <f>[1]consoCURRENT!Q17693</f>
        <v>0</v>
      </c>
      <c r="O853" s="37">
        <f>[1]consoCURRENT!R17693</f>
        <v>0</v>
      </c>
      <c r="P853" s="37">
        <f>[1]consoCURRENT!S17693</f>
        <v>0</v>
      </c>
      <c r="Q853" s="37">
        <f>[1]consoCURRENT!T17693</f>
        <v>0</v>
      </c>
      <c r="R853" s="37">
        <f>[1]consoCURRENT!U17693</f>
        <v>0</v>
      </c>
      <c r="S853" s="37">
        <f>[1]consoCURRENT!V17693</f>
        <v>0</v>
      </c>
      <c r="T853" s="37">
        <f>[1]consoCURRENT!W17693</f>
        <v>0</v>
      </c>
      <c r="U853" s="37">
        <f>[1]consoCURRENT!X17693</f>
        <v>0</v>
      </c>
      <c r="V853" s="37">
        <f>[1]consoCURRENT!Y17693</f>
        <v>0</v>
      </c>
      <c r="W853" s="37">
        <f>[1]consoCURRENT!Z17693</f>
        <v>0</v>
      </c>
      <c r="X853" s="37">
        <f>[1]consoCURRENT!AA17693</f>
        <v>0</v>
      </c>
      <c r="Y853" s="37">
        <f>[1]consoCURRENT!AB17693</f>
        <v>0</v>
      </c>
      <c r="Z853" s="37">
        <f t="shared" ref="Z853" si="605">SUM(M853:Y853)</f>
        <v>0</v>
      </c>
      <c r="AA853" s="37">
        <f t="shared" ref="AA853" si="606">B853-Z853</f>
        <v>0</v>
      </c>
      <c r="AB853" s="42"/>
      <c r="AC853" s="38"/>
    </row>
    <row r="854" spans="1:29" s="39" customFormat="1" ht="18" customHeight="1" x14ac:dyDescent="0.25">
      <c r="A854" s="43" t="s">
        <v>42</v>
      </c>
      <c r="B854" s="44">
        <f>B853+B852</f>
        <v>239704000</v>
      </c>
      <c r="C854" s="44">
        <f t="shared" ref="C854:AA854" si="607">C853+C852</f>
        <v>0</v>
      </c>
      <c r="D854" s="44">
        <f t="shared" si="607"/>
        <v>0</v>
      </c>
      <c r="E854" s="44">
        <f t="shared" si="607"/>
        <v>113397973.11999999</v>
      </c>
      <c r="F854" s="44">
        <f t="shared" si="607"/>
        <v>0</v>
      </c>
      <c r="G854" s="44">
        <f t="shared" si="607"/>
        <v>0</v>
      </c>
      <c r="H854" s="44">
        <f t="shared" si="607"/>
        <v>0</v>
      </c>
      <c r="I854" s="44">
        <f t="shared" si="607"/>
        <v>0</v>
      </c>
      <c r="J854" s="44">
        <f t="shared" si="607"/>
        <v>0</v>
      </c>
      <c r="K854" s="44">
        <f t="shared" si="607"/>
        <v>0</v>
      </c>
      <c r="L854" s="44">
        <f t="shared" si="607"/>
        <v>0</v>
      </c>
      <c r="M854" s="44">
        <f t="shared" si="607"/>
        <v>0</v>
      </c>
      <c r="N854" s="44">
        <f t="shared" si="607"/>
        <v>0</v>
      </c>
      <c r="O854" s="44">
        <f t="shared" si="607"/>
        <v>39063511.600000001</v>
      </c>
      <c r="P854" s="44">
        <f t="shared" si="607"/>
        <v>74334461.519999996</v>
      </c>
      <c r="Q854" s="44">
        <f t="shared" si="607"/>
        <v>0</v>
      </c>
      <c r="R854" s="44">
        <f t="shared" si="607"/>
        <v>0</v>
      </c>
      <c r="S854" s="44">
        <f t="shared" si="607"/>
        <v>0</v>
      </c>
      <c r="T854" s="44">
        <f t="shared" si="607"/>
        <v>0</v>
      </c>
      <c r="U854" s="44">
        <f t="shared" si="607"/>
        <v>0</v>
      </c>
      <c r="V854" s="44">
        <f t="shared" si="607"/>
        <v>0</v>
      </c>
      <c r="W854" s="44">
        <f t="shared" si="607"/>
        <v>0</v>
      </c>
      <c r="X854" s="44">
        <f t="shared" si="607"/>
        <v>0</v>
      </c>
      <c r="Y854" s="44">
        <f t="shared" si="607"/>
        <v>0</v>
      </c>
      <c r="Z854" s="44">
        <f t="shared" si="607"/>
        <v>113397973.11999999</v>
      </c>
      <c r="AA854" s="44">
        <f t="shared" si="607"/>
        <v>126306026.88000001</v>
      </c>
      <c r="AB854" s="45">
        <f t="shared" si="603"/>
        <v>0.47307501385041545</v>
      </c>
      <c r="AC854" s="47"/>
    </row>
    <row r="855" spans="1:29" s="39" customFormat="1" ht="15" customHeight="1" x14ac:dyDescent="0.25">
      <c r="A855" s="36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8"/>
    </row>
    <row r="856" spans="1:29" s="39" customFormat="1" ht="15" customHeight="1" x14ac:dyDescent="0.25">
      <c r="A856" s="36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8"/>
    </row>
    <row r="857" spans="1:29" s="39" customFormat="1" ht="15" customHeight="1" x14ac:dyDescent="0.3">
      <c r="A857" s="40" t="s">
        <v>69</v>
      </c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8"/>
    </row>
    <row r="858" spans="1:29" s="39" customFormat="1" ht="18" customHeight="1" x14ac:dyDescent="0.25">
      <c r="A858" s="41" t="s">
        <v>36</v>
      </c>
      <c r="B858" s="37">
        <f>[1]consoCURRENT!E17753</f>
        <v>967000</v>
      </c>
      <c r="C858" s="37">
        <f>[1]consoCURRENT!F17753</f>
        <v>0</v>
      </c>
      <c r="D858" s="37">
        <f>[1]consoCURRENT!G17753</f>
        <v>0</v>
      </c>
      <c r="E858" s="37">
        <f>[1]consoCURRENT!H17753</f>
        <v>134697.79</v>
      </c>
      <c r="F858" s="37">
        <f>[1]consoCURRENT!I17753</f>
        <v>0</v>
      </c>
      <c r="G858" s="37">
        <f>[1]consoCURRENT!J17753</f>
        <v>0</v>
      </c>
      <c r="H858" s="37">
        <f>[1]consoCURRENT!K17753</f>
        <v>0</v>
      </c>
      <c r="I858" s="37">
        <f>[1]consoCURRENT!L17753</f>
        <v>0</v>
      </c>
      <c r="J858" s="37">
        <f>[1]consoCURRENT!M17753</f>
        <v>0</v>
      </c>
      <c r="K858" s="37">
        <f>[1]consoCURRENT!N17753</f>
        <v>0</v>
      </c>
      <c r="L858" s="37">
        <f>[1]consoCURRENT!O17753</f>
        <v>0</v>
      </c>
      <c r="M858" s="37">
        <f>[1]consoCURRENT!P17753</f>
        <v>0</v>
      </c>
      <c r="N858" s="37">
        <f>[1]consoCURRENT!Q17753</f>
        <v>0</v>
      </c>
      <c r="O858" s="37">
        <f>[1]consoCURRENT!R17753</f>
        <v>53722.71</v>
      </c>
      <c r="P858" s="37">
        <f>[1]consoCURRENT!S17753</f>
        <v>80975.08</v>
      </c>
      <c r="Q858" s="37">
        <f>[1]consoCURRENT!T17753</f>
        <v>0</v>
      </c>
      <c r="R858" s="37">
        <f>[1]consoCURRENT!U17753</f>
        <v>0</v>
      </c>
      <c r="S858" s="37">
        <f>[1]consoCURRENT!V17753</f>
        <v>0</v>
      </c>
      <c r="T858" s="37">
        <f>[1]consoCURRENT!W17753</f>
        <v>0</v>
      </c>
      <c r="U858" s="37">
        <f>[1]consoCURRENT!X17753</f>
        <v>0</v>
      </c>
      <c r="V858" s="37">
        <f>[1]consoCURRENT!Y17753</f>
        <v>0</v>
      </c>
      <c r="W858" s="37">
        <f>[1]consoCURRENT!Z17753</f>
        <v>0</v>
      </c>
      <c r="X858" s="37">
        <f>[1]consoCURRENT!AA17753</f>
        <v>0</v>
      </c>
      <c r="Y858" s="37">
        <f>[1]consoCURRENT!AB17753</f>
        <v>0</v>
      </c>
      <c r="Z858" s="37">
        <f>SUM(M858:Y858)</f>
        <v>134697.79</v>
      </c>
      <c r="AA858" s="37">
        <f>B858-Z858</f>
        <v>832302.21</v>
      </c>
      <c r="AB858" s="42">
        <f>Z858/B858</f>
        <v>0.13929450879007241</v>
      </c>
      <c r="AC858" s="38"/>
    </row>
    <row r="859" spans="1:29" s="39" customFormat="1" ht="18" customHeight="1" x14ac:dyDescent="0.25">
      <c r="A859" s="41" t="s">
        <v>37</v>
      </c>
      <c r="B859" s="37">
        <f>[1]consoCURRENT!E17829</f>
        <v>114763000</v>
      </c>
      <c r="C859" s="37">
        <f>[1]consoCURRENT!F17829</f>
        <v>0</v>
      </c>
      <c r="D859" s="37">
        <f>[1]consoCURRENT!G17829</f>
        <v>0</v>
      </c>
      <c r="E859" s="37">
        <f>[1]consoCURRENT!H17829</f>
        <v>4367222.25</v>
      </c>
      <c r="F859" s="37">
        <f>[1]consoCURRENT!I17829</f>
        <v>0</v>
      </c>
      <c r="G859" s="37">
        <f>[1]consoCURRENT!J17829</f>
        <v>0</v>
      </c>
      <c r="H859" s="37">
        <f>[1]consoCURRENT!K17829</f>
        <v>0</v>
      </c>
      <c r="I859" s="37">
        <f>[1]consoCURRENT!L17829</f>
        <v>0</v>
      </c>
      <c r="J859" s="37">
        <f>[1]consoCURRENT!M17829</f>
        <v>0</v>
      </c>
      <c r="K859" s="37">
        <f>[1]consoCURRENT!N17829</f>
        <v>0</v>
      </c>
      <c r="L859" s="37">
        <f>[1]consoCURRENT!O17829</f>
        <v>0</v>
      </c>
      <c r="M859" s="37">
        <f>[1]consoCURRENT!P17829</f>
        <v>0</v>
      </c>
      <c r="N859" s="37">
        <f>[1]consoCURRENT!Q17829</f>
        <v>0</v>
      </c>
      <c r="O859" s="37">
        <f>[1]consoCURRENT!R17829</f>
        <v>42451.25</v>
      </c>
      <c r="P859" s="37">
        <f>[1]consoCURRENT!S17829</f>
        <v>4324771</v>
      </c>
      <c r="Q859" s="37">
        <f>[1]consoCURRENT!T17829</f>
        <v>0</v>
      </c>
      <c r="R859" s="37">
        <f>[1]consoCURRENT!U17829</f>
        <v>0</v>
      </c>
      <c r="S859" s="37">
        <f>[1]consoCURRENT!V17829</f>
        <v>0</v>
      </c>
      <c r="T859" s="37">
        <f>[1]consoCURRENT!W17829</f>
        <v>0</v>
      </c>
      <c r="U859" s="37">
        <f>[1]consoCURRENT!X17829</f>
        <v>0</v>
      </c>
      <c r="V859" s="37">
        <f>[1]consoCURRENT!Y17829</f>
        <v>0</v>
      </c>
      <c r="W859" s="37">
        <f>[1]consoCURRENT!Z17829</f>
        <v>0</v>
      </c>
      <c r="X859" s="37">
        <f>[1]consoCURRENT!AA17829</f>
        <v>0</v>
      </c>
      <c r="Y859" s="37">
        <f>[1]consoCURRENT!AB17829</f>
        <v>0</v>
      </c>
      <c r="Z859" s="37">
        <f t="shared" ref="Z859:Z861" si="608">SUM(M859:Y859)</f>
        <v>4367222.25</v>
      </c>
      <c r="AA859" s="37">
        <f t="shared" ref="AA859:AA861" si="609">B859-Z859</f>
        <v>110395777.75</v>
      </c>
      <c r="AB859" s="42">
        <f t="shared" ref="AB859:AB864" si="610">Z859/B859</f>
        <v>3.8054270540156671E-2</v>
      </c>
      <c r="AC859" s="38"/>
    </row>
    <row r="860" spans="1:29" s="39" customFormat="1" ht="18" customHeight="1" x14ac:dyDescent="0.25">
      <c r="A860" s="41" t="s">
        <v>38</v>
      </c>
      <c r="B860" s="37">
        <f>[1]consoCURRENT!E17835</f>
        <v>0</v>
      </c>
      <c r="C860" s="37">
        <f>[1]consoCURRENT!F17835</f>
        <v>0</v>
      </c>
      <c r="D860" s="37">
        <f>[1]consoCURRENT!G17835</f>
        <v>0</v>
      </c>
      <c r="E860" s="37">
        <f>[1]consoCURRENT!H17835</f>
        <v>0</v>
      </c>
      <c r="F860" s="37">
        <f>[1]consoCURRENT!I17835</f>
        <v>0</v>
      </c>
      <c r="G860" s="37">
        <f>[1]consoCURRENT!J17835</f>
        <v>0</v>
      </c>
      <c r="H860" s="37">
        <f>[1]consoCURRENT!K17835</f>
        <v>0</v>
      </c>
      <c r="I860" s="37">
        <f>[1]consoCURRENT!L17835</f>
        <v>0</v>
      </c>
      <c r="J860" s="37">
        <f>[1]consoCURRENT!M17835</f>
        <v>0</v>
      </c>
      <c r="K860" s="37">
        <f>[1]consoCURRENT!N17835</f>
        <v>0</v>
      </c>
      <c r="L860" s="37">
        <f>[1]consoCURRENT!O17835</f>
        <v>0</v>
      </c>
      <c r="M860" s="37">
        <f>[1]consoCURRENT!P17835</f>
        <v>0</v>
      </c>
      <c r="N860" s="37">
        <f>[1]consoCURRENT!Q17835</f>
        <v>0</v>
      </c>
      <c r="O860" s="37">
        <f>[1]consoCURRENT!R17835</f>
        <v>0</v>
      </c>
      <c r="P860" s="37">
        <f>[1]consoCURRENT!S17835</f>
        <v>0</v>
      </c>
      <c r="Q860" s="37">
        <f>[1]consoCURRENT!T17835</f>
        <v>0</v>
      </c>
      <c r="R860" s="37">
        <f>[1]consoCURRENT!U17835</f>
        <v>0</v>
      </c>
      <c r="S860" s="37">
        <f>[1]consoCURRENT!V17835</f>
        <v>0</v>
      </c>
      <c r="T860" s="37">
        <f>[1]consoCURRENT!W17835</f>
        <v>0</v>
      </c>
      <c r="U860" s="37">
        <f>[1]consoCURRENT!X17835</f>
        <v>0</v>
      </c>
      <c r="V860" s="37">
        <f>[1]consoCURRENT!Y17835</f>
        <v>0</v>
      </c>
      <c r="W860" s="37">
        <f>[1]consoCURRENT!Z17835</f>
        <v>0</v>
      </c>
      <c r="X860" s="37">
        <f>[1]consoCURRENT!AA17835</f>
        <v>0</v>
      </c>
      <c r="Y860" s="37">
        <f>[1]consoCURRENT!AB17835</f>
        <v>0</v>
      </c>
      <c r="Z860" s="37">
        <f t="shared" si="608"/>
        <v>0</v>
      </c>
      <c r="AA860" s="37">
        <f t="shared" si="609"/>
        <v>0</v>
      </c>
      <c r="AB860" s="42"/>
      <c r="AC860" s="38"/>
    </row>
    <row r="861" spans="1:29" s="39" customFormat="1" ht="18" customHeight="1" x14ac:dyDescent="0.25">
      <c r="A861" s="41" t="s">
        <v>39</v>
      </c>
      <c r="B861" s="37">
        <f>[1]consoCURRENT!E17864</f>
        <v>0</v>
      </c>
      <c r="C861" s="37">
        <f>[1]consoCURRENT!F17864</f>
        <v>0</v>
      </c>
      <c r="D861" s="37">
        <f>[1]consoCURRENT!G17864</f>
        <v>0</v>
      </c>
      <c r="E861" s="37">
        <f>[1]consoCURRENT!H17864</f>
        <v>0</v>
      </c>
      <c r="F861" s="37">
        <f>[1]consoCURRENT!I17864</f>
        <v>0</v>
      </c>
      <c r="G861" s="37">
        <f>[1]consoCURRENT!J17864</f>
        <v>0</v>
      </c>
      <c r="H861" s="37">
        <f>[1]consoCURRENT!K17864</f>
        <v>0</v>
      </c>
      <c r="I861" s="37">
        <f>[1]consoCURRENT!L17864</f>
        <v>0</v>
      </c>
      <c r="J861" s="37">
        <f>[1]consoCURRENT!M17864</f>
        <v>0</v>
      </c>
      <c r="K861" s="37">
        <f>[1]consoCURRENT!N17864</f>
        <v>0</v>
      </c>
      <c r="L861" s="37">
        <f>[1]consoCURRENT!O17864</f>
        <v>0</v>
      </c>
      <c r="M861" s="37">
        <f>[1]consoCURRENT!P17864</f>
        <v>0</v>
      </c>
      <c r="N861" s="37">
        <f>[1]consoCURRENT!Q17864</f>
        <v>0</v>
      </c>
      <c r="O861" s="37">
        <f>[1]consoCURRENT!R17864</f>
        <v>0</v>
      </c>
      <c r="P861" s="37">
        <f>[1]consoCURRENT!S17864</f>
        <v>0</v>
      </c>
      <c r="Q861" s="37">
        <f>[1]consoCURRENT!T17864</f>
        <v>0</v>
      </c>
      <c r="R861" s="37">
        <f>[1]consoCURRENT!U17864</f>
        <v>0</v>
      </c>
      <c r="S861" s="37">
        <f>[1]consoCURRENT!V17864</f>
        <v>0</v>
      </c>
      <c r="T861" s="37">
        <f>[1]consoCURRENT!W17864</f>
        <v>0</v>
      </c>
      <c r="U861" s="37">
        <f>[1]consoCURRENT!X17864</f>
        <v>0</v>
      </c>
      <c r="V861" s="37">
        <f>[1]consoCURRENT!Y17864</f>
        <v>0</v>
      </c>
      <c r="W861" s="37">
        <f>[1]consoCURRENT!Z17864</f>
        <v>0</v>
      </c>
      <c r="X861" s="37">
        <f>[1]consoCURRENT!AA17864</f>
        <v>0</v>
      </c>
      <c r="Y861" s="37">
        <f>[1]consoCURRENT!AB17864</f>
        <v>0</v>
      </c>
      <c r="Z861" s="37">
        <f t="shared" si="608"/>
        <v>0</v>
      </c>
      <c r="AA861" s="37">
        <f t="shared" si="609"/>
        <v>0</v>
      </c>
      <c r="AB861" s="42"/>
      <c r="AC861" s="38"/>
    </row>
    <row r="862" spans="1:29" s="39" customFormat="1" ht="18" customHeight="1" x14ac:dyDescent="0.25">
      <c r="A862" s="43" t="s">
        <v>40</v>
      </c>
      <c r="B862" s="44">
        <f>SUM(B858:B861)</f>
        <v>115730000</v>
      </c>
      <c r="C862" s="44">
        <f t="shared" ref="C862:AA862" si="611">SUM(C858:C861)</f>
        <v>0</v>
      </c>
      <c r="D862" s="44">
        <f t="shared" si="611"/>
        <v>0</v>
      </c>
      <c r="E862" s="44">
        <f t="shared" si="611"/>
        <v>4501920.04</v>
      </c>
      <c r="F862" s="44">
        <f t="shared" si="611"/>
        <v>0</v>
      </c>
      <c r="G862" s="44">
        <f t="shared" si="611"/>
        <v>0</v>
      </c>
      <c r="H862" s="44">
        <f t="shared" si="611"/>
        <v>0</v>
      </c>
      <c r="I862" s="44">
        <f t="shared" si="611"/>
        <v>0</v>
      </c>
      <c r="J862" s="44">
        <f t="shared" si="611"/>
        <v>0</v>
      </c>
      <c r="K862" s="44">
        <f t="shared" si="611"/>
        <v>0</v>
      </c>
      <c r="L862" s="44">
        <f t="shared" si="611"/>
        <v>0</v>
      </c>
      <c r="M862" s="44">
        <f t="shared" si="611"/>
        <v>0</v>
      </c>
      <c r="N862" s="44">
        <f t="shared" si="611"/>
        <v>0</v>
      </c>
      <c r="O862" s="44">
        <f t="shared" si="611"/>
        <v>96173.959999999992</v>
      </c>
      <c r="P862" s="44">
        <f t="shared" si="611"/>
        <v>4405746.08</v>
      </c>
      <c r="Q862" s="44">
        <f t="shared" si="611"/>
        <v>0</v>
      </c>
      <c r="R862" s="44">
        <f t="shared" si="611"/>
        <v>0</v>
      </c>
      <c r="S862" s="44">
        <f t="shared" si="611"/>
        <v>0</v>
      </c>
      <c r="T862" s="44">
        <f t="shared" si="611"/>
        <v>0</v>
      </c>
      <c r="U862" s="44">
        <f t="shared" si="611"/>
        <v>0</v>
      </c>
      <c r="V862" s="44">
        <f t="shared" si="611"/>
        <v>0</v>
      </c>
      <c r="W862" s="44">
        <f t="shared" si="611"/>
        <v>0</v>
      </c>
      <c r="X862" s="44">
        <f t="shared" si="611"/>
        <v>0</v>
      </c>
      <c r="Y862" s="44">
        <f t="shared" si="611"/>
        <v>0</v>
      </c>
      <c r="Z862" s="44">
        <f t="shared" si="611"/>
        <v>4501920.04</v>
      </c>
      <c r="AA862" s="44">
        <f t="shared" si="611"/>
        <v>111228079.95999999</v>
      </c>
      <c r="AB862" s="45">
        <f t="shared" si="610"/>
        <v>3.8900199084075E-2</v>
      </c>
      <c r="AC862" s="38"/>
    </row>
    <row r="863" spans="1:29" s="39" customFormat="1" ht="18" customHeight="1" x14ac:dyDescent="0.25">
      <c r="A863" s="46" t="s">
        <v>41</v>
      </c>
      <c r="B863" s="37">
        <f>[1]consoCURRENT!E17868</f>
        <v>0</v>
      </c>
      <c r="C863" s="37">
        <f>[1]consoCURRENT!F17868</f>
        <v>0</v>
      </c>
      <c r="D863" s="37">
        <f>[1]consoCURRENT!G17868</f>
        <v>0</v>
      </c>
      <c r="E863" s="37">
        <f>[1]consoCURRENT!H17868</f>
        <v>0</v>
      </c>
      <c r="F863" s="37">
        <f>[1]consoCURRENT!I17868</f>
        <v>0</v>
      </c>
      <c r="G863" s="37">
        <f>[1]consoCURRENT!J17868</f>
        <v>0</v>
      </c>
      <c r="H863" s="37">
        <f>[1]consoCURRENT!K17868</f>
        <v>0</v>
      </c>
      <c r="I863" s="37">
        <f>[1]consoCURRENT!L17868</f>
        <v>0</v>
      </c>
      <c r="J863" s="37">
        <f>[1]consoCURRENT!M17868</f>
        <v>0</v>
      </c>
      <c r="K863" s="37">
        <f>[1]consoCURRENT!N17868</f>
        <v>0</v>
      </c>
      <c r="L863" s="37">
        <f>[1]consoCURRENT!O17868</f>
        <v>0</v>
      </c>
      <c r="M863" s="37">
        <f>[1]consoCURRENT!P17868</f>
        <v>0</v>
      </c>
      <c r="N863" s="37">
        <f>[1]consoCURRENT!Q17868</f>
        <v>0</v>
      </c>
      <c r="O863" s="37">
        <f>[1]consoCURRENT!R17868</f>
        <v>0</v>
      </c>
      <c r="P863" s="37">
        <f>[1]consoCURRENT!S17868</f>
        <v>0</v>
      </c>
      <c r="Q863" s="37">
        <f>[1]consoCURRENT!T17868</f>
        <v>0</v>
      </c>
      <c r="R863" s="37">
        <f>[1]consoCURRENT!U17868</f>
        <v>0</v>
      </c>
      <c r="S863" s="37">
        <f>[1]consoCURRENT!V17868</f>
        <v>0</v>
      </c>
      <c r="T863" s="37">
        <f>[1]consoCURRENT!W17868</f>
        <v>0</v>
      </c>
      <c r="U863" s="37">
        <f>[1]consoCURRENT!X17868</f>
        <v>0</v>
      </c>
      <c r="V863" s="37">
        <f>[1]consoCURRENT!Y17868</f>
        <v>0</v>
      </c>
      <c r="W863" s="37">
        <f>[1]consoCURRENT!Z17868</f>
        <v>0</v>
      </c>
      <c r="X863" s="37">
        <f>[1]consoCURRENT!AA17868</f>
        <v>0</v>
      </c>
      <c r="Y863" s="37">
        <f>[1]consoCURRENT!AB17868</f>
        <v>0</v>
      </c>
      <c r="Z863" s="37">
        <f t="shared" ref="Z863" si="612">SUM(M863:Y863)</f>
        <v>0</v>
      </c>
      <c r="AA863" s="37">
        <f t="shared" ref="AA863" si="613">B863-Z863</f>
        <v>0</v>
      </c>
      <c r="AB863" s="42"/>
      <c r="AC863" s="38"/>
    </row>
    <row r="864" spans="1:29" s="39" customFormat="1" ht="18" customHeight="1" x14ac:dyDescent="0.25">
      <c r="A864" s="43" t="s">
        <v>42</v>
      </c>
      <c r="B864" s="44">
        <f>B863+B862</f>
        <v>115730000</v>
      </c>
      <c r="C864" s="44">
        <f t="shared" ref="C864:AA864" si="614">C863+C862</f>
        <v>0</v>
      </c>
      <c r="D864" s="44">
        <f t="shared" si="614"/>
        <v>0</v>
      </c>
      <c r="E864" s="44">
        <f t="shared" si="614"/>
        <v>4501920.04</v>
      </c>
      <c r="F864" s="44">
        <f t="shared" si="614"/>
        <v>0</v>
      </c>
      <c r="G864" s="44">
        <f t="shared" si="614"/>
        <v>0</v>
      </c>
      <c r="H864" s="44">
        <f t="shared" si="614"/>
        <v>0</v>
      </c>
      <c r="I864" s="44">
        <f t="shared" si="614"/>
        <v>0</v>
      </c>
      <c r="J864" s="44">
        <f t="shared" si="614"/>
        <v>0</v>
      </c>
      <c r="K864" s="44">
        <f t="shared" si="614"/>
        <v>0</v>
      </c>
      <c r="L864" s="44">
        <f t="shared" si="614"/>
        <v>0</v>
      </c>
      <c r="M864" s="44">
        <f t="shared" si="614"/>
        <v>0</v>
      </c>
      <c r="N864" s="44">
        <f t="shared" si="614"/>
        <v>0</v>
      </c>
      <c r="O864" s="44">
        <f t="shared" si="614"/>
        <v>96173.959999999992</v>
      </c>
      <c r="P864" s="44">
        <f t="shared" si="614"/>
        <v>4405746.08</v>
      </c>
      <c r="Q864" s="44">
        <f t="shared" si="614"/>
        <v>0</v>
      </c>
      <c r="R864" s="44">
        <f t="shared" si="614"/>
        <v>0</v>
      </c>
      <c r="S864" s="44">
        <f t="shared" si="614"/>
        <v>0</v>
      </c>
      <c r="T864" s="44">
        <f t="shared" si="614"/>
        <v>0</v>
      </c>
      <c r="U864" s="44">
        <f t="shared" si="614"/>
        <v>0</v>
      </c>
      <c r="V864" s="44">
        <f t="shared" si="614"/>
        <v>0</v>
      </c>
      <c r="W864" s="44">
        <f t="shared" si="614"/>
        <v>0</v>
      </c>
      <c r="X864" s="44">
        <f t="shared" si="614"/>
        <v>0</v>
      </c>
      <c r="Y864" s="44">
        <f t="shared" si="614"/>
        <v>0</v>
      </c>
      <c r="Z864" s="44">
        <f t="shared" si="614"/>
        <v>4501920.04</v>
      </c>
      <c r="AA864" s="44">
        <f t="shared" si="614"/>
        <v>111228079.95999999</v>
      </c>
      <c r="AB864" s="45">
        <f t="shared" si="610"/>
        <v>3.8900199084075E-2</v>
      </c>
      <c r="AC864" s="47"/>
    </row>
    <row r="865" spans="1:29" s="39" customFormat="1" ht="15" customHeight="1" x14ac:dyDescent="0.25">
      <c r="A865" s="36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8"/>
    </row>
    <row r="866" spans="1:29" s="39" customFormat="1" ht="15" customHeight="1" x14ac:dyDescent="0.25">
      <c r="A866" s="36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8"/>
    </row>
    <row r="867" spans="1:29" s="39" customFormat="1" ht="15" customHeight="1" x14ac:dyDescent="0.3">
      <c r="A867" s="40" t="s">
        <v>79</v>
      </c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8"/>
    </row>
    <row r="868" spans="1:29" s="39" customFormat="1" ht="18" customHeight="1" x14ac:dyDescent="0.25">
      <c r="A868" s="41" t="s">
        <v>36</v>
      </c>
      <c r="B868" s="37">
        <f>B878+B888+B898+B908+B918+B928+B938+B948+B958+B968+B978+B988+B998+B1008+B1018+B1028+B1038</f>
        <v>184196000</v>
      </c>
      <c r="C868" s="37">
        <f t="shared" ref="C868:Y871" si="615">C878+C888+C898+C908+C918+C928+C938+C948+C958+C968+C978+C988+C998+C1008+C1018+C1028+C1038</f>
        <v>12024000</v>
      </c>
      <c r="D868" s="37">
        <f t="shared" si="615"/>
        <v>0</v>
      </c>
      <c r="E868" s="37">
        <f t="shared" si="615"/>
        <v>0</v>
      </c>
      <c r="F868" s="37">
        <f t="shared" si="615"/>
        <v>0</v>
      </c>
      <c r="G868" s="37">
        <f t="shared" si="615"/>
        <v>0</v>
      </c>
      <c r="H868" s="37">
        <f t="shared" si="615"/>
        <v>0</v>
      </c>
      <c r="I868" s="37">
        <f t="shared" si="615"/>
        <v>0</v>
      </c>
      <c r="J868" s="37">
        <f t="shared" si="615"/>
        <v>0</v>
      </c>
      <c r="K868" s="37">
        <f t="shared" si="615"/>
        <v>0</v>
      </c>
      <c r="L868" s="37">
        <f t="shared" si="615"/>
        <v>0</v>
      </c>
      <c r="M868" s="37">
        <f t="shared" si="615"/>
        <v>0</v>
      </c>
      <c r="N868" s="37">
        <f t="shared" si="615"/>
        <v>0</v>
      </c>
      <c r="O868" s="37">
        <f t="shared" si="615"/>
        <v>11135.81</v>
      </c>
      <c r="P868" s="37">
        <f t="shared" si="615"/>
        <v>-11135.81</v>
      </c>
      <c r="Q868" s="37">
        <f t="shared" si="615"/>
        <v>0</v>
      </c>
      <c r="R868" s="37">
        <f t="shared" si="615"/>
        <v>0</v>
      </c>
      <c r="S868" s="37">
        <f t="shared" si="615"/>
        <v>0</v>
      </c>
      <c r="T868" s="37">
        <f t="shared" si="615"/>
        <v>0</v>
      </c>
      <c r="U868" s="37">
        <f t="shared" si="615"/>
        <v>0</v>
      </c>
      <c r="V868" s="37">
        <f t="shared" si="615"/>
        <v>0</v>
      </c>
      <c r="W868" s="37">
        <f t="shared" si="615"/>
        <v>0</v>
      </c>
      <c r="X868" s="37">
        <f t="shared" si="615"/>
        <v>0</v>
      </c>
      <c r="Y868" s="37">
        <f t="shared" si="615"/>
        <v>0</v>
      </c>
      <c r="Z868" s="37">
        <f>SUM(M868:Y868)</f>
        <v>0</v>
      </c>
      <c r="AA868" s="37">
        <f>B868-Z868</f>
        <v>184196000</v>
      </c>
      <c r="AB868" s="42">
        <f>Z868/B868</f>
        <v>0</v>
      </c>
      <c r="AC868" s="38"/>
    </row>
    <row r="869" spans="1:29" s="39" customFormat="1" ht="18" customHeight="1" x14ac:dyDescent="0.25">
      <c r="A869" s="41" t="s">
        <v>37</v>
      </c>
      <c r="B869" s="37">
        <f t="shared" ref="B869:G871" si="616">B879+B889+B899+B909+B919+B929+B939+B949+B959+B969+B979+B989+B999+B1009+B1019+B1029+B1039</f>
        <v>2255172000</v>
      </c>
      <c r="C869" s="37">
        <f t="shared" si="616"/>
        <v>2018784247.52</v>
      </c>
      <c r="D869" s="37">
        <f t="shared" si="616"/>
        <v>-205896752.47999999</v>
      </c>
      <c r="E869" s="37">
        <f t="shared" si="616"/>
        <v>86794621.479999989</v>
      </c>
      <c r="F869" s="37">
        <f t="shared" si="616"/>
        <v>0</v>
      </c>
      <c r="G869" s="37">
        <f t="shared" si="616"/>
        <v>0</v>
      </c>
      <c r="H869" s="37">
        <f t="shared" si="615"/>
        <v>0</v>
      </c>
      <c r="I869" s="37">
        <f t="shared" si="615"/>
        <v>67143387.5</v>
      </c>
      <c r="J869" s="37">
        <f t="shared" si="615"/>
        <v>0</v>
      </c>
      <c r="K869" s="37">
        <f t="shared" si="615"/>
        <v>0</v>
      </c>
      <c r="L869" s="37">
        <f t="shared" si="615"/>
        <v>0</v>
      </c>
      <c r="M869" s="37">
        <f t="shared" si="615"/>
        <v>67143387.5</v>
      </c>
      <c r="N869" s="37">
        <f t="shared" si="615"/>
        <v>0</v>
      </c>
      <c r="O869" s="37">
        <f t="shared" si="615"/>
        <v>13427568.609999999</v>
      </c>
      <c r="P869" s="37">
        <f t="shared" si="615"/>
        <v>6223665.370000001</v>
      </c>
      <c r="Q869" s="37">
        <f t="shared" si="615"/>
        <v>0</v>
      </c>
      <c r="R869" s="37">
        <f t="shared" si="615"/>
        <v>0</v>
      </c>
      <c r="S869" s="37">
        <f t="shared" si="615"/>
        <v>0</v>
      </c>
      <c r="T869" s="37">
        <f t="shared" si="615"/>
        <v>0</v>
      </c>
      <c r="U869" s="37">
        <f t="shared" si="615"/>
        <v>0</v>
      </c>
      <c r="V869" s="37">
        <f t="shared" si="615"/>
        <v>0</v>
      </c>
      <c r="W869" s="37">
        <f t="shared" si="615"/>
        <v>0</v>
      </c>
      <c r="X869" s="37">
        <f t="shared" si="615"/>
        <v>0</v>
      </c>
      <c r="Y869" s="37">
        <f t="shared" si="615"/>
        <v>0</v>
      </c>
      <c r="Z869" s="37">
        <f t="shared" ref="Z869:Z871" si="617">SUM(M869:Y869)</f>
        <v>86794621.480000004</v>
      </c>
      <c r="AA869" s="37">
        <f t="shared" ref="AA869:AA871" si="618">B869-Z869</f>
        <v>2168377378.52</v>
      </c>
      <c r="AB869" s="42">
        <f t="shared" ref="AB869:AB874" si="619">Z869/B869</f>
        <v>3.8486918727263376E-2</v>
      </c>
      <c r="AC869" s="38"/>
    </row>
    <row r="870" spans="1:29" s="39" customFormat="1" ht="18" customHeight="1" x14ac:dyDescent="0.25">
      <c r="A870" s="41" t="s">
        <v>38</v>
      </c>
      <c r="B870" s="37">
        <f t="shared" si="616"/>
        <v>0</v>
      </c>
      <c r="C870" s="37">
        <f t="shared" si="616"/>
        <v>0</v>
      </c>
      <c r="D870" s="37">
        <f t="shared" si="616"/>
        <v>0</v>
      </c>
      <c r="E870" s="37">
        <f t="shared" si="616"/>
        <v>0</v>
      </c>
      <c r="F870" s="37">
        <f t="shared" si="616"/>
        <v>0</v>
      </c>
      <c r="G870" s="37">
        <f t="shared" si="616"/>
        <v>0</v>
      </c>
      <c r="H870" s="37">
        <f t="shared" si="615"/>
        <v>0</v>
      </c>
      <c r="I870" s="37">
        <f t="shared" si="615"/>
        <v>0</v>
      </c>
      <c r="J870" s="37">
        <f t="shared" si="615"/>
        <v>0</v>
      </c>
      <c r="K870" s="37">
        <f t="shared" si="615"/>
        <v>0</v>
      </c>
      <c r="L870" s="37">
        <f t="shared" si="615"/>
        <v>0</v>
      </c>
      <c r="M870" s="37">
        <f t="shared" si="615"/>
        <v>0</v>
      </c>
      <c r="N870" s="37">
        <f t="shared" si="615"/>
        <v>0</v>
      </c>
      <c r="O870" s="37">
        <f t="shared" si="615"/>
        <v>0</v>
      </c>
      <c r="P870" s="37">
        <f t="shared" si="615"/>
        <v>0</v>
      </c>
      <c r="Q870" s="37">
        <f t="shared" si="615"/>
        <v>0</v>
      </c>
      <c r="R870" s="37">
        <f t="shared" si="615"/>
        <v>0</v>
      </c>
      <c r="S870" s="37">
        <f t="shared" si="615"/>
        <v>0</v>
      </c>
      <c r="T870" s="37">
        <f t="shared" si="615"/>
        <v>0</v>
      </c>
      <c r="U870" s="37">
        <f t="shared" si="615"/>
        <v>0</v>
      </c>
      <c r="V870" s="37">
        <f t="shared" si="615"/>
        <v>0</v>
      </c>
      <c r="W870" s="37">
        <f t="shared" si="615"/>
        <v>0</v>
      </c>
      <c r="X870" s="37">
        <f t="shared" si="615"/>
        <v>0</v>
      </c>
      <c r="Y870" s="37">
        <f t="shared" si="615"/>
        <v>0</v>
      </c>
      <c r="Z870" s="37">
        <f t="shared" si="617"/>
        <v>0</v>
      </c>
      <c r="AA870" s="37">
        <f t="shared" si="618"/>
        <v>0</v>
      </c>
      <c r="AB870" s="42"/>
      <c r="AC870" s="38"/>
    </row>
    <row r="871" spans="1:29" s="39" customFormat="1" ht="18" customHeight="1" x14ac:dyDescent="0.25">
      <c r="A871" s="41" t="s">
        <v>39</v>
      </c>
      <c r="B871" s="37">
        <f t="shared" si="616"/>
        <v>0</v>
      </c>
      <c r="C871" s="37">
        <f t="shared" si="616"/>
        <v>0</v>
      </c>
      <c r="D871" s="37">
        <f t="shared" si="616"/>
        <v>0</v>
      </c>
      <c r="E871" s="37">
        <f t="shared" si="616"/>
        <v>0</v>
      </c>
      <c r="F871" s="37">
        <f t="shared" si="616"/>
        <v>0</v>
      </c>
      <c r="G871" s="37">
        <f t="shared" si="616"/>
        <v>0</v>
      </c>
      <c r="H871" s="37">
        <f t="shared" si="615"/>
        <v>0</v>
      </c>
      <c r="I871" s="37">
        <f t="shared" si="615"/>
        <v>0</v>
      </c>
      <c r="J871" s="37">
        <f t="shared" si="615"/>
        <v>0</v>
      </c>
      <c r="K871" s="37">
        <f t="shared" si="615"/>
        <v>0</v>
      </c>
      <c r="L871" s="37">
        <f t="shared" si="615"/>
        <v>0</v>
      </c>
      <c r="M871" s="37">
        <f t="shared" si="615"/>
        <v>0</v>
      </c>
      <c r="N871" s="37">
        <f t="shared" si="615"/>
        <v>0</v>
      </c>
      <c r="O871" s="37">
        <f t="shared" si="615"/>
        <v>0</v>
      </c>
      <c r="P871" s="37">
        <f t="shared" si="615"/>
        <v>0</v>
      </c>
      <c r="Q871" s="37">
        <f t="shared" si="615"/>
        <v>0</v>
      </c>
      <c r="R871" s="37">
        <f t="shared" si="615"/>
        <v>0</v>
      </c>
      <c r="S871" s="37">
        <f t="shared" si="615"/>
        <v>0</v>
      </c>
      <c r="T871" s="37">
        <f t="shared" si="615"/>
        <v>0</v>
      </c>
      <c r="U871" s="37">
        <f t="shared" si="615"/>
        <v>0</v>
      </c>
      <c r="V871" s="37">
        <f t="shared" si="615"/>
        <v>0</v>
      </c>
      <c r="W871" s="37">
        <f t="shared" si="615"/>
        <v>0</v>
      </c>
      <c r="X871" s="37">
        <f t="shared" si="615"/>
        <v>0</v>
      </c>
      <c r="Y871" s="37">
        <f t="shared" si="615"/>
        <v>0</v>
      </c>
      <c r="Z871" s="37">
        <f t="shared" si="617"/>
        <v>0</v>
      </c>
      <c r="AA871" s="37">
        <f t="shared" si="618"/>
        <v>0</v>
      </c>
      <c r="AB871" s="42"/>
      <c r="AC871" s="38"/>
    </row>
    <row r="872" spans="1:29" s="39" customFormat="1" ht="18" customHeight="1" x14ac:dyDescent="0.25">
      <c r="A872" s="43" t="s">
        <v>40</v>
      </c>
      <c r="B872" s="44">
        <f>SUM(B868:B871)</f>
        <v>2439368000</v>
      </c>
      <c r="C872" s="44">
        <f t="shared" ref="C872:AA872" si="620">SUM(C868:C871)</f>
        <v>2030808247.52</v>
      </c>
      <c r="D872" s="44">
        <f t="shared" si="620"/>
        <v>-205896752.47999999</v>
      </c>
      <c r="E872" s="44">
        <f t="shared" si="620"/>
        <v>86794621.479999989</v>
      </c>
      <c r="F872" s="44">
        <f t="shared" si="620"/>
        <v>0</v>
      </c>
      <c r="G872" s="44">
        <f t="shared" si="620"/>
        <v>0</v>
      </c>
      <c r="H872" s="44">
        <f t="shared" si="620"/>
        <v>0</v>
      </c>
      <c r="I872" s="44">
        <f t="shared" si="620"/>
        <v>67143387.5</v>
      </c>
      <c r="J872" s="44">
        <f t="shared" si="620"/>
        <v>0</v>
      </c>
      <c r="K872" s="44">
        <f t="shared" si="620"/>
        <v>0</v>
      </c>
      <c r="L872" s="44">
        <f t="shared" si="620"/>
        <v>0</v>
      </c>
      <c r="M872" s="44">
        <f t="shared" si="620"/>
        <v>67143387.5</v>
      </c>
      <c r="N872" s="44">
        <f t="shared" si="620"/>
        <v>0</v>
      </c>
      <c r="O872" s="44">
        <f t="shared" si="620"/>
        <v>13438704.42</v>
      </c>
      <c r="P872" s="44">
        <f t="shared" si="620"/>
        <v>6212529.5600000015</v>
      </c>
      <c r="Q872" s="44">
        <f t="shared" si="620"/>
        <v>0</v>
      </c>
      <c r="R872" s="44">
        <f t="shared" si="620"/>
        <v>0</v>
      </c>
      <c r="S872" s="44">
        <f t="shared" si="620"/>
        <v>0</v>
      </c>
      <c r="T872" s="44">
        <f t="shared" si="620"/>
        <v>0</v>
      </c>
      <c r="U872" s="44">
        <f t="shared" si="620"/>
        <v>0</v>
      </c>
      <c r="V872" s="44">
        <f t="shared" si="620"/>
        <v>0</v>
      </c>
      <c r="W872" s="44">
        <f t="shared" si="620"/>
        <v>0</v>
      </c>
      <c r="X872" s="44">
        <f t="shared" si="620"/>
        <v>0</v>
      </c>
      <c r="Y872" s="44">
        <f t="shared" si="620"/>
        <v>0</v>
      </c>
      <c r="Z872" s="44">
        <f t="shared" si="620"/>
        <v>86794621.480000004</v>
      </c>
      <c r="AA872" s="44">
        <f t="shared" si="620"/>
        <v>2352573378.52</v>
      </c>
      <c r="AB872" s="45">
        <f t="shared" si="619"/>
        <v>3.5580782186205612E-2</v>
      </c>
      <c r="AC872" s="38"/>
    </row>
    <row r="873" spans="1:29" s="39" customFormat="1" ht="18" customHeight="1" x14ac:dyDescent="0.25">
      <c r="A873" s="46" t="s">
        <v>41</v>
      </c>
      <c r="B873" s="37">
        <f>[1]consoCURRENT!E1043</f>
        <v>0</v>
      </c>
      <c r="C873" s="37">
        <f>[1]consoCURRENT!F1043</f>
        <v>0</v>
      </c>
      <c r="D873" s="37">
        <f>[1]consoCURRENT!G1043</f>
        <v>0</v>
      </c>
      <c r="E873" s="37">
        <f>[1]consoCURRENT!H1043</f>
        <v>0</v>
      </c>
      <c r="F873" s="37">
        <f>[1]consoCURRENT!I1043</f>
        <v>0</v>
      </c>
      <c r="G873" s="37">
        <f>[1]consoCURRENT!J1043</f>
        <v>0</v>
      </c>
      <c r="H873" s="37">
        <f>[1]consoCURRENT!K1043</f>
        <v>0</v>
      </c>
      <c r="I873" s="37">
        <f>[1]consoCURRENT!L1043</f>
        <v>0</v>
      </c>
      <c r="J873" s="37">
        <f>[1]consoCURRENT!M1043</f>
        <v>0</v>
      </c>
      <c r="K873" s="37">
        <f>[1]consoCURRENT!N1043</f>
        <v>0</v>
      </c>
      <c r="L873" s="37">
        <f>[1]consoCURRENT!O1043</f>
        <v>0</v>
      </c>
      <c r="M873" s="37">
        <f>[1]consoCURRENT!P1043</f>
        <v>0</v>
      </c>
      <c r="N873" s="37">
        <f>[1]consoCURRENT!Q1043</f>
        <v>0</v>
      </c>
      <c r="O873" s="37">
        <f>[1]consoCURRENT!R1043</f>
        <v>0</v>
      </c>
      <c r="P873" s="37">
        <f>[1]consoCURRENT!S1043</f>
        <v>0</v>
      </c>
      <c r="Q873" s="37">
        <f>[1]consoCURRENT!T1043</f>
        <v>0</v>
      </c>
      <c r="R873" s="37">
        <f>[1]consoCURRENT!U1043</f>
        <v>0</v>
      </c>
      <c r="S873" s="37">
        <f>[1]consoCURRENT!V1043</f>
        <v>0</v>
      </c>
      <c r="T873" s="37">
        <f>[1]consoCURRENT!W1043</f>
        <v>0</v>
      </c>
      <c r="U873" s="37">
        <f>[1]consoCURRENT!X1043</f>
        <v>0</v>
      </c>
      <c r="V873" s="37">
        <f>[1]consoCURRENT!Y1043</f>
        <v>0</v>
      </c>
      <c r="W873" s="37">
        <f>[1]consoCURRENT!Z1043</f>
        <v>0</v>
      </c>
      <c r="X873" s="37">
        <f>[1]consoCURRENT!AA1043</f>
        <v>0</v>
      </c>
      <c r="Y873" s="37">
        <f>[1]consoCURRENT!AB1043</f>
        <v>0</v>
      </c>
      <c r="Z873" s="37">
        <f t="shared" ref="Z873" si="621">SUM(M873:Y873)</f>
        <v>0</v>
      </c>
      <c r="AA873" s="37">
        <f t="shared" ref="AA873" si="622">B873-Z873</f>
        <v>0</v>
      </c>
      <c r="AB873" s="42"/>
      <c r="AC873" s="38"/>
    </row>
    <row r="874" spans="1:29" s="39" customFormat="1" ht="18" customHeight="1" x14ac:dyDescent="0.25">
      <c r="A874" s="43" t="s">
        <v>42</v>
      </c>
      <c r="B874" s="44">
        <f>B873+B872</f>
        <v>2439368000</v>
      </c>
      <c r="C874" s="44">
        <f t="shared" ref="C874:AA874" si="623">C873+C872</f>
        <v>2030808247.52</v>
      </c>
      <c r="D874" s="44">
        <f t="shared" si="623"/>
        <v>-205896752.47999999</v>
      </c>
      <c r="E874" s="44">
        <f t="shared" si="623"/>
        <v>86794621.479999989</v>
      </c>
      <c r="F874" s="44">
        <f t="shared" si="623"/>
        <v>0</v>
      </c>
      <c r="G874" s="44">
        <f t="shared" si="623"/>
        <v>0</v>
      </c>
      <c r="H874" s="44">
        <f t="shared" si="623"/>
        <v>0</v>
      </c>
      <c r="I874" s="44">
        <f t="shared" si="623"/>
        <v>67143387.5</v>
      </c>
      <c r="J874" s="44">
        <f t="shared" si="623"/>
        <v>0</v>
      </c>
      <c r="K874" s="44">
        <f t="shared" si="623"/>
        <v>0</v>
      </c>
      <c r="L874" s="44">
        <f t="shared" si="623"/>
        <v>0</v>
      </c>
      <c r="M874" s="44">
        <f t="shared" si="623"/>
        <v>67143387.5</v>
      </c>
      <c r="N874" s="44">
        <f t="shared" si="623"/>
        <v>0</v>
      </c>
      <c r="O874" s="44">
        <f t="shared" si="623"/>
        <v>13438704.42</v>
      </c>
      <c r="P874" s="44">
        <f t="shared" si="623"/>
        <v>6212529.5600000015</v>
      </c>
      <c r="Q874" s="44">
        <f t="shared" si="623"/>
        <v>0</v>
      </c>
      <c r="R874" s="44">
        <f t="shared" si="623"/>
        <v>0</v>
      </c>
      <c r="S874" s="44">
        <f t="shared" si="623"/>
        <v>0</v>
      </c>
      <c r="T874" s="44">
        <f t="shared" si="623"/>
        <v>0</v>
      </c>
      <c r="U874" s="44">
        <f t="shared" si="623"/>
        <v>0</v>
      </c>
      <c r="V874" s="44">
        <f t="shared" si="623"/>
        <v>0</v>
      </c>
      <c r="W874" s="44">
        <f t="shared" si="623"/>
        <v>0</v>
      </c>
      <c r="X874" s="44">
        <f t="shared" si="623"/>
        <v>0</v>
      </c>
      <c r="Y874" s="44">
        <f t="shared" si="623"/>
        <v>0</v>
      </c>
      <c r="Z874" s="44">
        <f t="shared" si="623"/>
        <v>86794621.480000004</v>
      </c>
      <c r="AA874" s="44">
        <f t="shared" si="623"/>
        <v>2352573378.52</v>
      </c>
      <c r="AB874" s="45">
        <f t="shared" si="619"/>
        <v>3.5580782186205612E-2</v>
      </c>
      <c r="AC874" s="47"/>
    </row>
    <row r="875" spans="1:29" s="39" customFormat="1" ht="15" customHeight="1" x14ac:dyDescent="0.25">
      <c r="A875" s="36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8"/>
    </row>
    <row r="876" spans="1:29" s="39" customFormat="1" ht="15" customHeight="1" x14ac:dyDescent="0.25">
      <c r="A876" s="36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8"/>
    </row>
    <row r="877" spans="1:29" s="39" customFormat="1" ht="15" customHeight="1" x14ac:dyDescent="0.3">
      <c r="A877" s="40" t="s">
        <v>76</v>
      </c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8"/>
    </row>
    <row r="878" spans="1:29" s="39" customFormat="1" ht="18" customHeight="1" x14ac:dyDescent="0.25">
      <c r="A878" s="41" t="s">
        <v>36</v>
      </c>
      <c r="B878" s="37">
        <f>[1]consoCURRENT!E18103</f>
        <v>12024000</v>
      </c>
      <c r="C878" s="37">
        <f>[1]consoCURRENT!F18103</f>
        <v>12024000</v>
      </c>
      <c r="D878" s="37">
        <f>[1]consoCURRENT!G18103</f>
        <v>0</v>
      </c>
      <c r="E878" s="37">
        <f>[1]consoCURRENT!H18103</f>
        <v>0</v>
      </c>
      <c r="F878" s="37">
        <f>[1]consoCURRENT!I18103</f>
        <v>0</v>
      </c>
      <c r="G878" s="37">
        <f>[1]consoCURRENT!J18103</f>
        <v>0</v>
      </c>
      <c r="H878" s="37">
        <f>[1]consoCURRENT!K18103</f>
        <v>0</v>
      </c>
      <c r="I878" s="37">
        <f>[1]consoCURRENT!L18103</f>
        <v>0</v>
      </c>
      <c r="J878" s="37">
        <f>[1]consoCURRENT!M18103</f>
        <v>0</v>
      </c>
      <c r="K878" s="37">
        <f>[1]consoCURRENT!N18103</f>
        <v>0</v>
      </c>
      <c r="L878" s="37">
        <f>[1]consoCURRENT!O18103</f>
        <v>0</v>
      </c>
      <c r="M878" s="37">
        <f>[1]consoCURRENT!P18103</f>
        <v>0</v>
      </c>
      <c r="N878" s="37">
        <f>[1]consoCURRENT!Q18103</f>
        <v>0</v>
      </c>
      <c r="O878" s="37">
        <f>[1]consoCURRENT!R18103</f>
        <v>0</v>
      </c>
      <c r="P878" s="37">
        <f>[1]consoCURRENT!S18103</f>
        <v>0</v>
      </c>
      <c r="Q878" s="37">
        <f>[1]consoCURRENT!T18103</f>
        <v>0</v>
      </c>
      <c r="R878" s="37">
        <f>[1]consoCURRENT!U18103</f>
        <v>0</v>
      </c>
      <c r="S878" s="37">
        <f>[1]consoCURRENT!V18103</f>
        <v>0</v>
      </c>
      <c r="T878" s="37">
        <f>[1]consoCURRENT!W18103</f>
        <v>0</v>
      </c>
      <c r="U878" s="37">
        <f>[1]consoCURRENT!X18103</f>
        <v>0</v>
      </c>
      <c r="V878" s="37">
        <f>[1]consoCURRENT!Y18103</f>
        <v>0</v>
      </c>
      <c r="W878" s="37">
        <f>[1]consoCURRENT!Z18103</f>
        <v>0</v>
      </c>
      <c r="X878" s="37">
        <f>[1]consoCURRENT!AA18103</f>
        <v>0</v>
      </c>
      <c r="Y878" s="37">
        <f>[1]consoCURRENT!AB18103</f>
        <v>0</v>
      </c>
      <c r="Z878" s="37">
        <f>SUM(M878:Y878)</f>
        <v>0</v>
      </c>
      <c r="AA878" s="37">
        <f>B878-Z878</f>
        <v>12024000</v>
      </c>
      <c r="AB878" s="42">
        <f>Z878/B878</f>
        <v>0</v>
      </c>
      <c r="AC878" s="38"/>
    </row>
    <row r="879" spans="1:29" s="39" customFormat="1" ht="18" customHeight="1" x14ac:dyDescent="0.25">
      <c r="A879" s="41" t="s">
        <v>37</v>
      </c>
      <c r="B879" s="37">
        <f>[1]consoCURRENT!E18179</f>
        <v>2224681000</v>
      </c>
      <c r="C879" s="37">
        <f>[1]consoCURRENT!F18179</f>
        <v>2018784247.52</v>
      </c>
      <c r="D879" s="37">
        <f>[1]consoCURRENT!G18179</f>
        <v>-205896752.47999999</v>
      </c>
      <c r="E879" s="37">
        <f>[1]consoCURRENT!H18179</f>
        <v>80637701.789999992</v>
      </c>
      <c r="F879" s="37">
        <f>[1]consoCURRENT!I18179</f>
        <v>0</v>
      </c>
      <c r="G879" s="37">
        <f>[1]consoCURRENT!J18179</f>
        <v>0</v>
      </c>
      <c r="H879" s="37">
        <f>[1]consoCURRENT!K18179</f>
        <v>0</v>
      </c>
      <c r="I879" s="37">
        <f>[1]consoCURRENT!L18179</f>
        <v>67143387.5</v>
      </c>
      <c r="J879" s="37">
        <f>[1]consoCURRENT!M18179</f>
        <v>0</v>
      </c>
      <c r="K879" s="37">
        <f>[1]consoCURRENT!N18179</f>
        <v>0</v>
      </c>
      <c r="L879" s="37">
        <f>[1]consoCURRENT!O18179</f>
        <v>0</v>
      </c>
      <c r="M879" s="37">
        <f>[1]consoCURRENT!P18179</f>
        <v>67143387.5</v>
      </c>
      <c r="N879" s="37">
        <f>[1]consoCURRENT!Q18179</f>
        <v>0</v>
      </c>
      <c r="O879" s="37">
        <f>[1]consoCURRENT!R18179</f>
        <v>10821695.82</v>
      </c>
      <c r="P879" s="37">
        <f>[1]consoCURRENT!S18179</f>
        <v>2672618.4700000007</v>
      </c>
      <c r="Q879" s="37">
        <f>[1]consoCURRENT!T18179</f>
        <v>0</v>
      </c>
      <c r="R879" s="37">
        <f>[1]consoCURRENT!U18179</f>
        <v>0</v>
      </c>
      <c r="S879" s="37">
        <f>[1]consoCURRENT!V18179</f>
        <v>0</v>
      </c>
      <c r="T879" s="37">
        <f>[1]consoCURRENT!W18179</f>
        <v>0</v>
      </c>
      <c r="U879" s="37">
        <f>[1]consoCURRENT!X18179</f>
        <v>0</v>
      </c>
      <c r="V879" s="37">
        <f>[1]consoCURRENT!Y18179</f>
        <v>0</v>
      </c>
      <c r="W879" s="37">
        <f>[1]consoCURRENT!Z18179</f>
        <v>0</v>
      </c>
      <c r="X879" s="37">
        <f>[1]consoCURRENT!AA18179</f>
        <v>0</v>
      </c>
      <c r="Y879" s="37">
        <f>[1]consoCURRENT!AB18179</f>
        <v>0</v>
      </c>
      <c r="Z879" s="37">
        <f t="shared" ref="Z879:Z881" si="624">SUM(M879:Y879)</f>
        <v>80637701.789999992</v>
      </c>
      <c r="AA879" s="37">
        <f t="shared" ref="AA879:AA881" si="625">B879-Z879</f>
        <v>2144043298.21</v>
      </c>
      <c r="AB879" s="42">
        <f t="shared" ref="AB879:AB884" si="626">Z879/B879</f>
        <v>3.6246860466736579E-2</v>
      </c>
      <c r="AC879" s="38"/>
    </row>
    <row r="880" spans="1:29" s="39" customFormat="1" ht="18" customHeight="1" x14ac:dyDescent="0.25">
      <c r="A880" s="41" t="s">
        <v>38</v>
      </c>
      <c r="B880" s="37">
        <f>[1]consoCURRENT!E18185</f>
        <v>0</v>
      </c>
      <c r="C880" s="37">
        <f>[1]consoCURRENT!F18185</f>
        <v>0</v>
      </c>
      <c r="D880" s="37">
        <f>[1]consoCURRENT!G18185</f>
        <v>0</v>
      </c>
      <c r="E880" s="37">
        <f>[1]consoCURRENT!H18185</f>
        <v>0</v>
      </c>
      <c r="F880" s="37">
        <f>[1]consoCURRENT!I18185</f>
        <v>0</v>
      </c>
      <c r="G880" s="37">
        <f>[1]consoCURRENT!J18185</f>
        <v>0</v>
      </c>
      <c r="H880" s="37">
        <f>[1]consoCURRENT!K18185</f>
        <v>0</v>
      </c>
      <c r="I880" s="37">
        <f>[1]consoCURRENT!L18185</f>
        <v>0</v>
      </c>
      <c r="J880" s="37">
        <f>[1]consoCURRENT!M18185</f>
        <v>0</v>
      </c>
      <c r="K880" s="37">
        <f>[1]consoCURRENT!N18185</f>
        <v>0</v>
      </c>
      <c r="L880" s="37">
        <f>[1]consoCURRENT!O18185</f>
        <v>0</v>
      </c>
      <c r="M880" s="37">
        <f>[1]consoCURRENT!P18185</f>
        <v>0</v>
      </c>
      <c r="N880" s="37">
        <f>[1]consoCURRENT!Q18185</f>
        <v>0</v>
      </c>
      <c r="O880" s="37">
        <f>[1]consoCURRENT!R18185</f>
        <v>0</v>
      </c>
      <c r="P880" s="37">
        <f>[1]consoCURRENT!S18185</f>
        <v>0</v>
      </c>
      <c r="Q880" s="37">
        <f>[1]consoCURRENT!T18185</f>
        <v>0</v>
      </c>
      <c r="R880" s="37">
        <f>[1]consoCURRENT!U18185</f>
        <v>0</v>
      </c>
      <c r="S880" s="37">
        <f>[1]consoCURRENT!V18185</f>
        <v>0</v>
      </c>
      <c r="T880" s="37">
        <f>[1]consoCURRENT!W18185</f>
        <v>0</v>
      </c>
      <c r="U880" s="37">
        <f>[1]consoCURRENT!X18185</f>
        <v>0</v>
      </c>
      <c r="V880" s="37">
        <f>[1]consoCURRENT!Y18185</f>
        <v>0</v>
      </c>
      <c r="W880" s="37">
        <f>[1]consoCURRENT!Z18185</f>
        <v>0</v>
      </c>
      <c r="X880" s="37">
        <f>[1]consoCURRENT!AA18185</f>
        <v>0</v>
      </c>
      <c r="Y880" s="37">
        <f>[1]consoCURRENT!AB18185</f>
        <v>0</v>
      </c>
      <c r="Z880" s="37">
        <f t="shared" si="624"/>
        <v>0</v>
      </c>
      <c r="AA880" s="37">
        <f t="shared" si="625"/>
        <v>0</v>
      </c>
      <c r="AB880" s="42"/>
      <c r="AC880" s="38"/>
    </row>
    <row r="881" spans="1:29" s="39" customFormat="1" ht="18" customHeight="1" x14ac:dyDescent="0.25">
      <c r="A881" s="41" t="s">
        <v>39</v>
      </c>
      <c r="B881" s="37">
        <f>[1]consoCURRENT!E18214</f>
        <v>0</v>
      </c>
      <c r="C881" s="37">
        <f>[1]consoCURRENT!F18214</f>
        <v>0</v>
      </c>
      <c r="D881" s="37">
        <f>[1]consoCURRENT!G18214</f>
        <v>0</v>
      </c>
      <c r="E881" s="37">
        <f>[1]consoCURRENT!H18214</f>
        <v>0</v>
      </c>
      <c r="F881" s="37">
        <f>[1]consoCURRENT!I18214</f>
        <v>0</v>
      </c>
      <c r="G881" s="37">
        <f>[1]consoCURRENT!J18214</f>
        <v>0</v>
      </c>
      <c r="H881" s="37">
        <f>[1]consoCURRENT!K18214</f>
        <v>0</v>
      </c>
      <c r="I881" s="37">
        <f>[1]consoCURRENT!L18214</f>
        <v>0</v>
      </c>
      <c r="J881" s="37">
        <f>[1]consoCURRENT!M18214</f>
        <v>0</v>
      </c>
      <c r="K881" s="37">
        <f>[1]consoCURRENT!N18214</f>
        <v>0</v>
      </c>
      <c r="L881" s="37">
        <f>[1]consoCURRENT!O18214</f>
        <v>0</v>
      </c>
      <c r="M881" s="37">
        <f>[1]consoCURRENT!P18214</f>
        <v>0</v>
      </c>
      <c r="N881" s="37">
        <f>[1]consoCURRENT!Q18214</f>
        <v>0</v>
      </c>
      <c r="O881" s="37">
        <f>[1]consoCURRENT!R18214</f>
        <v>0</v>
      </c>
      <c r="P881" s="37">
        <f>[1]consoCURRENT!S18214</f>
        <v>0</v>
      </c>
      <c r="Q881" s="37">
        <f>[1]consoCURRENT!T18214</f>
        <v>0</v>
      </c>
      <c r="R881" s="37">
        <f>[1]consoCURRENT!U18214</f>
        <v>0</v>
      </c>
      <c r="S881" s="37">
        <f>[1]consoCURRENT!V18214</f>
        <v>0</v>
      </c>
      <c r="T881" s="37">
        <f>[1]consoCURRENT!W18214</f>
        <v>0</v>
      </c>
      <c r="U881" s="37">
        <f>[1]consoCURRENT!X18214</f>
        <v>0</v>
      </c>
      <c r="V881" s="37">
        <f>[1]consoCURRENT!Y18214</f>
        <v>0</v>
      </c>
      <c r="W881" s="37">
        <f>[1]consoCURRENT!Z18214</f>
        <v>0</v>
      </c>
      <c r="X881" s="37">
        <f>[1]consoCURRENT!AA18214</f>
        <v>0</v>
      </c>
      <c r="Y881" s="37">
        <f>[1]consoCURRENT!AB18214</f>
        <v>0</v>
      </c>
      <c r="Z881" s="37">
        <f t="shared" si="624"/>
        <v>0</v>
      </c>
      <c r="AA881" s="37">
        <f t="shared" si="625"/>
        <v>0</v>
      </c>
      <c r="AB881" s="42"/>
      <c r="AC881" s="38"/>
    </row>
    <row r="882" spans="1:29" s="39" customFormat="1" ht="18" customHeight="1" x14ac:dyDescent="0.25">
      <c r="A882" s="43" t="s">
        <v>40</v>
      </c>
      <c r="B882" s="44">
        <f>SUM(B878:B881)</f>
        <v>2236705000</v>
      </c>
      <c r="C882" s="44">
        <f t="shared" ref="C882:AA882" si="627">SUM(C878:C881)</f>
        <v>2030808247.52</v>
      </c>
      <c r="D882" s="44">
        <f t="shared" si="627"/>
        <v>-205896752.47999999</v>
      </c>
      <c r="E882" s="44">
        <f t="shared" si="627"/>
        <v>80637701.789999992</v>
      </c>
      <c r="F882" s="44">
        <f t="shared" si="627"/>
        <v>0</v>
      </c>
      <c r="G882" s="44">
        <f t="shared" si="627"/>
        <v>0</v>
      </c>
      <c r="H882" s="44">
        <f t="shared" si="627"/>
        <v>0</v>
      </c>
      <c r="I882" s="44">
        <f t="shared" si="627"/>
        <v>67143387.5</v>
      </c>
      <c r="J882" s="44">
        <f t="shared" si="627"/>
        <v>0</v>
      </c>
      <c r="K882" s="44">
        <f t="shared" si="627"/>
        <v>0</v>
      </c>
      <c r="L882" s="44">
        <f t="shared" si="627"/>
        <v>0</v>
      </c>
      <c r="M882" s="44">
        <f t="shared" si="627"/>
        <v>67143387.5</v>
      </c>
      <c r="N882" s="44">
        <f t="shared" si="627"/>
        <v>0</v>
      </c>
      <c r="O882" s="44">
        <f t="shared" si="627"/>
        <v>10821695.82</v>
      </c>
      <c r="P882" s="44">
        <f t="shared" si="627"/>
        <v>2672618.4700000007</v>
      </c>
      <c r="Q882" s="44">
        <f t="shared" si="627"/>
        <v>0</v>
      </c>
      <c r="R882" s="44">
        <f t="shared" si="627"/>
        <v>0</v>
      </c>
      <c r="S882" s="44">
        <f t="shared" si="627"/>
        <v>0</v>
      </c>
      <c r="T882" s="44">
        <f t="shared" si="627"/>
        <v>0</v>
      </c>
      <c r="U882" s="44">
        <f t="shared" si="627"/>
        <v>0</v>
      </c>
      <c r="V882" s="44">
        <f t="shared" si="627"/>
        <v>0</v>
      </c>
      <c r="W882" s="44">
        <f t="shared" si="627"/>
        <v>0</v>
      </c>
      <c r="X882" s="44">
        <f t="shared" si="627"/>
        <v>0</v>
      </c>
      <c r="Y882" s="44">
        <f t="shared" si="627"/>
        <v>0</v>
      </c>
      <c r="Z882" s="44">
        <f t="shared" si="627"/>
        <v>80637701.789999992</v>
      </c>
      <c r="AA882" s="44">
        <f t="shared" si="627"/>
        <v>2156067298.21</v>
      </c>
      <c r="AB882" s="45">
        <f t="shared" si="626"/>
        <v>3.6052005870242161E-2</v>
      </c>
      <c r="AC882" s="38"/>
    </row>
    <row r="883" spans="1:29" s="39" customFormat="1" ht="18" customHeight="1" x14ac:dyDescent="0.25">
      <c r="A883" s="46" t="s">
        <v>41</v>
      </c>
      <c r="B883" s="37">
        <f>[1]consoCURRENT!E18218</f>
        <v>0</v>
      </c>
      <c r="C883" s="37">
        <f>[1]consoCURRENT!F18218</f>
        <v>0</v>
      </c>
      <c r="D883" s="37">
        <f>[1]consoCURRENT!G18218</f>
        <v>0</v>
      </c>
      <c r="E883" s="37">
        <f>[1]consoCURRENT!H18218</f>
        <v>0</v>
      </c>
      <c r="F883" s="37">
        <f>[1]consoCURRENT!I18218</f>
        <v>0</v>
      </c>
      <c r="G883" s="37">
        <f>[1]consoCURRENT!J18218</f>
        <v>0</v>
      </c>
      <c r="H883" s="37">
        <f>[1]consoCURRENT!K18218</f>
        <v>0</v>
      </c>
      <c r="I883" s="37">
        <f>[1]consoCURRENT!L18218</f>
        <v>0</v>
      </c>
      <c r="J883" s="37">
        <f>[1]consoCURRENT!M18218</f>
        <v>0</v>
      </c>
      <c r="K883" s="37">
        <f>[1]consoCURRENT!N18218</f>
        <v>0</v>
      </c>
      <c r="L883" s="37">
        <f>[1]consoCURRENT!O18218</f>
        <v>0</v>
      </c>
      <c r="M883" s="37">
        <f>[1]consoCURRENT!P18218</f>
        <v>0</v>
      </c>
      <c r="N883" s="37">
        <f>[1]consoCURRENT!Q18218</f>
        <v>0</v>
      </c>
      <c r="O883" s="37">
        <f>[1]consoCURRENT!R18218</f>
        <v>0</v>
      </c>
      <c r="P883" s="37">
        <f>[1]consoCURRENT!S18218</f>
        <v>0</v>
      </c>
      <c r="Q883" s="37">
        <f>[1]consoCURRENT!T18218</f>
        <v>0</v>
      </c>
      <c r="R883" s="37">
        <f>[1]consoCURRENT!U18218</f>
        <v>0</v>
      </c>
      <c r="S883" s="37">
        <f>[1]consoCURRENT!V18218</f>
        <v>0</v>
      </c>
      <c r="T883" s="37">
        <f>[1]consoCURRENT!W18218</f>
        <v>0</v>
      </c>
      <c r="U883" s="37">
        <f>[1]consoCURRENT!X18218</f>
        <v>0</v>
      </c>
      <c r="V883" s="37">
        <f>[1]consoCURRENT!Y18218</f>
        <v>0</v>
      </c>
      <c r="W883" s="37">
        <f>[1]consoCURRENT!Z18218</f>
        <v>0</v>
      </c>
      <c r="X883" s="37">
        <f>[1]consoCURRENT!AA18218</f>
        <v>0</v>
      </c>
      <c r="Y883" s="37">
        <f>[1]consoCURRENT!AB18218</f>
        <v>0</v>
      </c>
      <c r="Z883" s="37">
        <f t="shared" ref="Z883" si="628">SUM(M883:Y883)</f>
        <v>0</v>
      </c>
      <c r="AA883" s="37">
        <f t="shared" ref="AA883" si="629">B883-Z883</f>
        <v>0</v>
      </c>
      <c r="AB883" s="42"/>
      <c r="AC883" s="38"/>
    </row>
    <row r="884" spans="1:29" s="39" customFormat="1" ht="18" customHeight="1" x14ac:dyDescent="0.25">
      <c r="A884" s="43" t="s">
        <v>42</v>
      </c>
      <c r="B884" s="44">
        <f>B883+B882</f>
        <v>2236705000</v>
      </c>
      <c r="C884" s="44">
        <f t="shared" ref="C884:AA884" si="630">C883+C882</f>
        <v>2030808247.52</v>
      </c>
      <c r="D884" s="44">
        <f t="shared" si="630"/>
        <v>-205896752.47999999</v>
      </c>
      <c r="E884" s="44">
        <f t="shared" si="630"/>
        <v>80637701.789999992</v>
      </c>
      <c r="F884" s="44">
        <f t="shared" si="630"/>
        <v>0</v>
      </c>
      <c r="G884" s="44">
        <f t="shared" si="630"/>
        <v>0</v>
      </c>
      <c r="H884" s="44">
        <f t="shared" si="630"/>
        <v>0</v>
      </c>
      <c r="I884" s="44">
        <f t="shared" si="630"/>
        <v>67143387.5</v>
      </c>
      <c r="J884" s="44">
        <f t="shared" si="630"/>
        <v>0</v>
      </c>
      <c r="K884" s="44">
        <f t="shared" si="630"/>
        <v>0</v>
      </c>
      <c r="L884" s="44">
        <f t="shared" si="630"/>
        <v>0</v>
      </c>
      <c r="M884" s="44">
        <f t="shared" si="630"/>
        <v>67143387.5</v>
      </c>
      <c r="N884" s="44">
        <f t="shared" si="630"/>
        <v>0</v>
      </c>
      <c r="O884" s="44">
        <f t="shared" si="630"/>
        <v>10821695.82</v>
      </c>
      <c r="P884" s="44">
        <f t="shared" si="630"/>
        <v>2672618.4700000007</v>
      </c>
      <c r="Q884" s="44">
        <f t="shared" si="630"/>
        <v>0</v>
      </c>
      <c r="R884" s="44">
        <f t="shared" si="630"/>
        <v>0</v>
      </c>
      <c r="S884" s="44">
        <f t="shared" si="630"/>
        <v>0</v>
      </c>
      <c r="T884" s="44">
        <f t="shared" si="630"/>
        <v>0</v>
      </c>
      <c r="U884" s="44">
        <f t="shared" si="630"/>
        <v>0</v>
      </c>
      <c r="V884" s="44">
        <f t="shared" si="630"/>
        <v>0</v>
      </c>
      <c r="W884" s="44">
        <f t="shared" si="630"/>
        <v>0</v>
      </c>
      <c r="X884" s="44">
        <f t="shared" si="630"/>
        <v>0</v>
      </c>
      <c r="Y884" s="44">
        <f t="shared" si="630"/>
        <v>0</v>
      </c>
      <c r="Z884" s="44">
        <f t="shared" si="630"/>
        <v>80637701.789999992</v>
      </c>
      <c r="AA884" s="44">
        <f t="shared" si="630"/>
        <v>2156067298.21</v>
      </c>
      <c r="AB884" s="45">
        <f t="shared" si="626"/>
        <v>3.6052005870242161E-2</v>
      </c>
      <c r="AC884" s="47"/>
    </row>
    <row r="885" spans="1:29" s="39" customFormat="1" ht="15" customHeight="1" x14ac:dyDescent="0.25">
      <c r="A885" s="36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8"/>
    </row>
    <row r="886" spans="1:29" s="39" customFormat="1" ht="15" customHeight="1" x14ac:dyDescent="0.25">
      <c r="A886" s="36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8"/>
    </row>
    <row r="887" spans="1:29" s="39" customFormat="1" ht="15" customHeight="1" x14ac:dyDescent="0.3">
      <c r="A887" s="40" t="s">
        <v>54</v>
      </c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8"/>
    </row>
    <row r="888" spans="1:29" s="39" customFormat="1" ht="18" customHeight="1" x14ac:dyDescent="0.25">
      <c r="A888" s="41" t="s">
        <v>36</v>
      </c>
      <c r="B888" s="37">
        <f>[1]consoCURRENT!E18278</f>
        <v>6772000</v>
      </c>
      <c r="C888" s="37">
        <f>[1]consoCURRENT!F18278</f>
        <v>0</v>
      </c>
      <c r="D888" s="37">
        <f>[1]consoCURRENT!G18278</f>
        <v>0</v>
      </c>
      <c r="E888" s="37">
        <f>[1]consoCURRENT!H18278</f>
        <v>0</v>
      </c>
      <c r="F888" s="37">
        <f>[1]consoCURRENT!I18278</f>
        <v>0</v>
      </c>
      <c r="G888" s="37">
        <f>[1]consoCURRENT!J18278</f>
        <v>0</v>
      </c>
      <c r="H888" s="37">
        <f>[1]consoCURRENT!K18278</f>
        <v>0</v>
      </c>
      <c r="I888" s="37">
        <f>[1]consoCURRENT!L18278</f>
        <v>0</v>
      </c>
      <c r="J888" s="37">
        <f>[1]consoCURRENT!M18278</f>
        <v>0</v>
      </c>
      <c r="K888" s="37">
        <f>[1]consoCURRENT!N18278</f>
        <v>0</v>
      </c>
      <c r="L888" s="37">
        <f>[1]consoCURRENT!O18278</f>
        <v>0</v>
      </c>
      <c r="M888" s="37">
        <f>[1]consoCURRENT!P18278</f>
        <v>0</v>
      </c>
      <c r="N888" s="37">
        <f>[1]consoCURRENT!Q18278</f>
        <v>0</v>
      </c>
      <c r="O888" s="37">
        <f>[1]consoCURRENT!R18278</f>
        <v>11135.81</v>
      </c>
      <c r="P888" s="37">
        <f>[1]consoCURRENT!S18278</f>
        <v>-11135.81</v>
      </c>
      <c r="Q888" s="37">
        <f>[1]consoCURRENT!T18278</f>
        <v>0</v>
      </c>
      <c r="R888" s="37">
        <f>[1]consoCURRENT!U18278</f>
        <v>0</v>
      </c>
      <c r="S888" s="37">
        <f>[1]consoCURRENT!V18278</f>
        <v>0</v>
      </c>
      <c r="T888" s="37">
        <f>[1]consoCURRENT!W18278</f>
        <v>0</v>
      </c>
      <c r="U888" s="37">
        <f>[1]consoCURRENT!X18278</f>
        <v>0</v>
      </c>
      <c r="V888" s="37">
        <f>[1]consoCURRENT!Y18278</f>
        <v>0</v>
      </c>
      <c r="W888" s="37">
        <f>[1]consoCURRENT!Z18278</f>
        <v>0</v>
      </c>
      <c r="X888" s="37">
        <f>[1]consoCURRENT!AA18278</f>
        <v>0</v>
      </c>
      <c r="Y888" s="37">
        <f>[1]consoCURRENT!AB18278</f>
        <v>0</v>
      </c>
      <c r="Z888" s="37">
        <f>SUM(M888:Y888)</f>
        <v>0</v>
      </c>
      <c r="AA888" s="37">
        <f>B888-Z888</f>
        <v>6772000</v>
      </c>
      <c r="AB888" s="42">
        <f>Z888/B888</f>
        <v>0</v>
      </c>
      <c r="AC888" s="38"/>
    </row>
    <row r="889" spans="1:29" s="39" customFormat="1" ht="18" customHeight="1" x14ac:dyDescent="0.25">
      <c r="A889" s="41" t="s">
        <v>37</v>
      </c>
      <c r="B889" s="37">
        <f>[1]consoCURRENT!E18354</f>
        <v>1251000</v>
      </c>
      <c r="C889" s="37">
        <f>[1]consoCURRENT!F18354</f>
        <v>0</v>
      </c>
      <c r="D889" s="37">
        <f>[1]consoCURRENT!G18354</f>
        <v>0</v>
      </c>
      <c r="E889" s="37">
        <f>[1]consoCURRENT!H18354</f>
        <v>196282.34</v>
      </c>
      <c r="F889" s="37">
        <f>[1]consoCURRENT!I18354</f>
        <v>0</v>
      </c>
      <c r="G889" s="37">
        <f>[1]consoCURRENT!J18354</f>
        <v>0</v>
      </c>
      <c r="H889" s="37">
        <f>[1]consoCURRENT!K18354</f>
        <v>0</v>
      </c>
      <c r="I889" s="37">
        <f>[1]consoCURRENT!L18354</f>
        <v>0</v>
      </c>
      <c r="J889" s="37">
        <f>[1]consoCURRENT!M18354</f>
        <v>0</v>
      </c>
      <c r="K889" s="37">
        <f>[1]consoCURRENT!N18354</f>
        <v>0</v>
      </c>
      <c r="L889" s="37">
        <f>[1]consoCURRENT!O18354</f>
        <v>0</v>
      </c>
      <c r="M889" s="37">
        <f>[1]consoCURRENT!P18354</f>
        <v>0</v>
      </c>
      <c r="N889" s="37">
        <f>[1]consoCURRENT!Q18354</f>
        <v>0</v>
      </c>
      <c r="O889" s="37">
        <f>[1]consoCURRENT!R18354</f>
        <v>106777</v>
      </c>
      <c r="P889" s="37">
        <f>[1]consoCURRENT!S18354</f>
        <v>89505.34</v>
      </c>
      <c r="Q889" s="37">
        <f>[1]consoCURRENT!T18354</f>
        <v>0</v>
      </c>
      <c r="R889" s="37">
        <f>[1]consoCURRENT!U18354</f>
        <v>0</v>
      </c>
      <c r="S889" s="37">
        <f>[1]consoCURRENT!V18354</f>
        <v>0</v>
      </c>
      <c r="T889" s="37">
        <f>[1]consoCURRENT!W18354</f>
        <v>0</v>
      </c>
      <c r="U889" s="37">
        <f>[1]consoCURRENT!X18354</f>
        <v>0</v>
      </c>
      <c r="V889" s="37">
        <f>[1]consoCURRENT!Y18354</f>
        <v>0</v>
      </c>
      <c r="W889" s="37">
        <f>[1]consoCURRENT!Z18354</f>
        <v>0</v>
      </c>
      <c r="X889" s="37">
        <f>[1]consoCURRENT!AA18354</f>
        <v>0</v>
      </c>
      <c r="Y889" s="37">
        <f>[1]consoCURRENT!AB18354</f>
        <v>0</v>
      </c>
      <c r="Z889" s="37">
        <f t="shared" ref="Z889:Z891" si="631">SUM(M889:Y889)</f>
        <v>196282.34</v>
      </c>
      <c r="AA889" s="37">
        <f t="shared" ref="AA889:AA891" si="632">B889-Z889</f>
        <v>1054717.6599999999</v>
      </c>
      <c r="AB889" s="42">
        <f t="shared" ref="AB889:AB894" si="633">Z889/B889</f>
        <v>0.1569003517186251</v>
      </c>
      <c r="AC889" s="38"/>
    </row>
    <row r="890" spans="1:29" s="39" customFormat="1" ht="18" customHeight="1" x14ac:dyDescent="0.25">
      <c r="A890" s="41" t="s">
        <v>38</v>
      </c>
      <c r="B890" s="37">
        <f>[1]consoCURRENT!E18360</f>
        <v>0</v>
      </c>
      <c r="C890" s="37">
        <f>[1]consoCURRENT!F18360</f>
        <v>0</v>
      </c>
      <c r="D890" s="37">
        <f>[1]consoCURRENT!G18360</f>
        <v>0</v>
      </c>
      <c r="E890" s="37">
        <f>[1]consoCURRENT!H18360</f>
        <v>0</v>
      </c>
      <c r="F890" s="37">
        <f>[1]consoCURRENT!I18360</f>
        <v>0</v>
      </c>
      <c r="G890" s="37">
        <f>[1]consoCURRENT!J18360</f>
        <v>0</v>
      </c>
      <c r="H890" s="37">
        <f>[1]consoCURRENT!K18360</f>
        <v>0</v>
      </c>
      <c r="I890" s="37">
        <f>[1]consoCURRENT!L18360</f>
        <v>0</v>
      </c>
      <c r="J890" s="37">
        <f>[1]consoCURRENT!M18360</f>
        <v>0</v>
      </c>
      <c r="K890" s="37">
        <f>[1]consoCURRENT!N18360</f>
        <v>0</v>
      </c>
      <c r="L890" s="37">
        <f>[1]consoCURRENT!O18360</f>
        <v>0</v>
      </c>
      <c r="M890" s="37">
        <f>[1]consoCURRENT!P18360</f>
        <v>0</v>
      </c>
      <c r="N890" s="37">
        <f>[1]consoCURRENT!Q18360</f>
        <v>0</v>
      </c>
      <c r="O890" s="37">
        <f>[1]consoCURRENT!R18360</f>
        <v>0</v>
      </c>
      <c r="P890" s="37">
        <f>[1]consoCURRENT!S18360</f>
        <v>0</v>
      </c>
      <c r="Q890" s="37">
        <f>[1]consoCURRENT!T18360</f>
        <v>0</v>
      </c>
      <c r="R890" s="37">
        <f>[1]consoCURRENT!U18360</f>
        <v>0</v>
      </c>
      <c r="S890" s="37">
        <f>[1]consoCURRENT!V18360</f>
        <v>0</v>
      </c>
      <c r="T890" s="37">
        <f>[1]consoCURRENT!W18360</f>
        <v>0</v>
      </c>
      <c r="U890" s="37">
        <f>[1]consoCURRENT!X18360</f>
        <v>0</v>
      </c>
      <c r="V890" s="37">
        <f>[1]consoCURRENT!Y18360</f>
        <v>0</v>
      </c>
      <c r="W890" s="37">
        <f>[1]consoCURRENT!Z18360</f>
        <v>0</v>
      </c>
      <c r="X890" s="37">
        <f>[1]consoCURRENT!AA18360</f>
        <v>0</v>
      </c>
      <c r="Y890" s="37">
        <f>[1]consoCURRENT!AB18360</f>
        <v>0</v>
      </c>
      <c r="Z890" s="37">
        <f t="shared" si="631"/>
        <v>0</v>
      </c>
      <c r="AA890" s="37">
        <f t="shared" si="632"/>
        <v>0</v>
      </c>
      <c r="AB890" s="42"/>
      <c r="AC890" s="38"/>
    </row>
    <row r="891" spans="1:29" s="39" customFormat="1" ht="18" customHeight="1" x14ac:dyDescent="0.25">
      <c r="A891" s="41" t="s">
        <v>39</v>
      </c>
      <c r="B891" s="37">
        <f>[1]consoCURRENT!E18389</f>
        <v>0</v>
      </c>
      <c r="C891" s="37">
        <f>[1]consoCURRENT!F18389</f>
        <v>0</v>
      </c>
      <c r="D891" s="37">
        <f>[1]consoCURRENT!G18389</f>
        <v>0</v>
      </c>
      <c r="E891" s="37">
        <f>[1]consoCURRENT!H18389</f>
        <v>0</v>
      </c>
      <c r="F891" s="37">
        <f>[1]consoCURRENT!I18389</f>
        <v>0</v>
      </c>
      <c r="G891" s="37">
        <f>[1]consoCURRENT!J18389</f>
        <v>0</v>
      </c>
      <c r="H891" s="37">
        <f>[1]consoCURRENT!K18389</f>
        <v>0</v>
      </c>
      <c r="I891" s="37">
        <f>[1]consoCURRENT!L18389</f>
        <v>0</v>
      </c>
      <c r="J891" s="37">
        <f>[1]consoCURRENT!M18389</f>
        <v>0</v>
      </c>
      <c r="K891" s="37">
        <f>[1]consoCURRENT!N18389</f>
        <v>0</v>
      </c>
      <c r="L891" s="37">
        <f>[1]consoCURRENT!O18389</f>
        <v>0</v>
      </c>
      <c r="M891" s="37">
        <f>[1]consoCURRENT!P18389</f>
        <v>0</v>
      </c>
      <c r="N891" s="37">
        <f>[1]consoCURRENT!Q18389</f>
        <v>0</v>
      </c>
      <c r="O891" s="37">
        <f>[1]consoCURRENT!R18389</f>
        <v>0</v>
      </c>
      <c r="P891" s="37">
        <f>[1]consoCURRENT!S18389</f>
        <v>0</v>
      </c>
      <c r="Q891" s="37">
        <f>[1]consoCURRENT!T18389</f>
        <v>0</v>
      </c>
      <c r="R891" s="37">
        <f>[1]consoCURRENT!U18389</f>
        <v>0</v>
      </c>
      <c r="S891" s="37">
        <f>[1]consoCURRENT!V18389</f>
        <v>0</v>
      </c>
      <c r="T891" s="37">
        <f>[1]consoCURRENT!W18389</f>
        <v>0</v>
      </c>
      <c r="U891" s="37">
        <f>[1]consoCURRENT!X18389</f>
        <v>0</v>
      </c>
      <c r="V891" s="37">
        <f>[1]consoCURRENT!Y18389</f>
        <v>0</v>
      </c>
      <c r="W891" s="37">
        <f>[1]consoCURRENT!Z18389</f>
        <v>0</v>
      </c>
      <c r="X891" s="37">
        <f>[1]consoCURRENT!AA18389</f>
        <v>0</v>
      </c>
      <c r="Y891" s="37">
        <f>[1]consoCURRENT!AB18389</f>
        <v>0</v>
      </c>
      <c r="Z891" s="37">
        <f t="shared" si="631"/>
        <v>0</v>
      </c>
      <c r="AA891" s="37">
        <f t="shared" si="632"/>
        <v>0</v>
      </c>
      <c r="AB891" s="42"/>
      <c r="AC891" s="38"/>
    </row>
    <row r="892" spans="1:29" s="39" customFormat="1" ht="18" customHeight="1" x14ac:dyDescent="0.25">
      <c r="A892" s="43" t="s">
        <v>40</v>
      </c>
      <c r="B892" s="44">
        <f>SUM(B888:B891)</f>
        <v>8023000</v>
      </c>
      <c r="C892" s="44">
        <f t="shared" ref="C892:AA892" si="634">SUM(C888:C891)</f>
        <v>0</v>
      </c>
      <c r="D892" s="44">
        <f t="shared" si="634"/>
        <v>0</v>
      </c>
      <c r="E892" s="44">
        <f t="shared" si="634"/>
        <v>196282.34</v>
      </c>
      <c r="F892" s="44">
        <f t="shared" si="634"/>
        <v>0</v>
      </c>
      <c r="G892" s="44">
        <f t="shared" si="634"/>
        <v>0</v>
      </c>
      <c r="H892" s="44">
        <f t="shared" si="634"/>
        <v>0</v>
      </c>
      <c r="I892" s="44">
        <f t="shared" si="634"/>
        <v>0</v>
      </c>
      <c r="J892" s="44">
        <f t="shared" si="634"/>
        <v>0</v>
      </c>
      <c r="K892" s="44">
        <f t="shared" si="634"/>
        <v>0</v>
      </c>
      <c r="L892" s="44">
        <f t="shared" si="634"/>
        <v>0</v>
      </c>
      <c r="M892" s="44">
        <f t="shared" si="634"/>
        <v>0</v>
      </c>
      <c r="N892" s="44">
        <f t="shared" si="634"/>
        <v>0</v>
      </c>
      <c r="O892" s="44">
        <f t="shared" si="634"/>
        <v>117912.81</v>
      </c>
      <c r="P892" s="44">
        <f t="shared" si="634"/>
        <v>78369.53</v>
      </c>
      <c r="Q892" s="44">
        <f t="shared" si="634"/>
        <v>0</v>
      </c>
      <c r="R892" s="44">
        <f t="shared" si="634"/>
        <v>0</v>
      </c>
      <c r="S892" s="44">
        <f t="shared" si="634"/>
        <v>0</v>
      </c>
      <c r="T892" s="44">
        <f t="shared" si="634"/>
        <v>0</v>
      </c>
      <c r="U892" s="44">
        <f t="shared" si="634"/>
        <v>0</v>
      </c>
      <c r="V892" s="44">
        <f t="shared" si="634"/>
        <v>0</v>
      </c>
      <c r="W892" s="44">
        <f t="shared" si="634"/>
        <v>0</v>
      </c>
      <c r="X892" s="44">
        <f t="shared" si="634"/>
        <v>0</v>
      </c>
      <c r="Y892" s="44">
        <f t="shared" si="634"/>
        <v>0</v>
      </c>
      <c r="Z892" s="44">
        <f t="shared" si="634"/>
        <v>196282.34</v>
      </c>
      <c r="AA892" s="44">
        <f t="shared" si="634"/>
        <v>7826717.6600000001</v>
      </c>
      <c r="AB892" s="45">
        <f t="shared" si="633"/>
        <v>2.446495575221239E-2</v>
      </c>
      <c r="AC892" s="38"/>
    </row>
    <row r="893" spans="1:29" s="39" customFormat="1" ht="18" customHeight="1" x14ac:dyDescent="0.25">
      <c r="A893" s="46" t="s">
        <v>41</v>
      </c>
      <c r="B893" s="37">
        <f>[1]consoCURRENT!E18393</f>
        <v>0</v>
      </c>
      <c r="C893" s="37">
        <f>[1]consoCURRENT!F18393</f>
        <v>0</v>
      </c>
      <c r="D893" s="37">
        <f>[1]consoCURRENT!G18393</f>
        <v>0</v>
      </c>
      <c r="E893" s="37">
        <f>[1]consoCURRENT!H18393</f>
        <v>0</v>
      </c>
      <c r="F893" s="37">
        <f>[1]consoCURRENT!I18393</f>
        <v>0</v>
      </c>
      <c r="G893" s="37">
        <f>[1]consoCURRENT!J18393</f>
        <v>0</v>
      </c>
      <c r="H893" s="37">
        <f>[1]consoCURRENT!K18393</f>
        <v>0</v>
      </c>
      <c r="I893" s="37">
        <f>[1]consoCURRENT!L18393</f>
        <v>0</v>
      </c>
      <c r="J893" s="37">
        <f>[1]consoCURRENT!M18393</f>
        <v>0</v>
      </c>
      <c r="K893" s="37">
        <f>[1]consoCURRENT!N18393</f>
        <v>0</v>
      </c>
      <c r="L893" s="37">
        <f>[1]consoCURRENT!O18393</f>
        <v>0</v>
      </c>
      <c r="M893" s="37">
        <f>[1]consoCURRENT!P18393</f>
        <v>0</v>
      </c>
      <c r="N893" s="37">
        <f>[1]consoCURRENT!Q18393</f>
        <v>0</v>
      </c>
      <c r="O893" s="37">
        <f>[1]consoCURRENT!R18393</f>
        <v>0</v>
      </c>
      <c r="P893" s="37">
        <f>[1]consoCURRENT!S18393</f>
        <v>0</v>
      </c>
      <c r="Q893" s="37">
        <f>[1]consoCURRENT!T18393</f>
        <v>0</v>
      </c>
      <c r="R893" s="37">
        <f>[1]consoCURRENT!U18393</f>
        <v>0</v>
      </c>
      <c r="S893" s="37">
        <f>[1]consoCURRENT!V18393</f>
        <v>0</v>
      </c>
      <c r="T893" s="37">
        <f>[1]consoCURRENT!W18393</f>
        <v>0</v>
      </c>
      <c r="U893" s="37">
        <f>[1]consoCURRENT!X18393</f>
        <v>0</v>
      </c>
      <c r="V893" s="37">
        <f>[1]consoCURRENT!Y18393</f>
        <v>0</v>
      </c>
      <c r="W893" s="37">
        <f>[1]consoCURRENT!Z18393</f>
        <v>0</v>
      </c>
      <c r="X893" s="37">
        <f>[1]consoCURRENT!AA18393</f>
        <v>0</v>
      </c>
      <c r="Y893" s="37">
        <f>[1]consoCURRENT!AB18393</f>
        <v>0</v>
      </c>
      <c r="Z893" s="37">
        <f t="shared" ref="Z893" si="635">SUM(M893:Y893)</f>
        <v>0</v>
      </c>
      <c r="AA893" s="37">
        <f t="shared" ref="AA893" si="636">B893-Z893</f>
        <v>0</v>
      </c>
      <c r="AB893" s="42"/>
      <c r="AC893" s="38"/>
    </row>
    <row r="894" spans="1:29" s="39" customFormat="1" ht="18" customHeight="1" x14ac:dyDescent="0.25">
      <c r="A894" s="43" t="s">
        <v>42</v>
      </c>
      <c r="B894" s="44">
        <f>B893+B892</f>
        <v>8023000</v>
      </c>
      <c r="C894" s="44">
        <f t="shared" ref="C894:AA894" si="637">C893+C892</f>
        <v>0</v>
      </c>
      <c r="D894" s="44">
        <f t="shared" si="637"/>
        <v>0</v>
      </c>
      <c r="E894" s="44">
        <f t="shared" si="637"/>
        <v>196282.34</v>
      </c>
      <c r="F894" s="44">
        <f t="shared" si="637"/>
        <v>0</v>
      </c>
      <c r="G894" s="44">
        <f t="shared" si="637"/>
        <v>0</v>
      </c>
      <c r="H894" s="44">
        <f t="shared" si="637"/>
        <v>0</v>
      </c>
      <c r="I894" s="44">
        <f t="shared" si="637"/>
        <v>0</v>
      </c>
      <c r="J894" s="44">
        <f t="shared" si="637"/>
        <v>0</v>
      </c>
      <c r="K894" s="44">
        <f t="shared" si="637"/>
        <v>0</v>
      </c>
      <c r="L894" s="44">
        <f t="shared" si="637"/>
        <v>0</v>
      </c>
      <c r="M894" s="44">
        <f t="shared" si="637"/>
        <v>0</v>
      </c>
      <c r="N894" s="44">
        <f t="shared" si="637"/>
        <v>0</v>
      </c>
      <c r="O894" s="44">
        <f t="shared" si="637"/>
        <v>117912.81</v>
      </c>
      <c r="P894" s="44">
        <f t="shared" si="637"/>
        <v>78369.53</v>
      </c>
      <c r="Q894" s="44">
        <f t="shared" si="637"/>
        <v>0</v>
      </c>
      <c r="R894" s="44">
        <f t="shared" si="637"/>
        <v>0</v>
      </c>
      <c r="S894" s="44">
        <f t="shared" si="637"/>
        <v>0</v>
      </c>
      <c r="T894" s="44">
        <f t="shared" si="637"/>
        <v>0</v>
      </c>
      <c r="U894" s="44">
        <f t="shared" si="637"/>
        <v>0</v>
      </c>
      <c r="V894" s="44">
        <f t="shared" si="637"/>
        <v>0</v>
      </c>
      <c r="W894" s="44">
        <f t="shared" si="637"/>
        <v>0</v>
      </c>
      <c r="X894" s="44">
        <f t="shared" si="637"/>
        <v>0</v>
      </c>
      <c r="Y894" s="44">
        <f t="shared" si="637"/>
        <v>0</v>
      </c>
      <c r="Z894" s="44">
        <f t="shared" si="637"/>
        <v>196282.34</v>
      </c>
      <c r="AA894" s="44">
        <f t="shared" si="637"/>
        <v>7826717.6600000001</v>
      </c>
      <c r="AB894" s="45">
        <f t="shared" si="633"/>
        <v>2.446495575221239E-2</v>
      </c>
      <c r="AC894" s="47"/>
    </row>
    <row r="895" spans="1:29" s="39" customFormat="1" ht="15" customHeight="1" x14ac:dyDescent="0.25">
      <c r="A895" s="36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8"/>
    </row>
    <row r="896" spans="1:29" s="39" customFormat="1" ht="15" customHeight="1" x14ac:dyDescent="0.25">
      <c r="A896" s="36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8"/>
    </row>
    <row r="897" spans="1:29" s="39" customFormat="1" ht="15" customHeight="1" x14ac:dyDescent="0.3">
      <c r="A897" s="40" t="s">
        <v>55</v>
      </c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8"/>
    </row>
    <row r="898" spans="1:29" s="39" customFormat="1" ht="18" customHeight="1" x14ac:dyDescent="0.25">
      <c r="A898" s="41" t="s">
        <v>36</v>
      </c>
      <c r="B898" s="37">
        <f>[1]consoCURRENT!E18453</f>
        <v>3561000</v>
      </c>
      <c r="C898" s="37">
        <f>[1]consoCURRENT!F18453</f>
        <v>0</v>
      </c>
      <c r="D898" s="37">
        <f>[1]consoCURRENT!G18453</f>
        <v>0</v>
      </c>
      <c r="E898" s="37">
        <f>[1]consoCURRENT!H18453</f>
        <v>0</v>
      </c>
      <c r="F898" s="37">
        <f>[1]consoCURRENT!I18453</f>
        <v>0</v>
      </c>
      <c r="G898" s="37">
        <f>[1]consoCURRENT!J18453</f>
        <v>0</v>
      </c>
      <c r="H898" s="37">
        <f>[1]consoCURRENT!K18453</f>
        <v>0</v>
      </c>
      <c r="I898" s="37">
        <f>[1]consoCURRENT!L18453</f>
        <v>0</v>
      </c>
      <c r="J898" s="37">
        <f>[1]consoCURRENT!M18453</f>
        <v>0</v>
      </c>
      <c r="K898" s="37">
        <f>[1]consoCURRENT!N18453</f>
        <v>0</v>
      </c>
      <c r="L898" s="37">
        <f>[1]consoCURRENT!O18453</f>
        <v>0</v>
      </c>
      <c r="M898" s="37">
        <f>[1]consoCURRENT!P18453</f>
        <v>0</v>
      </c>
      <c r="N898" s="37">
        <f>[1]consoCURRENT!Q18453</f>
        <v>0</v>
      </c>
      <c r="O898" s="37">
        <f>[1]consoCURRENT!R18453</f>
        <v>0</v>
      </c>
      <c r="P898" s="37">
        <f>[1]consoCURRENT!S18453</f>
        <v>0</v>
      </c>
      <c r="Q898" s="37">
        <f>[1]consoCURRENT!T18453</f>
        <v>0</v>
      </c>
      <c r="R898" s="37">
        <f>[1]consoCURRENT!U18453</f>
        <v>0</v>
      </c>
      <c r="S898" s="37">
        <f>[1]consoCURRENT!V18453</f>
        <v>0</v>
      </c>
      <c r="T898" s="37">
        <f>[1]consoCURRENT!W18453</f>
        <v>0</v>
      </c>
      <c r="U898" s="37">
        <f>[1]consoCURRENT!X18453</f>
        <v>0</v>
      </c>
      <c r="V898" s="37">
        <f>[1]consoCURRENT!Y18453</f>
        <v>0</v>
      </c>
      <c r="W898" s="37">
        <f>[1]consoCURRENT!Z18453</f>
        <v>0</v>
      </c>
      <c r="X898" s="37">
        <f>[1]consoCURRENT!AA18453</f>
        <v>0</v>
      </c>
      <c r="Y898" s="37">
        <f>[1]consoCURRENT!AB18453</f>
        <v>0</v>
      </c>
      <c r="Z898" s="37">
        <f>SUM(M898:Y898)</f>
        <v>0</v>
      </c>
      <c r="AA898" s="37">
        <f>B898-Z898</f>
        <v>3561000</v>
      </c>
      <c r="AB898" s="42">
        <f>Z898/B898</f>
        <v>0</v>
      </c>
      <c r="AC898" s="38"/>
    </row>
    <row r="899" spans="1:29" s="39" customFormat="1" ht="18" customHeight="1" x14ac:dyDescent="0.25">
      <c r="A899" s="41" t="s">
        <v>37</v>
      </c>
      <c r="B899" s="37">
        <f>[1]consoCURRENT!E18529</f>
        <v>632000</v>
      </c>
      <c r="C899" s="37">
        <f>[1]consoCURRENT!F18529</f>
        <v>0</v>
      </c>
      <c r="D899" s="37">
        <f>[1]consoCURRENT!G18529</f>
        <v>0</v>
      </c>
      <c r="E899" s="37">
        <f>[1]consoCURRENT!H18529</f>
        <v>317300</v>
      </c>
      <c r="F899" s="37">
        <f>[1]consoCURRENT!I18529</f>
        <v>0</v>
      </c>
      <c r="G899" s="37">
        <f>[1]consoCURRENT!J18529</f>
        <v>0</v>
      </c>
      <c r="H899" s="37">
        <f>[1]consoCURRENT!K18529</f>
        <v>0</v>
      </c>
      <c r="I899" s="37">
        <f>[1]consoCURRENT!L18529</f>
        <v>0</v>
      </c>
      <c r="J899" s="37">
        <f>[1]consoCURRENT!M18529</f>
        <v>0</v>
      </c>
      <c r="K899" s="37">
        <f>[1]consoCURRENT!N18529</f>
        <v>0</v>
      </c>
      <c r="L899" s="37">
        <f>[1]consoCURRENT!O18529</f>
        <v>0</v>
      </c>
      <c r="M899" s="37">
        <f>[1]consoCURRENT!P18529</f>
        <v>0</v>
      </c>
      <c r="N899" s="37">
        <f>[1]consoCURRENT!Q18529</f>
        <v>0</v>
      </c>
      <c r="O899" s="37">
        <f>[1]consoCURRENT!R18529</f>
        <v>207507</v>
      </c>
      <c r="P899" s="37">
        <f>[1]consoCURRENT!S18529</f>
        <v>109793</v>
      </c>
      <c r="Q899" s="37">
        <f>[1]consoCURRENT!T18529</f>
        <v>0</v>
      </c>
      <c r="R899" s="37">
        <f>[1]consoCURRENT!U18529</f>
        <v>0</v>
      </c>
      <c r="S899" s="37">
        <f>[1]consoCURRENT!V18529</f>
        <v>0</v>
      </c>
      <c r="T899" s="37">
        <f>[1]consoCURRENT!W18529</f>
        <v>0</v>
      </c>
      <c r="U899" s="37">
        <f>[1]consoCURRENT!X18529</f>
        <v>0</v>
      </c>
      <c r="V899" s="37">
        <f>[1]consoCURRENT!Y18529</f>
        <v>0</v>
      </c>
      <c r="W899" s="37">
        <f>[1]consoCURRENT!Z18529</f>
        <v>0</v>
      </c>
      <c r="X899" s="37">
        <f>[1]consoCURRENT!AA18529</f>
        <v>0</v>
      </c>
      <c r="Y899" s="37">
        <f>[1]consoCURRENT!AB18529</f>
        <v>0</v>
      </c>
      <c r="Z899" s="37">
        <f t="shared" ref="Z899:Z901" si="638">SUM(M899:Y899)</f>
        <v>317300</v>
      </c>
      <c r="AA899" s="37">
        <f t="shared" ref="AA899:AA901" si="639">B899-Z899</f>
        <v>314700</v>
      </c>
      <c r="AB899" s="42">
        <f t="shared" ref="AB899:AB904" si="640">Z899/B899</f>
        <v>0.50205696202531647</v>
      </c>
      <c r="AC899" s="38"/>
    </row>
    <row r="900" spans="1:29" s="39" customFormat="1" ht="18" customHeight="1" x14ac:dyDescent="0.25">
      <c r="A900" s="41" t="s">
        <v>38</v>
      </c>
      <c r="B900" s="37">
        <f>[1]consoCURRENT!E18535</f>
        <v>0</v>
      </c>
      <c r="C900" s="37">
        <f>[1]consoCURRENT!F18535</f>
        <v>0</v>
      </c>
      <c r="D900" s="37">
        <f>[1]consoCURRENT!G18535</f>
        <v>0</v>
      </c>
      <c r="E900" s="37">
        <f>[1]consoCURRENT!H18535</f>
        <v>0</v>
      </c>
      <c r="F900" s="37">
        <f>[1]consoCURRENT!I18535</f>
        <v>0</v>
      </c>
      <c r="G900" s="37">
        <f>[1]consoCURRENT!J18535</f>
        <v>0</v>
      </c>
      <c r="H900" s="37">
        <f>[1]consoCURRENT!K18535</f>
        <v>0</v>
      </c>
      <c r="I900" s="37">
        <f>[1]consoCURRENT!L18535</f>
        <v>0</v>
      </c>
      <c r="J900" s="37">
        <f>[1]consoCURRENT!M18535</f>
        <v>0</v>
      </c>
      <c r="K900" s="37">
        <f>[1]consoCURRENT!N18535</f>
        <v>0</v>
      </c>
      <c r="L900" s="37">
        <f>[1]consoCURRENT!O18535</f>
        <v>0</v>
      </c>
      <c r="M900" s="37">
        <f>[1]consoCURRENT!P18535</f>
        <v>0</v>
      </c>
      <c r="N900" s="37">
        <f>[1]consoCURRENT!Q18535</f>
        <v>0</v>
      </c>
      <c r="O900" s="37">
        <f>[1]consoCURRENT!R18535</f>
        <v>0</v>
      </c>
      <c r="P900" s="37">
        <f>[1]consoCURRENT!S18535</f>
        <v>0</v>
      </c>
      <c r="Q900" s="37">
        <f>[1]consoCURRENT!T18535</f>
        <v>0</v>
      </c>
      <c r="R900" s="37">
        <f>[1]consoCURRENT!U18535</f>
        <v>0</v>
      </c>
      <c r="S900" s="37">
        <f>[1]consoCURRENT!V18535</f>
        <v>0</v>
      </c>
      <c r="T900" s="37">
        <f>[1]consoCURRENT!W18535</f>
        <v>0</v>
      </c>
      <c r="U900" s="37">
        <f>[1]consoCURRENT!X18535</f>
        <v>0</v>
      </c>
      <c r="V900" s="37">
        <f>[1]consoCURRENT!Y18535</f>
        <v>0</v>
      </c>
      <c r="W900" s="37">
        <f>[1]consoCURRENT!Z18535</f>
        <v>0</v>
      </c>
      <c r="X900" s="37">
        <f>[1]consoCURRENT!AA18535</f>
        <v>0</v>
      </c>
      <c r="Y900" s="37">
        <f>[1]consoCURRENT!AB18535</f>
        <v>0</v>
      </c>
      <c r="Z900" s="37">
        <f t="shared" si="638"/>
        <v>0</v>
      </c>
      <c r="AA900" s="37">
        <f t="shared" si="639"/>
        <v>0</v>
      </c>
      <c r="AB900" s="42"/>
      <c r="AC900" s="38"/>
    </row>
    <row r="901" spans="1:29" s="39" customFormat="1" ht="18" customHeight="1" x14ac:dyDescent="0.25">
      <c r="A901" s="41" t="s">
        <v>39</v>
      </c>
      <c r="B901" s="37">
        <f>[1]consoCURRENT!E18564</f>
        <v>0</v>
      </c>
      <c r="C901" s="37">
        <f>[1]consoCURRENT!F18564</f>
        <v>0</v>
      </c>
      <c r="D901" s="37">
        <f>[1]consoCURRENT!G18564</f>
        <v>0</v>
      </c>
      <c r="E901" s="37">
        <f>[1]consoCURRENT!H18564</f>
        <v>0</v>
      </c>
      <c r="F901" s="37">
        <f>[1]consoCURRENT!I18564</f>
        <v>0</v>
      </c>
      <c r="G901" s="37">
        <f>[1]consoCURRENT!J18564</f>
        <v>0</v>
      </c>
      <c r="H901" s="37">
        <f>[1]consoCURRENT!K18564</f>
        <v>0</v>
      </c>
      <c r="I901" s="37">
        <f>[1]consoCURRENT!L18564</f>
        <v>0</v>
      </c>
      <c r="J901" s="37">
        <f>[1]consoCURRENT!M18564</f>
        <v>0</v>
      </c>
      <c r="K901" s="37">
        <f>[1]consoCURRENT!N18564</f>
        <v>0</v>
      </c>
      <c r="L901" s="37">
        <f>[1]consoCURRENT!O18564</f>
        <v>0</v>
      </c>
      <c r="M901" s="37">
        <f>[1]consoCURRENT!P18564</f>
        <v>0</v>
      </c>
      <c r="N901" s="37">
        <f>[1]consoCURRENT!Q18564</f>
        <v>0</v>
      </c>
      <c r="O901" s="37">
        <f>[1]consoCURRENT!R18564</f>
        <v>0</v>
      </c>
      <c r="P901" s="37">
        <f>[1]consoCURRENT!S18564</f>
        <v>0</v>
      </c>
      <c r="Q901" s="37">
        <f>[1]consoCURRENT!T18564</f>
        <v>0</v>
      </c>
      <c r="R901" s="37">
        <f>[1]consoCURRENT!U18564</f>
        <v>0</v>
      </c>
      <c r="S901" s="37">
        <f>[1]consoCURRENT!V18564</f>
        <v>0</v>
      </c>
      <c r="T901" s="37">
        <f>[1]consoCURRENT!W18564</f>
        <v>0</v>
      </c>
      <c r="U901" s="37">
        <f>[1]consoCURRENT!X18564</f>
        <v>0</v>
      </c>
      <c r="V901" s="37">
        <f>[1]consoCURRENT!Y18564</f>
        <v>0</v>
      </c>
      <c r="W901" s="37">
        <f>[1]consoCURRENT!Z18564</f>
        <v>0</v>
      </c>
      <c r="X901" s="37">
        <f>[1]consoCURRENT!AA18564</f>
        <v>0</v>
      </c>
      <c r="Y901" s="37">
        <f>[1]consoCURRENT!AB18564</f>
        <v>0</v>
      </c>
      <c r="Z901" s="37">
        <f t="shared" si="638"/>
        <v>0</v>
      </c>
      <c r="AA901" s="37">
        <f t="shared" si="639"/>
        <v>0</v>
      </c>
      <c r="AB901" s="42"/>
      <c r="AC901" s="38"/>
    </row>
    <row r="902" spans="1:29" s="39" customFormat="1" ht="18" customHeight="1" x14ac:dyDescent="0.25">
      <c r="A902" s="43" t="s">
        <v>40</v>
      </c>
      <c r="B902" s="44">
        <f>SUM(B898:B901)</f>
        <v>4193000</v>
      </c>
      <c r="C902" s="44">
        <f t="shared" ref="C902:AA902" si="641">SUM(C898:C901)</f>
        <v>0</v>
      </c>
      <c r="D902" s="44">
        <f t="shared" si="641"/>
        <v>0</v>
      </c>
      <c r="E902" s="44">
        <f t="shared" si="641"/>
        <v>317300</v>
      </c>
      <c r="F902" s="44">
        <f t="shared" si="641"/>
        <v>0</v>
      </c>
      <c r="G902" s="44">
        <f t="shared" si="641"/>
        <v>0</v>
      </c>
      <c r="H902" s="44">
        <f t="shared" si="641"/>
        <v>0</v>
      </c>
      <c r="I902" s="44">
        <f t="shared" si="641"/>
        <v>0</v>
      </c>
      <c r="J902" s="44">
        <f t="shared" si="641"/>
        <v>0</v>
      </c>
      <c r="K902" s="44">
        <f t="shared" si="641"/>
        <v>0</v>
      </c>
      <c r="L902" s="44">
        <f t="shared" si="641"/>
        <v>0</v>
      </c>
      <c r="M902" s="44">
        <f t="shared" si="641"/>
        <v>0</v>
      </c>
      <c r="N902" s="44">
        <f t="shared" si="641"/>
        <v>0</v>
      </c>
      <c r="O902" s="44">
        <f t="shared" si="641"/>
        <v>207507</v>
      </c>
      <c r="P902" s="44">
        <f t="shared" si="641"/>
        <v>109793</v>
      </c>
      <c r="Q902" s="44">
        <f t="shared" si="641"/>
        <v>0</v>
      </c>
      <c r="R902" s="44">
        <f t="shared" si="641"/>
        <v>0</v>
      </c>
      <c r="S902" s="44">
        <f t="shared" si="641"/>
        <v>0</v>
      </c>
      <c r="T902" s="44">
        <f t="shared" si="641"/>
        <v>0</v>
      </c>
      <c r="U902" s="44">
        <f t="shared" si="641"/>
        <v>0</v>
      </c>
      <c r="V902" s="44">
        <f t="shared" si="641"/>
        <v>0</v>
      </c>
      <c r="W902" s="44">
        <f t="shared" si="641"/>
        <v>0</v>
      </c>
      <c r="X902" s="44">
        <f t="shared" si="641"/>
        <v>0</v>
      </c>
      <c r="Y902" s="44">
        <f t="shared" si="641"/>
        <v>0</v>
      </c>
      <c r="Z902" s="44">
        <f t="shared" si="641"/>
        <v>317300</v>
      </c>
      <c r="AA902" s="44">
        <f t="shared" si="641"/>
        <v>3875700</v>
      </c>
      <c r="AB902" s="45">
        <f t="shared" si="640"/>
        <v>7.5673741950870496E-2</v>
      </c>
      <c r="AC902" s="38"/>
    </row>
    <row r="903" spans="1:29" s="39" customFormat="1" ht="18" customHeight="1" x14ac:dyDescent="0.25">
      <c r="A903" s="46" t="s">
        <v>41</v>
      </c>
      <c r="B903" s="37">
        <f>[1]consoCURRENT!E18568</f>
        <v>0</v>
      </c>
      <c r="C903" s="37">
        <f>[1]consoCURRENT!F18568</f>
        <v>0</v>
      </c>
      <c r="D903" s="37">
        <f>[1]consoCURRENT!G18568</f>
        <v>0</v>
      </c>
      <c r="E903" s="37">
        <f>[1]consoCURRENT!H18568</f>
        <v>0</v>
      </c>
      <c r="F903" s="37">
        <f>[1]consoCURRENT!I18568</f>
        <v>0</v>
      </c>
      <c r="G903" s="37">
        <f>[1]consoCURRENT!J18568</f>
        <v>0</v>
      </c>
      <c r="H903" s="37">
        <f>[1]consoCURRENT!K18568</f>
        <v>0</v>
      </c>
      <c r="I903" s="37">
        <f>[1]consoCURRENT!L18568</f>
        <v>0</v>
      </c>
      <c r="J903" s="37">
        <f>[1]consoCURRENT!M18568</f>
        <v>0</v>
      </c>
      <c r="K903" s="37">
        <f>[1]consoCURRENT!N18568</f>
        <v>0</v>
      </c>
      <c r="L903" s="37">
        <f>[1]consoCURRENT!O18568</f>
        <v>0</v>
      </c>
      <c r="M903" s="37">
        <f>[1]consoCURRENT!P18568</f>
        <v>0</v>
      </c>
      <c r="N903" s="37">
        <f>[1]consoCURRENT!Q18568</f>
        <v>0</v>
      </c>
      <c r="O903" s="37">
        <f>[1]consoCURRENT!R18568</f>
        <v>0</v>
      </c>
      <c r="P903" s="37">
        <f>[1]consoCURRENT!S18568</f>
        <v>0</v>
      </c>
      <c r="Q903" s="37">
        <f>[1]consoCURRENT!T18568</f>
        <v>0</v>
      </c>
      <c r="R903" s="37">
        <f>[1]consoCURRENT!U18568</f>
        <v>0</v>
      </c>
      <c r="S903" s="37">
        <f>[1]consoCURRENT!V18568</f>
        <v>0</v>
      </c>
      <c r="T903" s="37">
        <f>[1]consoCURRENT!W18568</f>
        <v>0</v>
      </c>
      <c r="U903" s="37">
        <f>[1]consoCURRENT!X18568</f>
        <v>0</v>
      </c>
      <c r="V903" s="37">
        <f>[1]consoCURRENT!Y18568</f>
        <v>0</v>
      </c>
      <c r="W903" s="37">
        <f>[1]consoCURRENT!Z18568</f>
        <v>0</v>
      </c>
      <c r="X903" s="37">
        <f>[1]consoCURRENT!AA18568</f>
        <v>0</v>
      </c>
      <c r="Y903" s="37">
        <f>[1]consoCURRENT!AB18568</f>
        <v>0</v>
      </c>
      <c r="Z903" s="37">
        <f t="shared" ref="Z903" si="642">SUM(M903:Y903)</f>
        <v>0</v>
      </c>
      <c r="AA903" s="37">
        <f t="shared" ref="AA903" si="643">B903-Z903</f>
        <v>0</v>
      </c>
      <c r="AB903" s="42"/>
      <c r="AC903" s="38"/>
    </row>
    <row r="904" spans="1:29" s="39" customFormat="1" ht="18" customHeight="1" x14ac:dyDescent="0.25">
      <c r="A904" s="43" t="s">
        <v>42</v>
      </c>
      <c r="B904" s="44">
        <f>B903+B902</f>
        <v>4193000</v>
      </c>
      <c r="C904" s="44">
        <f t="shared" ref="C904:AA904" si="644">C903+C902</f>
        <v>0</v>
      </c>
      <c r="D904" s="44">
        <f t="shared" si="644"/>
        <v>0</v>
      </c>
      <c r="E904" s="44">
        <f t="shared" si="644"/>
        <v>317300</v>
      </c>
      <c r="F904" s="44">
        <f t="shared" si="644"/>
        <v>0</v>
      </c>
      <c r="G904" s="44">
        <f t="shared" si="644"/>
        <v>0</v>
      </c>
      <c r="H904" s="44">
        <f t="shared" si="644"/>
        <v>0</v>
      </c>
      <c r="I904" s="44">
        <f t="shared" si="644"/>
        <v>0</v>
      </c>
      <c r="J904" s="44">
        <f t="shared" si="644"/>
        <v>0</v>
      </c>
      <c r="K904" s="44">
        <f t="shared" si="644"/>
        <v>0</v>
      </c>
      <c r="L904" s="44">
        <f t="shared" si="644"/>
        <v>0</v>
      </c>
      <c r="M904" s="44">
        <f t="shared" si="644"/>
        <v>0</v>
      </c>
      <c r="N904" s="44">
        <f t="shared" si="644"/>
        <v>0</v>
      </c>
      <c r="O904" s="44">
        <f t="shared" si="644"/>
        <v>207507</v>
      </c>
      <c r="P904" s="44">
        <f t="shared" si="644"/>
        <v>109793</v>
      </c>
      <c r="Q904" s="44">
        <f t="shared" si="644"/>
        <v>0</v>
      </c>
      <c r="R904" s="44">
        <f t="shared" si="644"/>
        <v>0</v>
      </c>
      <c r="S904" s="44">
        <f t="shared" si="644"/>
        <v>0</v>
      </c>
      <c r="T904" s="44">
        <f t="shared" si="644"/>
        <v>0</v>
      </c>
      <c r="U904" s="44">
        <f t="shared" si="644"/>
        <v>0</v>
      </c>
      <c r="V904" s="44">
        <f t="shared" si="644"/>
        <v>0</v>
      </c>
      <c r="W904" s="44">
        <f t="shared" si="644"/>
        <v>0</v>
      </c>
      <c r="X904" s="44">
        <f t="shared" si="644"/>
        <v>0</v>
      </c>
      <c r="Y904" s="44">
        <f t="shared" si="644"/>
        <v>0</v>
      </c>
      <c r="Z904" s="44">
        <f t="shared" si="644"/>
        <v>317300</v>
      </c>
      <c r="AA904" s="44">
        <f t="shared" si="644"/>
        <v>3875700</v>
      </c>
      <c r="AB904" s="45">
        <f t="shared" si="640"/>
        <v>7.5673741950870496E-2</v>
      </c>
      <c r="AC904" s="47"/>
    </row>
    <row r="905" spans="1:29" s="39" customFormat="1" ht="15" customHeight="1" x14ac:dyDescent="0.25">
      <c r="A905" s="36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8"/>
    </row>
    <row r="906" spans="1:29" s="39" customFormat="1" ht="15" customHeight="1" x14ac:dyDescent="0.25">
      <c r="A906" s="36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8"/>
    </row>
    <row r="907" spans="1:29" s="39" customFormat="1" ht="15" customHeight="1" x14ac:dyDescent="0.3">
      <c r="A907" s="40" t="s">
        <v>56</v>
      </c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8"/>
    </row>
    <row r="908" spans="1:29" s="39" customFormat="1" ht="18" customHeight="1" x14ac:dyDescent="0.25">
      <c r="A908" s="41" t="s">
        <v>36</v>
      </c>
      <c r="B908" s="37">
        <f>[1]consoCURRENT!E18628</f>
        <v>1554000</v>
      </c>
      <c r="C908" s="37">
        <f>[1]consoCURRENT!F18628</f>
        <v>0</v>
      </c>
      <c r="D908" s="37">
        <f>[1]consoCURRENT!G18628</f>
        <v>0</v>
      </c>
      <c r="E908" s="37">
        <f>[1]consoCURRENT!H18628</f>
        <v>0</v>
      </c>
      <c r="F908" s="37">
        <f>[1]consoCURRENT!I18628</f>
        <v>0</v>
      </c>
      <c r="G908" s="37">
        <f>[1]consoCURRENT!J18628</f>
        <v>0</v>
      </c>
      <c r="H908" s="37">
        <f>[1]consoCURRENT!K18628</f>
        <v>0</v>
      </c>
      <c r="I908" s="37">
        <f>[1]consoCURRENT!L18628</f>
        <v>0</v>
      </c>
      <c r="J908" s="37">
        <f>[1]consoCURRENT!M18628</f>
        <v>0</v>
      </c>
      <c r="K908" s="37">
        <f>[1]consoCURRENT!N18628</f>
        <v>0</v>
      </c>
      <c r="L908" s="37">
        <f>[1]consoCURRENT!O18628</f>
        <v>0</v>
      </c>
      <c r="M908" s="37">
        <f>[1]consoCURRENT!P18628</f>
        <v>0</v>
      </c>
      <c r="N908" s="37">
        <f>[1]consoCURRENT!Q18628</f>
        <v>0</v>
      </c>
      <c r="O908" s="37">
        <f>[1]consoCURRENT!R18628</f>
        <v>0</v>
      </c>
      <c r="P908" s="37">
        <f>[1]consoCURRENT!S18628</f>
        <v>0</v>
      </c>
      <c r="Q908" s="37">
        <f>[1]consoCURRENT!T18628</f>
        <v>0</v>
      </c>
      <c r="R908" s="37">
        <f>[1]consoCURRENT!U18628</f>
        <v>0</v>
      </c>
      <c r="S908" s="37">
        <f>[1]consoCURRENT!V18628</f>
        <v>0</v>
      </c>
      <c r="T908" s="37">
        <f>[1]consoCURRENT!W18628</f>
        <v>0</v>
      </c>
      <c r="U908" s="37">
        <f>[1]consoCURRENT!X18628</f>
        <v>0</v>
      </c>
      <c r="V908" s="37">
        <f>[1]consoCURRENT!Y18628</f>
        <v>0</v>
      </c>
      <c r="W908" s="37">
        <f>[1]consoCURRENT!Z18628</f>
        <v>0</v>
      </c>
      <c r="X908" s="37">
        <f>[1]consoCURRENT!AA18628</f>
        <v>0</v>
      </c>
      <c r="Y908" s="37">
        <f>[1]consoCURRENT!AB18628</f>
        <v>0</v>
      </c>
      <c r="Z908" s="37">
        <f>SUM(M908:Y908)</f>
        <v>0</v>
      </c>
      <c r="AA908" s="37">
        <f>B908-Z908</f>
        <v>1554000</v>
      </c>
      <c r="AB908" s="42">
        <f>Z908/B908</f>
        <v>0</v>
      </c>
      <c r="AC908" s="38"/>
    </row>
    <row r="909" spans="1:29" s="39" customFormat="1" ht="18" customHeight="1" x14ac:dyDescent="0.25">
      <c r="A909" s="41" t="s">
        <v>37</v>
      </c>
      <c r="B909" s="37">
        <f>[1]consoCURRENT!E18704</f>
        <v>341000</v>
      </c>
      <c r="C909" s="37">
        <f>[1]consoCURRENT!F18704</f>
        <v>0</v>
      </c>
      <c r="D909" s="37">
        <f>[1]consoCURRENT!G18704</f>
        <v>0</v>
      </c>
      <c r="E909" s="37">
        <f>[1]consoCURRENT!H18704</f>
        <v>94240</v>
      </c>
      <c r="F909" s="37">
        <f>[1]consoCURRENT!I18704</f>
        <v>0</v>
      </c>
      <c r="G909" s="37">
        <f>[1]consoCURRENT!J18704</f>
        <v>0</v>
      </c>
      <c r="H909" s="37">
        <f>[1]consoCURRENT!K18704</f>
        <v>0</v>
      </c>
      <c r="I909" s="37">
        <f>[1]consoCURRENT!L18704</f>
        <v>0</v>
      </c>
      <c r="J909" s="37">
        <f>[1]consoCURRENT!M18704</f>
        <v>0</v>
      </c>
      <c r="K909" s="37">
        <f>[1]consoCURRENT!N18704</f>
        <v>0</v>
      </c>
      <c r="L909" s="37">
        <f>[1]consoCURRENT!O18704</f>
        <v>0</v>
      </c>
      <c r="M909" s="37">
        <f>[1]consoCURRENT!P18704</f>
        <v>0</v>
      </c>
      <c r="N909" s="37">
        <f>[1]consoCURRENT!Q18704</f>
        <v>0</v>
      </c>
      <c r="O909" s="37">
        <f>[1]consoCURRENT!R18704</f>
        <v>41983</v>
      </c>
      <c r="P909" s="37">
        <f>[1]consoCURRENT!S18704</f>
        <v>52257</v>
      </c>
      <c r="Q909" s="37">
        <f>[1]consoCURRENT!T18704</f>
        <v>0</v>
      </c>
      <c r="R909" s="37">
        <f>[1]consoCURRENT!U18704</f>
        <v>0</v>
      </c>
      <c r="S909" s="37">
        <f>[1]consoCURRENT!V18704</f>
        <v>0</v>
      </c>
      <c r="T909" s="37">
        <f>[1]consoCURRENT!W18704</f>
        <v>0</v>
      </c>
      <c r="U909" s="37">
        <f>[1]consoCURRENT!X18704</f>
        <v>0</v>
      </c>
      <c r="V909" s="37">
        <f>[1]consoCURRENT!Y18704</f>
        <v>0</v>
      </c>
      <c r="W909" s="37">
        <f>[1]consoCURRENT!Z18704</f>
        <v>0</v>
      </c>
      <c r="X909" s="37">
        <f>[1]consoCURRENT!AA18704</f>
        <v>0</v>
      </c>
      <c r="Y909" s="37">
        <f>[1]consoCURRENT!AB18704</f>
        <v>0</v>
      </c>
      <c r="Z909" s="37">
        <f t="shared" ref="Z909:Z911" si="645">SUM(M909:Y909)</f>
        <v>94240</v>
      </c>
      <c r="AA909" s="37">
        <f t="shared" ref="AA909:AA911" si="646">B909-Z909</f>
        <v>246760</v>
      </c>
      <c r="AB909" s="42">
        <f t="shared" ref="AB909:AB914" si="647">Z909/B909</f>
        <v>0.27636363636363637</v>
      </c>
      <c r="AC909" s="38"/>
    </row>
    <row r="910" spans="1:29" s="39" customFormat="1" ht="18" customHeight="1" x14ac:dyDescent="0.25">
      <c r="A910" s="41" t="s">
        <v>38</v>
      </c>
      <c r="B910" s="37">
        <f>[1]consoCURRENT!E18710</f>
        <v>0</v>
      </c>
      <c r="C910" s="37">
        <f>[1]consoCURRENT!F18710</f>
        <v>0</v>
      </c>
      <c r="D910" s="37">
        <f>[1]consoCURRENT!G18710</f>
        <v>0</v>
      </c>
      <c r="E910" s="37">
        <f>[1]consoCURRENT!H18710</f>
        <v>0</v>
      </c>
      <c r="F910" s="37">
        <f>[1]consoCURRENT!I18710</f>
        <v>0</v>
      </c>
      <c r="G910" s="37">
        <f>[1]consoCURRENT!J18710</f>
        <v>0</v>
      </c>
      <c r="H910" s="37">
        <f>[1]consoCURRENT!K18710</f>
        <v>0</v>
      </c>
      <c r="I910" s="37">
        <f>[1]consoCURRENT!L18710</f>
        <v>0</v>
      </c>
      <c r="J910" s="37">
        <f>[1]consoCURRENT!M18710</f>
        <v>0</v>
      </c>
      <c r="K910" s="37">
        <f>[1]consoCURRENT!N18710</f>
        <v>0</v>
      </c>
      <c r="L910" s="37">
        <f>[1]consoCURRENT!O18710</f>
        <v>0</v>
      </c>
      <c r="M910" s="37">
        <f>[1]consoCURRENT!P18710</f>
        <v>0</v>
      </c>
      <c r="N910" s="37">
        <f>[1]consoCURRENT!Q18710</f>
        <v>0</v>
      </c>
      <c r="O910" s="37">
        <f>[1]consoCURRENT!R18710</f>
        <v>0</v>
      </c>
      <c r="P910" s="37">
        <f>[1]consoCURRENT!S18710</f>
        <v>0</v>
      </c>
      <c r="Q910" s="37">
        <f>[1]consoCURRENT!T18710</f>
        <v>0</v>
      </c>
      <c r="R910" s="37">
        <f>[1]consoCURRENT!U18710</f>
        <v>0</v>
      </c>
      <c r="S910" s="37">
        <f>[1]consoCURRENT!V18710</f>
        <v>0</v>
      </c>
      <c r="T910" s="37">
        <f>[1]consoCURRENT!W18710</f>
        <v>0</v>
      </c>
      <c r="U910" s="37">
        <f>[1]consoCURRENT!X18710</f>
        <v>0</v>
      </c>
      <c r="V910" s="37">
        <f>[1]consoCURRENT!Y18710</f>
        <v>0</v>
      </c>
      <c r="W910" s="37">
        <f>[1]consoCURRENT!Z18710</f>
        <v>0</v>
      </c>
      <c r="X910" s="37">
        <f>[1]consoCURRENT!AA18710</f>
        <v>0</v>
      </c>
      <c r="Y910" s="37">
        <f>[1]consoCURRENT!AB18710</f>
        <v>0</v>
      </c>
      <c r="Z910" s="37">
        <f t="shared" si="645"/>
        <v>0</v>
      </c>
      <c r="AA910" s="37">
        <f t="shared" si="646"/>
        <v>0</v>
      </c>
      <c r="AB910" s="42"/>
      <c r="AC910" s="38"/>
    </row>
    <row r="911" spans="1:29" s="39" customFormat="1" ht="18" customHeight="1" x14ac:dyDescent="0.25">
      <c r="A911" s="41" t="s">
        <v>39</v>
      </c>
      <c r="B911" s="37">
        <f>[1]consoCURRENT!E18739</f>
        <v>0</v>
      </c>
      <c r="C911" s="37">
        <f>[1]consoCURRENT!F18739</f>
        <v>0</v>
      </c>
      <c r="D911" s="37">
        <f>[1]consoCURRENT!G18739</f>
        <v>0</v>
      </c>
      <c r="E911" s="37">
        <f>[1]consoCURRENT!H18739</f>
        <v>0</v>
      </c>
      <c r="F911" s="37">
        <f>[1]consoCURRENT!I18739</f>
        <v>0</v>
      </c>
      <c r="G911" s="37">
        <f>[1]consoCURRENT!J18739</f>
        <v>0</v>
      </c>
      <c r="H911" s="37">
        <f>[1]consoCURRENT!K18739</f>
        <v>0</v>
      </c>
      <c r="I911" s="37">
        <f>[1]consoCURRENT!L18739</f>
        <v>0</v>
      </c>
      <c r="J911" s="37">
        <f>[1]consoCURRENT!M18739</f>
        <v>0</v>
      </c>
      <c r="K911" s="37">
        <f>[1]consoCURRENT!N18739</f>
        <v>0</v>
      </c>
      <c r="L911" s="37">
        <f>[1]consoCURRENT!O18739</f>
        <v>0</v>
      </c>
      <c r="M911" s="37">
        <f>[1]consoCURRENT!P18739</f>
        <v>0</v>
      </c>
      <c r="N911" s="37">
        <f>[1]consoCURRENT!Q18739</f>
        <v>0</v>
      </c>
      <c r="O911" s="37">
        <f>[1]consoCURRENT!R18739</f>
        <v>0</v>
      </c>
      <c r="P911" s="37">
        <f>[1]consoCURRENT!S18739</f>
        <v>0</v>
      </c>
      <c r="Q911" s="37">
        <f>[1]consoCURRENT!T18739</f>
        <v>0</v>
      </c>
      <c r="R911" s="37">
        <f>[1]consoCURRENT!U18739</f>
        <v>0</v>
      </c>
      <c r="S911" s="37">
        <f>[1]consoCURRENT!V18739</f>
        <v>0</v>
      </c>
      <c r="T911" s="37">
        <f>[1]consoCURRENT!W18739</f>
        <v>0</v>
      </c>
      <c r="U911" s="37">
        <f>[1]consoCURRENT!X18739</f>
        <v>0</v>
      </c>
      <c r="V911" s="37">
        <f>[1]consoCURRENT!Y18739</f>
        <v>0</v>
      </c>
      <c r="W911" s="37">
        <f>[1]consoCURRENT!Z18739</f>
        <v>0</v>
      </c>
      <c r="X911" s="37">
        <f>[1]consoCURRENT!AA18739</f>
        <v>0</v>
      </c>
      <c r="Y911" s="37">
        <f>[1]consoCURRENT!AB18739</f>
        <v>0</v>
      </c>
      <c r="Z911" s="37">
        <f t="shared" si="645"/>
        <v>0</v>
      </c>
      <c r="AA911" s="37">
        <f t="shared" si="646"/>
        <v>0</v>
      </c>
      <c r="AB911" s="42"/>
      <c r="AC911" s="38"/>
    </row>
    <row r="912" spans="1:29" s="39" customFormat="1" ht="18" customHeight="1" x14ac:dyDescent="0.25">
      <c r="A912" s="43" t="s">
        <v>40</v>
      </c>
      <c r="B912" s="44">
        <f>SUM(B908:B911)</f>
        <v>1895000</v>
      </c>
      <c r="C912" s="44">
        <f t="shared" ref="C912:AA912" si="648">SUM(C908:C911)</f>
        <v>0</v>
      </c>
      <c r="D912" s="44">
        <f t="shared" si="648"/>
        <v>0</v>
      </c>
      <c r="E912" s="44">
        <f t="shared" si="648"/>
        <v>94240</v>
      </c>
      <c r="F912" s="44">
        <f t="shared" si="648"/>
        <v>0</v>
      </c>
      <c r="G912" s="44">
        <f t="shared" si="648"/>
        <v>0</v>
      </c>
      <c r="H912" s="44">
        <f t="shared" si="648"/>
        <v>0</v>
      </c>
      <c r="I912" s="44">
        <f t="shared" si="648"/>
        <v>0</v>
      </c>
      <c r="J912" s="44">
        <f t="shared" si="648"/>
        <v>0</v>
      </c>
      <c r="K912" s="44">
        <f t="shared" si="648"/>
        <v>0</v>
      </c>
      <c r="L912" s="44">
        <f t="shared" si="648"/>
        <v>0</v>
      </c>
      <c r="M912" s="44">
        <f t="shared" si="648"/>
        <v>0</v>
      </c>
      <c r="N912" s="44">
        <f t="shared" si="648"/>
        <v>0</v>
      </c>
      <c r="O912" s="44">
        <f t="shared" si="648"/>
        <v>41983</v>
      </c>
      <c r="P912" s="44">
        <f t="shared" si="648"/>
        <v>52257</v>
      </c>
      <c r="Q912" s="44">
        <f t="shared" si="648"/>
        <v>0</v>
      </c>
      <c r="R912" s="44">
        <f t="shared" si="648"/>
        <v>0</v>
      </c>
      <c r="S912" s="44">
        <f t="shared" si="648"/>
        <v>0</v>
      </c>
      <c r="T912" s="44">
        <f t="shared" si="648"/>
        <v>0</v>
      </c>
      <c r="U912" s="44">
        <f t="shared" si="648"/>
        <v>0</v>
      </c>
      <c r="V912" s="44">
        <f t="shared" si="648"/>
        <v>0</v>
      </c>
      <c r="W912" s="44">
        <f t="shared" si="648"/>
        <v>0</v>
      </c>
      <c r="X912" s="44">
        <f t="shared" si="648"/>
        <v>0</v>
      </c>
      <c r="Y912" s="44">
        <f t="shared" si="648"/>
        <v>0</v>
      </c>
      <c r="Z912" s="44">
        <f t="shared" si="648"/>
        <v>94240</v>
      </c>
      <c r="AA912" s="44">
        <f t="shared" si="648"/>
        <v>1800760</v>
      </c>
      <c r="AB912" s="45">
        <f t="shared" si="647"/>
        <v>4.9730870712401058E-2</v>
      </c>
      <c r="AC912" s="38"/>
    </row>
    <row r="913" spans="1:29" s="39" customFormat="1" ht="18" customHeight="1" x14ac:dyDescent="0.25">
      <c r="A913" s="46" t="s">
        <v>41</v>
      </c>
      <c r="B913" s="37">
        <f>[1]consoCURRENT!E18743</f>
        <v>0</v>
      </c>
      <c r="C913" s="37">
        <f>[1]consoCURRENT!F18743</f>
        <v>0</v>
      </c>
      <c r="D913" s="37">
        <f>[1]consoCURRENT!G18743</f>
        <v>0</v>
      </c>
      <c r="E913" s="37">
        <f>[1]consoCURRENT!H18743</f>
        <v>0</v>
      </c>
      <c r="F913" s="37">
        <f>[1]consoCURRENT!I18743</f>
        <v>0</v>
      </c>
      <c r="G913" s="37">
        <f>[1]consoCURRENT!J18743</f>
        <v>0</v>
      </c>
      <c r="H913" s="37">
        <f>[1]consoCURRENT!K18743</f>
        <v>0</v>
      </c>
      <c r="I913" s="37">
        <f>[1]consoCURRENT!L18743</f>
        <v>0</v>
      </c>
      <c r="J913" s="37">
        <f>[1]consoCURRENT!M18743</f>
        <v>0</v>
      </c>
      <c r="K913" s="37">
        <f>[1]consoCURRENT!N18743</f>
        <v>0</v>
      </c>
      <c r="L913" s="37">
        <f>[1]consoCURRENT!O18743</f>
        <v>0</v>
      </c>
      <c r="M913" s="37">
        <f>[1]consoCURRENT!P18743</f>
        <v>0</v>
      </c>
      <c r="N913" s="37">
        <f>[1]consoCURRENT!Q18743</f>
        <v>0</v>
      </c>
      <c r="O913" s="37">
        <f>[1]consoCURRENT!R18743</f>
        <v>0</v>
      </c>
      <c r="P913" s="37">
        <f>[1]consoCURRENT!S18743</f>
        <v>0</v>
      </c>
      <c r="Q913" s="37">
        <f>[1]consoCURRENT!T18743</f>
        <v>0</v>
      </c>
      <c r="R913" s="37">
        <f>[1]consoCURRENT!U18743</f>
        <v>0</v>
      </c>
      <c r="S913" s="37">
        <f>[1]consoCURRENT!V18743</f>
        <v>0</v>
      </c>
      <c r="T913" s="37">
        <f>[1]consoCURRENT!W18743</f>
        <v>0</v>
      </c>
      <c r="U913" s="37">
        <f>[1]consoCURRENT!X18743</f>
        <v>0</v>
      </c>
      <c r="V913" s="37">
        <f>[1]consoCURRENT!Y18743</f>
        <v>0</v>
      </c>
      <c r="W913" s="37">
        <f>[1]consoCURRENT!Z18743</f>
        <v>0</v>
      </c>
      <c r="X913" s="37">
        <f>[1]consoCURRENT!AA18743</f>
        <v>0</v>
      </c>
      <c r="Y913" s="37">
        <f>[1]consoCURRENT!AB18743</f>
        <v>0</v>
      </c>
      <c r="Z913" s="37">
        <f t="shared" ref="Z913" si="649">SUM(M913:Y913)</f>
        <v>0</v>
      </c>
      <c r="AA913" s="37">
        <f t="shared" ref="AA913" si="650">B913-Z913</f>
        <v>0</v>
      </c>
      <c r="AB913" s="42"/>
      <c r="AC913" s="38"/>
    </row>
    <row r="914" spans="1:29" s="39" customFormat="1" ht="18" customHeight="1" x14ac:dyDescent="0.25">
      <c r="A914" s="43" t="s">
        <v>42</v>
      </c>
      <c r="B914" s="44">
        <f>B913+B912</f>
        <v>1895000</v>
      </c>
      <c r="C914" s="44">
        <f t="shared" ref="C914:AA914" si="651">C913+C912</f>
        <v>0</v>
      </c>
      <c r="D914" s="44">
        <f t="shared" si="651"/>
        <v>0</v>
      </c>
      <c r="E914" s="44">
        <f t="shared" si="651"/>
        <v>94240</v>
      </c>
      <c r="F914" s="44">
        <f t="shared" si="651"/>
        <v>0</v>
      </c>
      <c r="G914" s="44">
        <f t="shared" si="651"/>
        <v>0</v>
      </c>
      <c r="H914" s="44">
        <f t="shared" si="651"/>
        <v>0</v>
      </c>
      <c r="I914" s="44">
        <f t="shared" si="651"/>
        <v>0</v>
      </c>
      <c r="J914" s="44">
        <f t="shared" si="651"/>
        <v>0</v>
      </c>
      <c r="K914" s="44">
        <f t="shared" si="651"/>
        <v>0</v>
      </c>
      <c r="L914" s="44">
        <f t="shared" si="651"/>
        <v>0</v>
      </c>
      <c r="M914" s="44">
        <f t="shared" si="651"/>
        <v>0</v>
      </c>
      <c r="N914" s="44">
        <f t="shared" si="651"/>
        <v>0</v>
      </c>
      <c r="O914" s="44">
        <f t="shared" si="651"/>
        <v>41983</v>
      </c>
      <c r="P914" s="44">
        <f t="shared" si="651"/>
        <v>52257</v>
      </c>
      <c r="Q914" s="44">
        <f t="shared" si="651"/>
        <v>0</v>
      </c>
      <c r="R914" s="44">
        <f t="shared" si="651"/>
        <v>0</v>
      </c>
      <c r="S914" s="44">
        <f t="shared" si="651"/>
        <v>0</v>
      </c>
      <c r="T914" s="44">
        <f t="shared" si="651"/>
        <v>0</v>
      </c>
      <c r="U914" s="44">
        <f t="shared" si="651"/>
        <v>0</v>
      </c>
      <c r="V914" s="44">
        <f t="shared" si="651"/>
        <v>0</v>
      </c>
      <c r="W914" s="44">
        <f t="shared" si="651"/>
        <v>0</v>
      </c>
      <c r="X914" s="44">
        <f t="shared" si="651"/>
        <v>0</v>
      </c>
      <c r="Y914" s="44">
        <f t="shared" si="651"/>
        <v>0</v>
      </c>
      <c r="Z914" s="44">
        <f t="shared" si="651"/>
        <v>94240</v>
      </c>
      <c r="AA914" s="44">
        <f t="shared" si="651"/>
        <v>1800760</v>
      </c>
      <c r="AB914" s="45">
        <f t="shared" si="647"/>
        <v>4.9730870712401058E-2</v>
      </c>
      <c r="AC914" s="47"/>
    </row>
    <row r="915" spans="1:29" s="39" customFormat="1" ht="15" customHeight="1" x14ac:dyDescent="0.25">
      <c r="A915" s="36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8"/>
    </row>
    <row r="916" spans="1:29" s="39" customFormat="1" ht="15" customHeight="1" x14ac:dyDescent="0.25">
      <c r="A916" s="36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8"/>
    </row>
    <row r="917" spans="1:29" s="39" customFormat="1" ht="15" customHeight="1" x14ac:dyDescent="0.3">
      <c r="A917" s="40" t="s">
        <v>57</v>
      </c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8"/>
    </row>
    <row r="918" spans="1:29" s="39" customFormat="1" ht="18" customHeight="1" x14ac:dyDescent="0.25">
      <c r="A918" s="41" t="s">
        <v>36</v>
      </c>
      <c r="B918" s="37">
        <f>[1]consoCURRENT!E18803</f>
        <v>3561000</v>
      </c>
      <c r="C918" s="37">
        <f>[1]consoCURRENT!F18803</f>
        <v>0</v>
      </c>
      <c r="D918" s="37">
        <f>[1]consoCURRENT!G18803</f>
        <v>0</v>
      </c>
      <c r="E918" s="37">
        <f>[1]consoCURRENT!H18803</f>
        <v>0</v>
      </c>
      <c r="F918" s="37">
        <f>[1]consoCURRENT!I18803</f>
        <v>0</v>
      </c>
      <c r="G918" s="37">
        <f>[1]consoCURRENT!J18803</f>
        <v>0</v>
      </c>
      <c r="H918" s="37">
        <f>[1]consoCURRENT!K18803</f>
        <v>0</v>
      </c>
      <c r="I918" s="37">
        <f>[1]consoCURRENT!L18803</f>
        <v>0</v>
      </c>
      <c r="J918" s="37">
        <f>[1]consoCURRENT!M18803</f>
        <v>0</v>
      </c>
      <c r="K918" s="37">
        <f>[1]consoCURRENT!N18803</f>
        <v>0</v>
      </c>
      <c r="L918" s="37">
        <f>[1]consoCURRENT!O18803</f>
        <v>0</v>
      </c>
      <c r="M918" s="37">
        <f>[1]consoCURRENT!P18803</f>
        <v>0</v>
      </c>
      <c r="N918" s="37">
        <f>[1]consoCURRENT!Q18803</f>
        <v>0</v>
      </c>
      <c r="O918" s="37">
        <f>[1]consoCURRENT!R18803</f>
        <v>0</v>
      </c>
      <c r="P918" s="37">
        <f>[1]consoCURRENT!S18803</f>
        <v>0</v>
      </c>
      <c r="Q918" s="37">
        <f>[1]consoCURRENT!T18803</f>
        <v>0</v>
      </c>
      <c r="R918" s="37">
        <f>[1]consoCURRENT!U18803</f>
        <v>0</v>
      </c>
      <c r="S918" s="37">
        <f>[1]consoCURRENT!V18803</f>
        <v>0</v>
      </c>
      <c r="T918" s="37">
        <f>[1]consoCURRENT!W18803</f>
        <v>0</v>
      </c>
      <c r="U918" s="37">
        <f>[1]consoCURRENT!X18803</f>
        <v>0</v>
      </c>
      <c r="V918" s="37">
        <f>[1]consoCURRENT!Y18803</f>
        <v>0</v>
      </c>
      <c r="W918" s="37">
        <f>[1]consoCURRENT!Z18803</f>
        <v>0</v>
      </c>
      <c r="X918" s="37">
        <f>[1]consoCURRENT!AA18803</f>
        <v>0</v>
      </c>
      <c r="Y918" s="37">
        <f>[1]consoCURRENT!AB18803</f>
        <v>0</v>
      </c>
      <c r="Z918" s="37">
        <f>SUM(M918:Y918)</f>
        <v>0</v>
      </c>
      <c r="AA918" s="37">
        <f>B918-Z918</f>
        <v>3561000</v>
      </c>
      <c r="AB918" s="42">
        <f>Z918/B918</f>
        <v>0</v>
      </c>
      <c r="AC918" s="38"/>
    </row>
    <row r="919" spans="1:29" s="39" customFormat="1" ht="18" customHeight="1" x14ac:dyDescent="0.25">
      <c r="A919" s="41" t="s">
        <v>37</v>
      </c>
      <c r="B919" s="37">
        <f>[1]consoCURRENT!E18879</f>
        <v>687000</v>
      </c>
      <c r="C919" s="37">
        <f>[1]consoCURRENT!F18879</f>
        <v>0</v>
      </c>
      <c r="D919" s="37">
        <f>[1]consoCURRENT!G18879</f>
        <v>0</v>
      </c>
      <c r="E919" s="37">
        <f>[1]consoCURRENT!H18879</f>
        <v>154092.4</v>
      </c>
      <c r="F919" s="37">
        <f>[1]consoCURRENT!I18879</f>
        <v>0</v>
      </c>
      <c r="G919" s="37">
        <f>[1]consoCURRENT!J18879</f>
        <v>0</v>
      </c>
      <c r="H919" s="37">
        <f>[1]consoCURRENT!K18879</f>
        <v>0</v>
      </c>
      <c r="I919" s="37">
        <f>[1]consoCURRENT!L18879</f>
        <v>0</v>
      </c>
      <c r="J919" s="37">
        <f>[1]consoCURRENT!M18879</f>
        <v>0</v>
      </c>
      <c r="K919" s="37">
        <f>[1]consoCURRENT!N18879</f>
        <v>0</v>
      </c>
      <c r="L919" s="37">
        <f>[1]consoCURRENT!O18879</f>
        <v>0</v>
      </c>
      <c r="M919" s="37">
        <f>[1]consoCURRENT!P18879</f>
        <v>0</v>
      </c>
      <c r="N919" s="37">
        <f>[1]consoCURRENT!Q18879</f>
        <v>0</v>
      </c>
      <c r="O919" s="37">
        <f>[1]consoCURRENT!R18879</f>
        <v>53204.95</v>
      </c>
      <c r="P919" s="37">
        <f>[1]consoCURRENT!S18879</f>
        <v>100887.45</v>
      </c>
      <c r="Q919" s="37">
        <f>[1]consoCURRENT!T18879</f>
        <v>0</v>
      </c>
      <c r="R919" s="37">
        <f>[1]consoCURRENT!U18879</f>
        <v>0</v>
      </c>
      <c r="S919" s="37">
        <f>[1]consoCURRENT!V18879</f>
        <v>0</v>
      </c>
      <c r="T919" s="37">
        <f>[1]consoCURRENT!W18879</f>
        <v>0</v>
      </c>
      <c r="U919" s="37">
        <f>[1]consoCURRENT!X18879</f>
        <v>0</v>
      </c>
      <c r="V919" s="37">
        <f>[1]consoCURRENT!Y18879</f>
        <v>0</v>
      </c>
      <c r="W919" s="37">
        <f>[1]consoCURRENT!Z18879</f>
        <v>0</v>
      </c>
      <c r="X919" s="37">
        <f>[1]consoCURRENT!AA18879</f>
        <v>0</v>
      </c>
      <c r="Y919" s="37">
        <f>[1]consoCURRENT!AB18879</f>
        <v>0</v>
      </c>
      <c r="Z919" s="37">
        <f t="shared" ref="Z919:Z921" si="652">SUM(M919:Y919)</f>
        <v>154092.4</v>
      </c>
      <c r="AA919" s="37">
        <f t="shared" ref="AA919:AA921" si="653">B919-Z919</f>
        <v>532907.6</v>
      </c>
      <c r="AB919" s="42">
        <f t="shared" ref="AB919:AB924" si="654">Z919/B919</f>
        <v>0.22429752547307133</v>
      </c>
      <c r="AC919" s="38"/>
    </row>
    <row r="920" spans="1:29" s="39" customFormat="1" ht="18" customHeight="1" x14ac:dyDescent="0.25">
      <c r="A920" s="41" t="s">
        <v>38</v>
      </c>
      <c r="B920" s="37">
        <f>[1]consoCURRENT!E18885</f>
        <v>0</v>
      </c>
      <c r="C920" s="37">
        <f>[1]consoCURRENT!F18885</f>
        <v>0</v>
      </c>
      <c r="D920" s="37">
        <f>[1]consoCURRENT!G18885</f>
        <v>0</v>
      </c>
      <c r="E920" s="37">
        <f>[1]consoCURRENT!H18885</f>
        <v>0</v>
      </c>
      <c r="F920" s="37">
        <f>[1]consoCURRENT!I18885</f>
        <v>0</v>
      </c>
      <c r="G920" s="37">
        <f>[1]consoCURRENT!J18885</f>
        <v>0</v>
      </c>
      <c r="H920" s="37">
        <f>[1]consoCURRENT!K18885</f>
        <v>0</v>
      </c>
      <c r="I920" s="37">
        <f>[1]consoCURRENT!L18885</f>
        <v>0</v>
      </c>
      <c r="J920" s="37">
        <f>[1]consoCURRENT!M18885</f>
        <v>0</v>
      </c>
      <c r="K920" s="37">
        <f>[1]consoCURRENT!N18885</f>
        <v>0</v>
      </c>
      <c r="L920" s="37">
        <f>[1]consoCURRENT!O18885</f>
        <v>0</v>
      </c>
      <c r="M920" s="37">
        <f>[1]consoCURRENT!P18885</f>
        <v>0</v>
      </c>
      <c r="N920" s="37">
        <f>[1]consoCURRENT!Q18885</f>
        <v>0</v>
      </c>
      <c r="O920" s="37">
        <f>[1]consoCURRENT!R18885</f>
        <v>0</v>
      </c>
      <c r="P920" s="37">
        <f>[1]consoCURRENT!S18885</f>
        <v>0</v>
      </c>
      <c r="Q920" s="37">
        <f>[1]consoCURRENT!T18885</f>
        <v>0</v>
      </c>
      <c r="R920" s="37">
        <f>[1]consoCURRENT!U18885</f>
        <v>0</v>
      </c>
      <c r="S920" s="37">
        <f>[1]consoCURRENT!V18885</f>
        <v>0</v>
      </c>
      <c r="T920" s="37">
        <f>[1]consoCURRENT!W18885</f>
        <v>0</v>
      </c>
      <c r="U920" s="37">
        <f>[1]consoCURRENT!X18885</f>
        <v>0</v>
      </c>
      <c r="V920" s="37">
        <f>[1]consoCURRENT!Y18885</f>
        <v>0</v>
      </c>
      <c r="W920" s="37">
        <f>[1]consoCURRENT!Z18885</f>
        <v>0</v>
      </c>
      <c r="X920" s="37">
        <f>[1]consoCURRENT!AA18885</f>
        <v>0</v>
      </c>
      <c r="Y920" s="37">
        <f>[1]consoCURRENT!AB18885</f>
        <v>0</v>
      </c>
      <c r="Z920" s="37">
        <f t="shared" si="652"/>
        <v>0</v>
      </c>
      <c r="AA920" s="37">
        <f t="shared" si="653"/>
        <v>0</v>
      </c>
      <c r="AB920" s="42"/>
      <c r="AC920" s="38"/>
    </row>
    <row r="921" spans="1:29" s="39" customFormat="1" ht="18" customHeight="1" x14ac:dyDescent="0.25">
      <c r="A921" s="41" t="s">
        <v>39</v>
      </c>
      <c r="B921" s="37">
        <f>[1]consoCURRENT!E18914</f>
        <v>0</v>
      </c>
      <c r="C921" s="37">
        <f>[1]consoCURRENT!F18914</f>
        <v>0</v>
      </c>
      <c r="D921" s="37">
        <f>[1]consoCURRENT!G18914</f>
        <v>0</v>
      </c>
      <c r="E921" s="37">
        <f>[1]consoCURRENT!H18914</f>
        <v>0</v>
      </c>
      <c r="F921" s="37">
        <f>[1]consoCURRENT!I18914</f>
        <v>0</v>
      </c>
      <c r="G921" s="37">
        <f>[1]consoCURRENT!J18914</f>
        <v>0</v>
      </c>
      <c r="H921" s="37">
        <f>[1]consoCURRENT!K18914</f>
        <v>0</v>
      </c>
      <c r="I921" s="37">
        <f>[1]consoCURRENT!L18914</f>
        <v>0</v>
      </c>
      <c r="J921" s="37">
        <f>[1]consoCURRENT!M18914</f>
        <v>0</v>
      </c>
      <c r="K921" s="37">
        <f>[1]consoCURRENT!N18914</f>
        <v>0</v>
      </c>
      <c r="L921" s="37">
        <f>[1]consoCURRENT!O18914</f>
        <v>0</v>
      </c>
      <c r="M921" s="37">
        <f>[1]consoCURRENT!P18914</f>
        <v>0</v>
      </c>
      <c r="N921" s="37">
        <f>[1]consoCURRENT!Q18914</f>
        <v>0</v>
      </c>
      <c r="O921" s="37">
        <f>[1]consoCURRENT!R18914</f>
        <v>0</v>
      </c>
      <c r="P921" s="37">
        <f>[1]consoCURRENT!S18914</f>
        <v>0</v>
      </c>
      <c r="Q921" s="37">
        <f>[1]consoCURRENT!T18914</f>
        <v>0</v>
      </c>
      <c r="R921" s="37">
        <f>[1]consoCURRENT!U18914</f>
        <v>0</v>
      </c>
      <c r="S921" s="37">
        <f>[1]consoCURRENT!V18914</f>
        <v>0</v>
      </c>
      <c r="T921" s="37">
        <f>[1]consoCURRENT!W18914</f>
        <v>0</v>
      </c>
      <c r="U921" s="37">
        <f>[1]consoCURRENT!X18914</f>
        <v>0</v>
      </c>
      <c r="V921" s="37">
        <f>[1]consoCURRENT!Y18914</f>
        <v>0</v>
      </c>
      <c r="W921" s="37">
        <f>[1]consoCURRENT!Z18914</f>
        <v>0</v>
      </c>
      <c r="X921" s="37">
        <f>[1]consoCURRENT!AA18914</f>
        <v>0</v>
      </c>
      <c r="Y921" s="37">
        <f>[1]consoCURRENT!AB18914</f>
        <v>0</v>
      </c>
      <c r="Z921" s="37">
        <f t="shared" si="652"/>
        <v>0</v>
      </c>
      <c r="AA921" s="37">
        <f t="shared" si="653"/>
        <v>0</v>
      </c>
      <c r="AB921" s="42"/>
      <c r="AC921" s="38"/>
    </row>
    <row r="922" spans="1:29" s="39" customFormat="1" ht="18" customHeight="1" x14ac:dyDescent="0.25">
      <c r="A922" s="43" t="s">
        <v>40</v>
      </c>
      <c r="B922" s="44">
        <f>SUM(B918:B921)</f>
        <v>4248000</v>
      </c>
      <c r="C922" s="44">
        <f t="shared" ref="C922:AA922" si="655">SUM(C918:C921)</f>
        <v>0</v>
      </c>
      <c r="D922" s="44">
        <f t="shared" si="655"/>
        <v>0</v>
      </c>
      <c r="E922" s="44">
        <f t="shared" si="655"/>
        <v>154092.4</v>
      </c>
      <c r="F922" s="44">
        <f t="shared" si="655"/>
        <v>0</v>
      </c>
      <c r="G922" s="44">
        <f t="shared" si="655"/>
        <v>0</v>
      </c>
      <c r="H922" s="44">
        <f t="shared" si="655"/>
        <v>0</v>
      </c>
      <c r="I922" s="44">
        <f t="shared" si="655"/>
        <v>0</v>
      </c>
      <c r="J922" s="44">
        <f t="shared" si="655"/>
        <v>0</v>
      </c>
      <c r="K922" s="44">
        <f t="shared" si="655"/>
        <v>0</v>
      </c>
      <c r="L922" s="44">
        <f t="shared" si="655"/>
        <v>0</v>
      </c>
      <c r="M922" s="44">
        <f t="shared" si="655"/>
        <v>0</v>
      </c>
      <c r="N922" s="44">
        <f t="shared" si="655"/>
        <v>0</v>
      </c>
      <c r="O922" s="44">
        <f t="shared" si="655"/>
        <v>53204.95</v>
      </c>
      <c r="P922" s="44">
        <f t="shared" si="655"/>
        <v>100887.45</v>
      </c>
      <c r="Q922" s="44">
        <f t="shared" si="655"/>
        <v>0</v>
      </c>
      <c r="R922" s="44">
        <f t="shared" si="655"/>
        <v>0</v>
      </c>
      <c r="S922" s="44">
        <f t="shared" si="655"/>
        <v>0</v>
      </c>
      <c r="T922" s="44">
        <f t="shared" si="655"/>
        <v>0</v>
      </c>
      <c r="U922" s="44">
        <f t="shared" si="655"/>
        <v>0</v>
      </c>
      <c r="V922" s="44">
        <f t="shared" si="655"/>
        <v>0</v>
      </c>
      <c r="W922" s="44">
        <f t="shared" si="655"/>
        <v>0</v>
      </c>
      <c r="X922" s="44">
        <f t="shared" si="655"/>
        <v>0</v>
      </c>
      <c r="Y922" s="44">
        <f t="shared" si="655"/>
        <v>0</v>
      </c>
      <c r="Z922" s="44">
        <f t="shared" si="655"/>
        <v>154092.4</v>
      </c>
      <c r="AA922" s="44">
        <f t="shared" si="655"/>
        <v>4093907.6</v>
      </c>
      <c r="AB922" s="45">
        <f t="shared" si="654"/>
        <v>3.6274105461393598E-2</v>
      </c>
      <c r="AC922" s="38"/>
    </row>
    <row r="923" spans="1:29" s="39" customFormat="1" ht="18" customHeight="1" x14ac:dyDescent="0.25">
      <c r="A923" s="46" t="s">
        <v>41</v>
      </c>
      <c r="B923" s="37">
        <f>[1]consoCURRENT!E18918</f>
        <v>0</v>
      </c>
      <c r="C923" s="37">
        <f>[1]consoCURRENT!F18918</f>
        <v>0</v>
      </c>
      <c r="D923" s="37">
        <f>[1]consoCURRENT!G18918</f>
        <v>0</v>
      </c>
      <c r="E923" s="37">
        <f>[1]consoCURRENT!H18918</f>
        <v>0</v>
      </c>
      <c r="F923" s="37">
        <f>[1]consoCURRENT!I18918</f>
        <v>0</v>
      </c>
      <c r="G923" s="37">
        <f>[1]consoCURRENT!J18918</f>
        <v>0</v>
      </c>
      <c r="H923" s="37">
        <f>[1]consoCURRENT!K18918</f>
        <v>0</v>
      </c>
      <c r="I923" s="37">
        <f>[1]consoCURRENT!L18918</f>
        <v>0</v>
      </c>
      <c r="J923" s="37">
        <f>[1]consoCURRENT!M18918</f>
        <v>0</v>
      </c>
      <c r="K923" s="37">
        <f>[1]consoCURRENT!N18918</f>
        <v>0</v>
      </c>
      <c r="L923" s="37">
        <f>[1]consoCURRENT!O18918</f>
        <v>0</v>
      </c>
      <c r="M923" s="37">
        <f>[1]consoCURRENT!P18918</f>
        <v>0</v>
      </c>
      <c r="N923" s="37">
        <f>[1]consoCURRENT!Q18918</f>
        <v>0</v>
      </c>
      <c r="O923" s="37">
        <f>[1]consoCURRENT!R18918</f>
        <v>0</v>
      </c>
      <c r="P923" s="37">
        <f>[1]consoCURRENT!S18918</f>
        <v>0</v>
      </c>
      <c r="Q923" s="37">
        <f>[1]consoCURRENT!T18918</f>
        <v>0</v>
      </c>
      <c r="R923" s="37">
        <f>[1]consoCURRENT!U18918</f>
        <v>0</v>
      </c>
      <c r="S923" s="37">
        <f>[1]consoCURRENT!V18918</f>
        <v>0</v>
      </c>
      <c r="T923" s="37">
        <f>[1]consoCURRENT!W18918</f>
        <v>0</v>
      </c>
      <c r="U923" s="37">
        <f>[1]consoCURRENT!X18918</f>
        <v>0</v>
      </c>
      <c r="V923" s="37">
        <f>[1]consoCURRENT!Y18918</f>
        <v>0</v>
      </c>
      <c r="W923" s="37">
        <f>[1]consoCURRENT!Z18918</f>
        <v>0</v>
      </c>
      <c r="X923" s="37">
        <f>[1]consoCURRENT!AA18918</f>
        <v>0</v>
      </c>
      <c r="Y923" s="37">
        <f>[1]consoCURRENT!AB18918</f>
        <v>0</v>
      </c>
      <c r="Z923" s="37">
        <f t="shared" ref="Z923" si="656">SUM(M923:Y923)</f>
        <v>0</v>
      </c>
      <c r="AA923" s="37">
        <f t="shared" ref="AA923" si="657">B923-Z923</f>
        <v>0</v>
      </c>
      <c r="AB923" s="42"/>
      <c r="AC923" s="38"/>
    </row>
    <row r="924" spans="1:29" s="39" customFormat="1" ht="18" customHeight="1" x14ac:dyDescent="0.25">
      <c r="A924" s="43" t="s">
        <v>42</v>
      </c>
      <c r="B924" s="44">
        <f>B923+B922</f>
        <v>4248000</v>
      </c>
      <c r="C924" s="44">
        <f t="shared" ref="C924:AA924" si="658">C923+C922</f>
        <v>0</v>
      </c>
      <c r="D924" s="44">
        <f t="shared" si="658"/>
        <v>0</v>
      </c>
      <c r="E924" s="44">
        <f t="shared" si="658"/>
        <v>154092.4</v>
      </c>
      <c r="F924" s="44">
        <f t="shared" si="658"/>
        <v>0</v>
      </c>
      <c r="G924" s="44">
        <f t="shared" si="658"/>
        <v>0</v>
      </c>
      <c r="H924" s="44">
        <f t="shared" si="658"/>
        <v>0</v>
      </c>
      <c r="I924" s="44">
        <f t="shared" si="658"/>
        <v>0</v>
      </c>
      <c r="J924" s="44">
        <f t="shared" si="658"/>
        <v>0</v>
      </c>
      <c r="K924" s="44">
        <f t="shared" si="658"/>
        <v>0</v>
      </c>
      <c r="L924" s="44">
        <f t="shared" si="658"/>
        <v>0</v>
      </c>
      <c r="M924" s="44">
        <f t="shared" si="658"/>
        <v>0</v>
      </c>
      <c r="N924" s="44">
        <f t="shared" si="658"/>
        <v>0</v>
      </c>
      <c r="O924" s="44">
        <f t="shared" si="658"/>
        <v>53204.95</v>
      </c>
      <c r="P924" s="44">
        <f t="shared" si="658"/>
        <v>100887.45</v>
      </c>
      <c r="Q924" s="44">
        <f t="shared" si="658"/>
        <v>0</v>
      </c>
      <c r="R924" s="44">
        <f t="shared" si="658"/>
        <v>0</v>
      </c>
      <c r="S924" s="44">
        <f t="shared" si="658"/>
        <v>0</v>
      </c>
      <c r="T924" s="44">
        <f t="shared" si="658"/>
        <v>0</v>
      </c>
      <c r="U924" s="44">
        <f t="shared" si="658"/>
        <v>0</v>
      </c>
      <c r="V924" s="44">
        <f t="shared" si="658"/>
        <v>0</v>
      </c>
      <c r="W924" s="44">
        <f t="shared" si="658"/>
        <v>0</v>
      </c>
      <c r="X924" s="44">
        <f t="shared" si="658"/>
        <v>0</v>
      </c>
      <c r="Y924" s="44">
        <f t="shared" si="658"/>
        <v>0</v>
      </c>
      <c r="Z924" s="44">
        <f t="shared" si="658"/>
        <v>154092.4</v>
      </c>
      <c r="AA924" s="44">
        <f t="shared" si="658"/>
        <v>4093907.6</v>
      </c>
      <c r="AB924" s="45">
        <f t="shared" si="654"/>
        <v>3.6274105461393598E-2</v>
      </c>
      <c r="AC924" s="47"/>
    </row>
    <row r="925" spans="1:29" s="39" customFormat="1" ht="15" customHeight="1" x14ac:dyDescent="0.25">
      <c r="A925" s="36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8"/>
    </row>
    <row r="926" spans="1:29" s="39" customFormat="1" ht="15" customHeight="1" x14ac:dyDescent="0.25">
      <c r="A926" s="36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8"/>
    </row>
    <row r="927" spans="1:29" s="39" customFormat="1" ht="15" customHeight="1" x14ac:dyDescent="0.3">
      <c r="A927" s="40" t="s">
        <v>58</v>
      </c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8"/>
    </row>
    <row r="928" spans="1:29" s="39" customFormat="1" ht="18" customHeight="1" x14ac:dyDescent="0.25">
      <c r="A928" s="41" t="s">
        <v>36</v>
      </c>
      <c r="B928" s="37">
        <f>[1]consoCURRENT!E18978</f>
        <v>1956000</v>
      </c>
      <c r="C928" s="37">
        <f>[1]consoCURRENT!F18978</f>
        <v>0</v>
      </c>
      <c r="D928" s="37">
        <f>[1]consoCURRENT!G18978</f>
        <v>0</v>
      </c>
      <c r="E928" s="37">
        <f>[1]consoCURRENT!H18978</f>
        <v>0</v>
      </c>
      <c r="F928" s="37">
        <f>[1]consoCURRENT!I18978</f>
        <v>0</v>
      </c>
      <c r="G928" s="37">
        <f>[1]consoCURRENT!J18978</f>
        <v>0</v>
      </c>
      <c r="H928" s="37">
        <f>[1]consoCURRENT!K18978</f>
        <v>0</v>
      </c>
      <c r="I928" s="37">
        <f>[1]consoCURRENT!L18978</f>
        <v>0</v>
      </c>
      <c r="J928" s="37">
        <f>[1]consoCURRENT!M18978</f>
        <v>0</v>
      </c>
      <c r="K928" s="37">
        <f>[1]consoCURRENT!N18978</f>
        <v>0</v>
      </c>
      <c r="L928" s="37">
        <f>[1]consoCURRENT!O18978</f>
        <v>0</v>
      </c>
      <c r="M928" s="37">
        <f>[1]consoCURRENT!P18978</f>
        <v>0</v>
      </c>
      <c r="N928" s="37">
        <f>[1]consoCURRENT!Q18978</f>
        <v>0</v>
      </c>
      <c r="O928" s="37">
        <f>[1]consoCURRENT!R18978</f>
        <v>0</v>
      </c>
      <c r="P928" s="37">
        <f>[1]consoCURRENT!S18978</f>
        <v>0</v>
      </c>
      <c r="Q928" s="37">
        <f>[1]consoCURRENT!T18978</f>
        <v>0</v>
      </c>
      <c r="R928" s="37">
        <f>[1]consoCURRENT!U18978</f>
        <v>0</v>
      </c>
      <c r="S928" s="37">
        <f>[1]consoCURRENT!V18978</f>
        <v>0</v>
      </c>
      <c r="T928" s="37">
        <f>[1]consoCURRENT!W18978</f>
        <v>0</v>
      </c>
      <c r="U928" s="37">
        <f>[1]consoCURRENT!X18978</f>
        <v>0</v>
      </c>
      <c r="V928" s="37">
        <f>[1]consoCURRENT!Y18978</f>
        <v>0</v>
      </c>
      <c r="W928" s="37">
        <f>[1]consoCURRENT!Z18978</f>
        <v>0</v>
      </c>
      <c r="X928" s="37">
        <f>[1]consoCURRENT!AA18978</f>
        <v>0</v>
      </c>
      <c r="Y928" s="37">
        <f>[1]consoCURRENT!AB18978</f>
        <v>0</v>
      </c>
      <c r="Z928" s="37">
        <f>SUM(M928:Y928)</f>
        <v>0</v>
      </c>
      <c r="AA928" s="37">
        <f>B928-Z928</f>
        <v>1956000</v>
      </c>
      <c r="AB928" s="42">
        <f>Z928/B928</f>
        <v>0</v>
      </c>
      <c r="AC928" s="38"/>
    </row>
    <row r="929" spans="1:29" s="39" customFormat="1" ht="18" customHeight="1" x14ac:dyDescent="0.25">
      <c r="A929" s="41" t="s">
        <v>37</v>
      </c>
      <c r="B929" s="37">
        <f>[1]consoCURRENT!E19054</f>
        <v>570000</v>
      </c>
      <c r="C929" s="37">
        <f>[1]consoCURRENT!F19054</f>
        <v>0</v>
      </c>
      <c r="D929" s="37">
        <f>[1]consoCURRENT!G19054</f>
        <v>0</v>
      </c>
      <c r="E929" s="37">
        <f>[1]consoCURRENT!H19054</f>
        <v>282212.88</v>
      </c>
      <c r="F929" s="37">
        <f>[1]consoCURRENT!I19054</f>
        <v>0</v>
      </c>
      <c r="G929" s="37">
        <f>[1]consoCURRENT!J19054</f>
        <v>0</v>
      </c>
      <c r="H929" s="37">
        <f>[1]consoCURRENT!K19054</f>
        <v>0</v>
      </c>
      <c r="I929" s="37">
        <f>[1]consoCURRENT!L19054</f>
        <v>0</v>
      </c>
      <c r="J929" s="37">
        <f>[1]consoCURRENT!M19054</f>
        <v>0</v>
      </c>
      <c r="K929" s="37">
        <f>[1]consoCURRENT!N19054</f>
        <v>0</v>
      </c>
      <c r="L929" s="37">
        <f>[1]consoCURRENT!O19054</f>
        <v>0</v>
      </c>
      <c r="M929" s="37">
        <f>[1]consoCURRENT!P19054</f>
        <v>0</v>
      </c>
      <c r="N929" s="37">
        <f>[1]consoCURRENT!Q19054</f>
        <v>0</v>
      </c>
      <c r="O929" s="37">
        <f>[1]consoCURRENT!R19054</f>
        <v>102409.48</v>
      </c>
      <c r="P929" s="37">
        <f>[1]consoCURRENT!S19054</f>
        <v>179803.4</v>
      </c>
      <c r="Q929" s="37">
        <f>[1]consoCURRENT!T19054</f>
        <v>0</v>
      </c>
      <c r="R929" s="37">
        <f>[1]consoCURRENT!U19054</f>
        <v>0</v>
      </c>
      <c r="S929" s="37">
        <f>[1]consoCURRENT!V19054</f>
        <v>0</v>
      </c>
      <c r="T929" s="37">
        <f>[1]consoCURRENT!W19054</f>
        <v>0</v>
      </c>
      <c r="U929" s="37">
        <f>[1]consoCURRENT!X19054</f>
        <v>0</v>
      </c>
      <c r="V929" s="37">
        <f>[1]consoCURRENT!Y19054</f>
        <v>0</v>
      </c>
      <c r="W929" s="37">
        <f>[1]consoCURRENT!Z19054</f>
        <v>0</v>
      </c>
      <c r="X929" s="37">
        <f>[1]consoCURRENT!AA19054</f>
        <v>0</v>
      </c>
      <c r="Y929" s="37">
        <f>[1]consoCURRENT!AB19054</f>
        <v>0</v>
      </c>
      <c r="Z929" s="37">
        <f t="shared" ref="Z929:Z931" si="659">SUM(M929:Y929)</f>
        <v>282212.88</v>
      </c>
      <c r="AA929" s="37">
        <f t="shared" ref="AA929:AA931" si="660">B929-Z929</f>
        <v>287787.12</v>
      </c>
      <c r="AB929" s="42">
        <f t="shared" ref="AB929:AB934" si="661">Z929/B929</f>
        <v>0.49511031578947368</v>
      </c>
      <c r="AC929" s="38"/>
    </row>
    <row r="930" spans="1:29" s="39" customFormat="1" ht="18" customHeight="1" x14ac:dyDescent="0.25">
      <c r="A930" s="41" t="s">
        <v>38</v>
      </c>
      <c r="B930" s="37">
        <f>[1]consoCURRENT!E19060</f>
        <v>0</v>
      </c>
      <c r="C930" s="37">
        <f>[1]consoCURRENT!F19060</f>
        <v>0</v>
      </c>
      <c r="D930" s="37">
        <f>[1]consoCURRENT!G19060</f>
        <v>0</v>
      </c>
      <c r="E930" s="37">
        <f>[1]consoCURRENT!H19060</f>
        <v>0</v>
      </c>
      <c r="F930" s="37">
        <f>[1]consoCURRENT!I19060</f>
        <v>0</v>
      </c>
      <c r="G930" s="37">
        <f>[1]consoCURRENT!J19060</f>
        <v>0</v>
      </c>
      <c r="H930" s="37">
        <f>[1]consoCURRENT!K19060</f>
        <v>0</v>
      </c>
      <c r="I930" s="37">
        <f>[1]consoCURRENT!L19060</f>
        <v>0</v>
      </c>
      <c r="J930" s="37">
        <f>[1]consoCURRENT!M19060</f>
        <v>0</v>
      </c>
      <c r="K930" s="37">
        <f>[1]consoCURRENT!N19060</f>
        <v>0</v>
      </c>
      <c r="L930" s="37">
        <f>[1]consoCURRENT!O19060</f>
        <v>0</v>
      </c>
      <c r="M930" s="37">
        <f>[1]consoCURRENT!P19060</f>
        <v>0</v>
      </c>
      <c r="N930" s="37">
        <f>[1]consoCURRENT!Q19060</f>
        <v>0</v>
      </c>
      <c r="O930" s="37">
        <f>[1]consoCURRENT!R19060</f>
        <v>0</v>
      </c>
      <c r="P930" s="37">
        <f>[1]consoCURRENT!S19060</f>
        <v>0</v>
      </c>
      <c r="Q930" s="37">
        <f>[1]consoCURRENT!T19060</f>
        <v>0</v>
      </c>
      <c r="R930" s="37">
        <f>[1]consoCURRENT!U19060</f>
        <v>0</v>
      </c>
      <c r="S930" s="37">
        <f>[1]consoCURRENT!V19060</f>
        <v>0</v>
      </c>
      <c r="T930" s="37">
        <f>[1]consoCURRENT!W19060</f>
        <v>0</v>
      </c>
      <c r="U930" s="37">
        <f>[1]consoCURRENT!X19060</f>
        <v>0</v>
      </c>
      <c r="V930" s="37">
        <f>[1]consoCURRENT!Y19060</f>
        <v>0</v>
      </c>
      <c r="W930" s="37">
        <f>[1]consoCURRENT!Z19060</f>
        <v>0</v>
      </c>
      <c r="X930" s="37">
        <f>[1]consoCURRENT!AA19060</f>
        <v>0</v>
      </c>
      <c r="Y930" s="37">
        <f>[1]consoCURRENT!AB19060</f>
        <v>0</v>
      </c>
      <c r="Z930" s="37">
        <f t="shared" si="659"/>
        <v>0</v>
      </c>
      <c r="AA930" s="37">
        <f t="shared" si="660"/>
        <v>0</v>
      </c>
      <c r="AB930" s="42"/>
      <c r="AC930" s="38"/>
    </row>
    <row r="931" spans="1:29" s="39" customFormat="1" ht="18" customHeight="1" x14ac:dyDescent="0.25">
      <c r="A931" s="41" t="s">
        <v>39</v>
      </c>
      <c r="B931" s="37">
        <f>[1]consoCURRENT!E19089</f>
        <v>0</v>
      </c>
      <c r="C931" s="37">
        <f>[1]consoCURRENT!F19089</f>
        <v>0</v>
      </c>
      <c r="D931" s="37">
        <f>[1]consoCURRENT!G19089</f>
        <v>0</v>
      </c>
      <c r="E931" s="37">
        <f>[1]consoCURRENT!H19089</f>
        <v>0</v>
      </c>
      <c r="F931" s="37">
        <f>[1]consoCURRENT!I19089</f>
        <v>0</v>
      </c>
      <c r="G931" s="37">
        <f>[1]consoCURRENT!J19089</f>
        <v>0</v>
      </c>
      <c r="H931" s="37">
        <f>[1]consoCURRENT!K19089</f>
        <v>0</v>
      </c>
      <c r="I931" s="37">
        <f>[1]consoCURRENT!L19089</f>
        <v>0</v>
      </c>
      <c r="J931" s="37">
        <f>[1]consoCURRENT!M19089</f>
        <v>0</v>
      </c>
      <c r="K931" s="37">
        <f>[1]consoCURRENT!N19089</f>
        <v>0</v>
      </c>
      <c r="L931" s="37">
        <f>[1]consoCURRENT!O19089</f>
        <v>0</v>
      </c>
      <c r="M931" s="37">
        <f>[1]consoCURRENT!P19089</f>
        <v>0</v>
      </c>
      <c r="N931" s="37">
        <f>[1]consoCURRENT!Q19089</f>
        <v>0</v>
      </c>
      <c r="O931" s="37">
        <f>[1]consoCURRENT!R19089</f>
        <v>0</v>
      </c>
      <c r="P931" s="37">
        <f>[1]consoCURRENT!S19089</f>
        <v>0</v>
      </c>
      <c r="Q931" s="37">
        <f>[1]consoCURRENT!T19089</f>
        <v>0</v>
      </c>
      <c r="R931" s="37">
        <f>[1]consoCURRENT!U19089</f>
        <v>0</v>
      </c>
      <c r="S931" s="37">
        <f>[1]consoCURRENT!V19089</f>
        <v>0</v>
      </c>
      <c r="T931" s="37">
        <f>[1]consoCURRENT!W19089</f>
        <v>0</v>
      </c>
      <c r="U931" s="37">
        <f>[1]consoCURRENT!X19089</f>
        <v>0</v>
      </c>
      <c r="V931" s="37">
        <f>[1]consoCURRENT!Y19089</f>
        <v>0</v>
      </c>
      <c r="W931" s="37">
        <f>[1]consoCURRENT!Z19089</f>
        <v>0</v>
      </c>
      <c r="X931" s="37">
        <f>[1]consoCURRENT!AA19089</f>
        <v>0</v>
      </c>
      <c r="Y931" s="37">
        <f>[1]consoCURRENT!AB19089</f>
        <v>0</v>
      </c>
      <c r="Z931" s="37">
        <f t="shared" si="659"/>
        <v>0</v>
      </c>
      <c r="AA931" s="37">
        <f t="shared" si="660"/>
        <v>0</v>
      </c>
      <c r="AB931" s="42"/>
      <c r="AC931" s="38"/>
    </row>
    <row r="932" spans="1:29" s="39" customFormat="1" ht="18" customHeight="1" x14ac:dyDescent="0.25">
      <c r="A932" s="43" t="s">
        <v>40</v>
      </c>
      <c r="B932" s="44">
        <f>SUM(B928:B931)</f>
        <v>2526000</v>
      </c>
      <c r="C932" s="44">
        <f t="shared" ref="C932:AA932" si="662">SUM(C928:C931)</f>
        <v>0</v>
      </c>
      <c r="D932" s="44">
        <f t="shared" si="662"/>
        <v>0</v>
      </c>
      <c r="E932" s="44">
        <f t="shared" si="662"/>
        <v>282212.88</v>
      </c>
      <c r="F932" s="44">
        <f t="shared" si="662"/>
        <v>0</v>
      </c>
      <c r="G932" s="44">
        <f t="shared" si="662"/>
        <v>0</v>
      </c>
      <c r="H932" s="44">
        <f t="shared" si="662"/>
        <v>0</v>
      </c>
      <c r="I932" s="44">
        <f t="shared" si="662"/>
        <v>0</v>
      </c>
      <c r="J932" s="44">
        <f t="shared" si="662"/>
        <v>0</v>
      </c>
      <c r="K932" s="44">
        <f t="shared" si="662"/>
        <v>0</v>
      </c>
      <c r="L932" s="44">
        <f t="shared" si="662"/>
        <v>0</v>
      </c>
      <c r="M932" s="44">
        <f t="shared" si="662"/>
        <v>0</v>
      </c>
      <c r="N932" s="44">
        <f t="shared" si="662"/>
        <v>0</v>
      </c>
      <c r="O932" s="44">
        <f t="shared" si="662"/>
        <v>102409.48</v>
      </c>
      <c r="P932" s="44">
        <f t="shared" si="662"/>
        <v>179803.4</v>
      </c>
      <c r="Q932" s="44">
        <f t="shared" si="662"/>
        <v>0</v>
      </c>
      <c r="R932" s="44">
        <f t="shared" si="662"/>
        <v>0</v>
      </c>
      <c r="S932" s="44">
        <f t="shared" si="662"/>
        <v>0</v>
      </c>
      <c r="T932" s="44">
        <f t="shared" si="662"/>
        <v>0</v>
      </c>
      <c r="U932" s="44">
        <f t="shared" si="662"/>
        <v>0</v>
      </c>
      <c r="V932" s="44">
        <f t="shared" si="662"/>
        <v>0</v>
      </c>
      <c r="W932" s="44">
        <f t="shared" si="662"/>
        <v>0</v>
      </c>
      <c r="X932" s="44">
        <f t="shared" si="662"/>
        <v>0</v>
      </c>
      <c r="Y932" s="44">
        <f t="shared" si="662"/>
        <v>0</v>
      </c>
      <c r="Z932" s="44">
        <f t="shared" si="662"/>
        <v>282212.88</v>
      </c>
      <c r="AA932" s="44">
        <f t="shared" si="662"/>
        <v>2243787.12</v>
      </c>
      <c r="AB932" s="45">
        <f t="shared" si="661"/>
        <v>0.11172323040380047</v>
      </c>
      <c r="AC932" s="38"/>
    </row>
    <row r="933" spans="1:29" s="39" customFormat="1" ht="18" customHeight="1" x14ac:dyDescent="0.25">
      <c r="A933" s="46" t="s">
        <v>41</v>
      </c>
      <c r="B933" s="37">
        <f>[1]consoCURRENT!E19093</f>
        <v>0</v>
      </c>
      <c r="C933" s="37">
        <f>[1]consoCURRENT!F19093</f>
        <v>0</v>
      </c>
      <c r="D933" s="37">
        <f>[1]consoCURRENT!G19093</f>
        <v>0</v>
      </c>
      <c r="E933" s="37">
        <f>[1]consoCURRENT!H19093</f>
        <v>0</v>
      </c>
      <c r="F933" s="37">
        <f>[1]consoCURRENT!I19093</f>
        <v>0</v>
      </c>
      <c r="G933" s="37">
        <f>[1]consoCURRENT!J19093</f>
        <v>0</v>
      </c>
      <c r="H933" s="37">
        <f>[1]consoCURRENT!K19093</f>
        <v>0</v>
      </c>
      <c r="I933" s="37">
        <f>[1]consoCURRENT!L19093</f>
        <v>0</v>
      </c>
      <c r="J933" s="37">
        <f>[1]consoCURRENT!M19093</f>
        <v>0</v>
      </c>
      <c r="K933" s="37">
        <f>[1]consoCURRENT!N19093</f>
        <v>0</v>
      </c>
      <c r="L933" s="37">
        <f>[1]consoCURRENT!O19093</f>
        <v>0</v>
      </c>
      <c r="M933" s="37">
        <f>[1]consoCURRENT!P19093</f>
        <v>0</v>
      </c>
      <c r="N933" s="37">
        <f>[1]consoCURRENT!Q19093</f>
        <v>0</v>
      </c>
      <c r="O933" s="37">
        <f>[1]consoCURRENT!R19093</f>
        <v>0</v>
      </c>
      <c r="P933" s="37">
        <f>[1]consoCURRENT!S19093</f>
        <v>0</v>
      </c>
      <c r="Q933" s="37">
        <f>[1]consoCURRENT!T19093</f>
        <v>0</v>
      </c>
      <c r="R933" s="37">
        <f>[1]consoCURRENT!U19093</f>
        <v>0</v>
      </c>
      <c r="S933" s="37">
        <f>[1]consoCURRENT!V19093</f>
        <v>0</v>
      </c>
      <c r="T933" s="37">
        <f>[1]consoCURRENT!W19093</f>
        <v>0</v>
      </c>
      <c r="U933" s="37">
        <f>[1]consoCURRENT!X19093</f>
        <v>0</v>
      </c>
      <c r="V933" s="37">
        <f>[1]consoCURRENT!Y19093</f>
        <v>0</v>
      </c>
      <c r="W933" s="37">
        <f>[1]consoCURRENT!Z19093</f>
        <v>0</v>
      </c>
      <c r="X933" s="37">
        <f>[1]consoCURRENT!AA19093</f>
        <v>0</v>
      </c>
      <c r="Y933" s="37">
        <f>[1]consoCURRENT!AB19093</f>
        <v>0</v>
      </c>
      <c r="Z933" s="37">
        <f t="shared" ref="Z933" si="663">SUM(M933:Y933)</f>
        <v>0</v>
      </c>
      <c r="AA933" s="37">
        <f t="shared" ref="AA933" si="664">B933-Z933</f>
        <v>0</v>
      </c>
      <c r="AB933" s="42"/>
      <c r="AC933" s="38"/>
    </row>
    <row r="934" spans="1:29" s="39" customFormat="1" ht="18" customHeight="1" x14ac:dyDescent="0.25">
      <c r="A934" s="43" t="s">
        <v>42</v>
      </c>
      <c r="B934" s="44">
        <f>B933+B932</f>
        <v>2526000</v>
      </c>
      <c r="C934" s="44">
        <f t="shared" ref="C934:AA934" si="665">C933+C932</f>
        <v>0</v>
      </c>
      <c r="D934" s="44">
        <f t="shared" si="665"/>
        <v>0</v>
      </c>
      <c r="E934" s="44">
        <f t="shared" si="665"/>
        <v>282212.88</v>
      </c>
      <c r="F934" s="44">
        <f t="shared" si="665"/>
        <v>0</v>
      </c>
      <c r="G934" s="44">
        <f t="shared" si="665"/>
        <v>0</v>
      </c>
      <c r="H934" s="44">
        <f t="shared" si="665"/>
        <v>0</v>
      </c>
      <c r="I934" s="44">
        <f t="shared" si="665"/>
        <v>0</v>
      </c>
      <c r="J934" s="44">
        <f t="shared" si="665"/>
        <v>0</v>
      </c>
      <c r="K934" s="44">
        <f t="shared" si="665"/>
        <v>0</v>
      </c>
      <c r="L934" s="44">
        <f t="shared" si="665"/>
        <v>0</v>
      </c>
      <c r="M934" s="44">
        <f t="shared" si="665"/>
        <v>0</v>
      </c>
      <c r="N934" s="44">
        <f t="shared" si="665"/>
        <v>0</v>
      </c>
      <c r="O934" s="44">
        <f t="shared" si="665"/>
        <v>102409.48</v>
      </c>
      <c r="P934" s="44">
        <f t="shared" si="665"/>
        <v>179803.4</v>
      </c>
      <c r="Q934" s="44">
        <f t="shared" si="665"/>
        <v>0</v>
      </c>
      <c r="R934" s="44">
        <f t="shared" si="665"/>
        <v>0</v>
      </c>
      <c r="S934" s="44">
        <f t="shared" si="665"/>
        <v>0</v>
      </c>
      <c r="T934" s="44">
        <f t="shared" si="665"/>
        <v>0</v>
      </c>
      <c r="U934" s="44">
        <f t="shared" si="665"/>
        <v>0</v>
      </c>
      <c r="V934" s="44">
        <f t="shared" si="665"/>
        <v>0</v>
      </c>
      <c r="W934" s="44">
        <f t="shared" si="665"/>
        <v>0</v>
      </c>
      <c r="X934" s="44">
        <f t="shared" si="665"/>
        <v>0</v>
      </c>
      <c r="Y934" s="44">
        <f t="shared" si="665"/>
        <v>0</v>
      </c>
      <c r="Z934" s="44">
        <f t="shared" si="665"/>
        <v>282212.88</v>
      </c>
      <c r="AA934" s="44">
        <f t="shared" si="665"/>
        <v>2243787.12</v>
      </c>
      <c r="AB934" s="45">
        <f t="shared" si="661"/>
        <v>0.11172323040380047</v>
      </c>
      <c r="AC934" s="47"/>
    </row>
    <row r="935" spans="1:29" s="39" customFormat="1" ht="15" customHeight="1" x14ac:dyDescent="0.25">
      <c r="A935" s="36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8"/>
    </row>
    <row r="936" spans="1:29" s="39" customFormat="1" ht="15" customHeight="1" x14ac:dyDescent="0.25">
      <c r="A936" s="36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8"/>
    </row>
    <row r="937" spans="1:29" s="39" customFormat="1" ht="15" customHeight="1" x14ac:dyDescent="0.3">
      <c r="A937" s="40" t="s">
        <v>59</v>
      </c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8"/>
    </row>
    <row r="938" spans="1:29" s="39" customFormat="1" ht="18" customHeight="1" x14ac:dyDescent="0.25">
      <c r="A938" s="41" t="s">
        <v>36</v>
      </c>
      <c r="B938" s="37">
        <f>[1]consoCURRENT!E19153</f>
        <v>3561000</v>
      </c>
      <c r="C938" s="37">
        <f>[1]consoCURRENT!F19153</f>
        <v>0</v>
      </c>
      <c r="D938" s="37">
        <f>[1]consoCURRENT!G19153</f>
        <v>0</v>
      </c>
      <c r="E938" s="37">
        <f>[1]consoCURRENT!H19153</f>
        <v>0</v>
      </c>
      <c r="F938" s="37">
        <f>[1]consoCURRENT!I19153</f>
        <v>0</v>
      </c>
      <c r="G938" s="37">
        <f>[1]consoCURRENT!J19153</f>
        <v>0</v>
      </c>
      <c r="H938" s="37">
        <f>[1]consoCURRENT!K19153</f>
        <v>0</v>
      </c>
      <c r="I938" s="37">
        <f>[1]consoCURRENT!L19153</f>
        <v>0</v>
      </c>
      <c r="J938" s="37">
        <f>[1]consoCURRENT!M19153</f>
        <v>0</v>
      </c>
      <c r="K938" s="37">
        <f>[1]consoCURRENT!N19153</f>
        <v>0</v>
      </c>
      <c r="L938" s="37">
        <f>[1]consoCURRENT!O19153</f>
        <v>0</v>
      </c>
      <c r="M938" s="37">
        <f>[1]consoCURRENT!P19153</f>
        <v>0</v>
      </c>
      <c r="N938" s="37">
        <f>[1]consoCURRENT!Q19153</f>
        <v>0</v>
      </c>
      <c r="O938" s="37">
        <f>[1]consoCURRENT!R19153</f>
        <v>0</v>
      </c>
      <c r="P938" s="37">
        <f>[1]consoCURRENT!S19153</f>
        <v>0</v>
      </c>
      <c r="Q938" s="37">
        <f>[1]consoCURRENT!T19153</f>
        <v>0</v>
      </c>
      <c r="R938" s="37">
        <f>[1]consoCURRENT!U19153</f>
        <v>0</v>
      </c>
      <c r="S938" s="37">
        <f>[1]consoCURRENT!V19153</f>
        <v>0</v>
      </c>
      <c r="T938" s="37">
        <f>[1]consoCURRENT!W19153</f>
        <v>0</v>
      </c>
      <c r="U938" s="37">
        <f>[1]consoCURRENT!X19153</f>
        <v>0</v>
      </c>
      <c r="V938" s="37">
        <f>[1]consoCURRENT!Y19153</f>
        <v>0</v>
      </c>
      <c r="W938" s="37">
        <f>[1]consoCURRENT!Z19153</f>
        <v>0</v>
      </c>
      <c r="X938" s="37">
        <f>[1]consoCURRENT!AA19153</f>
        <v>0</v>
      </c>
      <c r="Y938" s="37">
        <f>[1]consoCURRENT!AB19153</f>
        <v>0</v>
      </c>
      <c r="Z938" s="37">
        <f>SUM(M938:Y938)</f>
        <v>0</v>
      </c>
      <c r="AA938" s="37">
        <f>B938-Z938</f>
        <v>3561000</v>
      </c>
      <c r="AB938" s="42">
        <f>Z938/B938</f>
        <v>0</v>
      </c>
      <c r="AC938" s="38"/>
    </row>
    <row r="939" spans="1:29" s="39" customFormat="1" ht="18" customHeight="1" x14ac:dyDescent="0.25">
      <c r="A939" s="41" t="s">
        <v>37</v>
      </c>
      <c r="B939" s="37">
        <f>[1]consoCURRENT!E19229</f>
        <v>687000</v>
      </c>
      <c r="C939" s="37">
        <f>[1]consoCURRENT!F19229</f>
        <v>0</v>
      </c>
      <c r="D939" s="37">
        <f>[1]consoCURRENT!G19229</f>
        <v>0</v>
      </c>
      <c r="E939" s="37">
        <f>[1]consoCURRENT!H19229</f>
        <v>205880.38</v>
      </c>
      <c r="F939" s="37">
        <f>[1]consoCURRENT!I19229</f>
        <v>0</v>
      </c>
      <c r="G939" s="37">
        <f>[1]consoCURRENT!J19229</f>
        <v>0</v>
      </c>
      <c r="H939" s="37">
        <f>[1]consoCURRENT!K19229</f>
        <v>0</v>
      </c>
      <c r="I939" s="37">
        <f>[1]consoCURRENT!L19229</f>
        <v>0</v>
      </c>
      <c r="J939" s="37">
        <f>[1]consoCURRENT!M19229</f>
        <v>0</v>
      </c>
      <c r="K939" s="37">
        <f>[1]consoCURRENT!N19229</f>
        <v>0</v>
      </c>
      <c r="L939" s="37">
        <f>[1]consoCURRENT!O19229</f>
        <v>0</v>
      </c>
      <c r="M939" s="37">
        <f>[1]consoCURRENT!P19229</f>
        <v>0</v>
      </c>
      <c r="N939" s="37">
        <f>[1]consoCURRENT!Q19229</f>
        <v>0</v>
      </c>
      <c r="O939" s="37">
        <f>[1]consoCURRENT!R19229</f>
        <v>88256.18</v>
      </c>
      <c r="P939" s="37">
        <f>[1]consoCURRENT!S19229</f>
        <v>117624.2</v>
      </c>
      <c r="Q939" s="37">
        <f>[1]consoCURRENT!T19229</f>
        <v>0</v>
      </c>
      <c r="R939" s="37">
        <f>[1]consoCURRENT!U19229</f>
        <v>0</v>
      </c>
      <c r="S939" s="37">
        <f>[1]consoCURRENT!V19229</f>
        <v>0</v>
      </c>
      <c r="T939" s="37">
        <f>[1]consoCURRENT!W19229</f>
        <v>0</v>
      </c>
      <c r="U939" s="37">
        <f>[1]consoCURRENT!X19229</f>
        <v>0</v>
      </c>
      <c r="V939" s="37">
        <f>[1]consoCURRENT!Y19229</f>
        <v>0</v>
      </c>
      <c r="W939" s="37">
        <f>[1]consoCURRENT!Z19229</f>
        <v>0</v>
      </c>
      <c r="X939" s="37">
        <f>[1]consoCURRENT!AA19229</f>
        <v>0</v>
      </c>
      <c r="Y939" s="37">
        <f>[1]consoCURRENT!AB19229</f>
        <v>0</v>
      </c>
      <c r="Z939" s="37">
        <f t="shared" ref="Z939:Z941" si="666">SUM(M939:Y939)</f>
        <v>205880.38</v>
      </c>
      <c r="AA939" s="37">
        <f t="shared" ref="AA939:AA941" si="667">B939-Z939</f>
        <v>481119.62</v>
      </c>
      <c r="AB939" s="42">
        <f t="shared" ref="AB939:AB944" si="668">Z939/B939</f>
        <v>0.29968032023289665</v>
      </c>
      <c r="AC939" s="38"/>
    </row>
    <row r="940" spans="1:29" s="39" customFormat="1" ht="18" customHeight="1" x14ac:dyDescent="0.25">
      <c r="A940" s="41" t="s">
        <v>38</v>
      </c>
      <c r="B940" s="37">
        <f>[1]consoCURRENT!E19235</f>
        <v>0</v>
      </c>
      <c r="C940" s="37">
        <f>[1]consoCURRENT!F19235</f>
        <v>0</v>
      </c>
      <c r="D940" s="37">
        <f>[1]consoCURRENT!G19235</f>
        <v>0</v>
      </c>
      <c r="E940" s="37">
        <f>[1]consoCURRENT!H19235</f>
        <v>0</v>
      </c>
      <c r="F940" s="37">
        <f>[1]consoCURRENT!I19235</f>
        <v>0</v>
      </c>
      <c r="G940" s="37">
        <f>[1]consoCURRENT!J19235</f>
        <v>0</v>
      </c>
      <c r="H940" s="37">
        <f>[1]consoCURRENT!K19235</f>
        <v>0</v>
      </c>
      <c r="I940" s="37">
        <f>[1]consoCURRENT!L19235</f>
        <v>0</v>
      </c>
      <c r="J940" s="37">
        <f>[1]consoCURRENT!M19235</f>
        <v>0</v>
      </c>
      <c r="K940" s="37">
        <f>[1]consoCURRENT!N19235</f>
        <v>0</v>
      </c>
      <c r="L940" s="37">
        <f>[1]consoCURRENT!O19235</f>
        <v>0</v>
      </c>
      <c r="M940" s="37">
        <f>[1]consoCURRENT!P19235</f>
        <v>0</v>
      </c>
      <c r="N940" s="37">
        <f>[1]consoCURRENT!Q19235</f>
        <v>0</v>
      </c>
      <c r="O940" s="37">
        <f>[1]consoCURRENT!R19235</f>
        <v>0</v>
      </c>
      <c r="P940" s="37">
        <f>[1]consoCURRENT!S19235</f>
        <v>0</v>
      </c>
      <c r="Q940" s="37">
        <f>[1]consoCURRENT!T19235</f>
        <v>0</v>
      </c>
      <c r="R940" s="37">
        <f>[1]consoCURRENT!U19235</f>
        <v>0</v>
      </c>
      <c r="S940" s="37">
        <f>[1]consoCURRENT!V19235</f>
        <v>0</v>
      </c>
      <c r="T940" s="37">
        <f>[1]consoCURRENT!W19235</f>
        <v>0</v>
      </c>
      <c r="U940" s="37">
        <f>[1]consoCURRENT!X19235</f>
        <v>0</v>
      </c>
      <c r="V940" s="37">
        <f>[1]consoCURRENT!Y19235</f>
        <v>0</v>
      </c>
      <c r="W940" s="37">
        <f>[1]consoCURRENT!Z19235</f>
        <v>0</v>
      </c>
      <c r="X940" s="37">
        <f>[1]consoCURRENT!AA19235</f>
        <v>0</v>
      </c>
      <c r="Y940" s="37">
        <f>[1]consoCURRENT!AB19235</f>
        <v>0</v>
      </c>
      <c r="Z940" s="37">
        <f t="shared" si="666"/>
        <v>0</v>
      </c>
      <c r="AA940" s="37">
        <f t="shared" si="667"/>
        <v>0</v>
      </c>
      <c r="AB940" s="42"/>
      <c r="AC940" s="38"/>
    </row>
    <row r="941" spans="1:29" s="39" customFormat="1" ht="18" customHeight="1" x14ac:dyDescent="0.25">
      <c r="A941" s="41" t="s">
        <v>39</v>
      </c>
      <c r="B941" s="37">
        <f>[1]consoCURRENT!E19264</f>
        <v>0</v>
      </c>
      <c r="C941" s="37">
        <f>[1]consoCURRENT!F19264</f>
        <v>0</v>
      </c>
      <c r="D941" s="37">
        <f>[1]consoCURRENT!G19264</f>
        <v>0</v>
      </c>
      <c r="E941" s="37">
        <f>[1]consoCURRENT!H19264</f>
        <v>0</v>
      </c>
      <c r="F941" s="37">
        <f>[1]consoCURRENT!I19264</f>
        <v>0</v>
      </c>
      <c r="G941" s="37">
        <f>[1]consoCURRENT!J19264</f>
        <v>0</v>
      </c>
      <c r="H941" s="37">
        <f>[1]consoCURRENT!K19264</f>
        <v>0</v>
      </c>
      <c r="I941" s="37">
        <f>[1]consoCURRENT!L19264</f>
        <v>0</v>
      </c>
      <c r="J941" s="37">
        <f>[1]consoCURRENT!M19264</f>
        <v>0</v>
      </c>
      <c r="K941" s="37">
        <f>[1]consoCURRENT!N19264</f>
        <v>0</v>
      </c>
      <c r="L941" s="37">
        <f>[1]consoCURRENT!O19264</f>
        <v>0</v>
      </c>
      <c r="M941" s="37">
        <f>[1]consoCURRENT!P19264</f>
        <v>0</v>
      </c>
      <c r="N941" s="37">
        <f>[1]consoCURRENT!Q19264</f>
        <v>0</v>
      </c>
      <c r="O941" s="37">
        <f>[1]consoCURRENT!R19264</f>
        <v>0</v>
      </c>
      <c r="P941" s="37">
        <f>[1]consoCURRENT!S19264</f>
        <v>0</v>
      </c>
      <c r="Q941" s="37">
        <f>[1]consoCURRENT!T19264</f>
        <v>0</v>
      </c>
      <c r="R941" s="37">
        <f>[1]consoCURRENT!U19264</f>
        <v>0</v>
      </c>
      <c r="S941" s="37">
        <f>[1]consoCURRENT!V19264</f>
        <v>0</v>
      </c>
      <c r="T941" s="37">
        <f>[1]consoCURRENT!W19264</f>
        <v>0</v>
      </c>
      <c r="U941" s="37">
        <f>[1]consoCURRENT!X19264</f>
        <v>0</v>
      </c>
      <c r="V941" s="37">
        <f>[1]consoCURRENT!Y19264</f>
        <v>0</v>
      </c>
      <c r="W941" s="37">
        <f>[1]consoCURRENT!Z19264</f>
        <v>0</v>
      </c>
      <c r="X941" s="37">
        <f>[1]consoCURRENT!AA19264</f>
        <v>0</v>
      </c>
      <c r="Y941" s="37">
        <f>[1]consoCURRENT!AB19264</f>
        <v>0</v>
      </c>
      <c r="Z941" s="37">
        <f t="shared" si="666"/>
        <v>0</v>
      </c>
      <c r="AA941" s="37">
        <f t="shared" si="667"/>
        <v>0</v>
      </c>
      <c r="AB941" s="42"/>
      <c r="AC941" s="38"/>
    </row>
    <row r="942" spans="1:29" s="39" customFormat="1" ht="18" customHeight="1" x14ac:dyDescent="0.25">
      <c r="A942" s="43" t="s">
        <v>40</v>
      </c>
      <c r="B942" s="44">
        <f>SUM(B938:B941)</f>
        <v>4248000</v>
      </c>
      <c r="C942" s="44">
        <f t="shared" ref="C942:AA942" si="669">SUM(C938:C941)</f>
        <v>0</v>
      </c>
      <c r="D942" s="44">
        <f t="shared" si="669"/>
        <v>0</v>
      </c>
      <c r="E942" s="44">
        <f t="shared" si="669"/>
        <v>205880.38</v>
      </c>
      <c r="F942" s="44">
        <f t="shared" si="669"/>
        <v>0</v>
      </c>
      <c r="G942" s="44">
        <f t="shared" si="669"/>
        <v>0</v>
      </c>
      <c r="H942" s="44">
        <f t="shared" si="669"/>
        <v>0</v>
      </c>
      <c r="I942" s="44">
        <f t="shared" si="669"/>
        <v>0</v>
      </c>
      <c r="J942" s="44">
        <f t="shared" si="669"/>
        <v>0</v>
      </c>
      <c r="K942" s="44">
        <f t="shared" si="669"/>
        <v>0</v>
      </c>
      <c r="L942" s="44">
        <f t="shared" si="669"/>
        <v>0</v>
      </c>
      <c r="M942" s="44">
        <f t="shared" si="669"/>
        <v>0</v>
      </c>
      <c r="N942" s="44">
        <f t="shared" si="669"/>
        <v>0</v>
      </c>
      <c r="O942" s="44">
        <f t="shared" si="669"/>
        <v>88256.18</v>
      </c>
      <c r="P942" s="44">
        <f t="shared" si="669"/>
        <v>117624.2</v>
      </c>
      <c r="Q942" s="44">
        <f t="shared" si="669"/>
        <v>0</v>
      </c>
      <c r="R942" s="44">
        <f t="shared" si="669"/>
        <v>0</v>
      </c>
      <c r="S942" s="44">
        <f t="shared" si="669"/>
        <v>0</v>
      </c>
      <c r="T942" s="44">
        <f t="shared" si="669"/>
        <v>0</v>
      </c>
      <c r="U942" s="44">
        <f t="shared" si="669"/>
        <v>0</v>
      </c>
      <c r="V942" s="44">
        <f t="shared" si="669"/>
        <v>0</v>
      </c>
      <c r="W942" s="44">
        <f t="shared" si="669"/>
        <v>0</v>
      </c>
      <c r="X942" s="44">
        <f t="shared" si="669"/>
        <v>0</v>
      </c>
      <c r="Y942" s="44">
        <f t="shared" si="669"/>
        <v>0</v>
      </c>
      <c r="Z942" s="44">
        <f t="shared" si="669"/>
        <v>205880.38</v>
      </c>
      <c r="AA942" s="44">
        <f t="shared" si="669"/>
        <v>4042119.62</v>
      </c>
      <c r="AB942" s="45">
        <f t="shared" si="668"/>
        <v>4.8465249529190207E-2</v>
      </c>
      <c r="AC942" s="38"/>
    </row>
    <row r="943" spans="1:29" s="39" customFormat="1" ht="18" customHeight="1" x14ac:dyDescent="0.25">
      <c r="A943" s="46" t="s">
        <v>41</v>
      </c>
      <c r="B943" s="37">
        <f>[1]consoCURRENT!E19268</f>
        <v>0</v>
      </c>
      <c r="C943" s="37">
        <f>[1]consoCURRENT!F19268</f>
        <v>0</v>
      </c>
      <c r="D943" s="37">
        <f>[1]consoCURRENT!G19268</f>
        <v>0</v>
      </c>
      <c r="E943" s="37">
        <f>[1]consoCURRENT!H19268</f>
        <v>0</v>
      </c>
      <c r="F943" s="37">
        <f>[1]consoCURRENT!I19268</f>
        <v>0</v>
      </c>
      <c r="G943" s="37">
        <f>[1]consoCURRENT!J19268</f>
        <v>0</v>
      </c>
      <c r="H943" s="37">
        <f>[1]consoCURRENT!K19268</f>
        <v>0</v>
      </c>
      <c r="I943" s="37">
        <f>[1]consoCURRENT!L19268</f>
        <v>0</v>
      </c>
      <c r="J943" s="37">
        <f>[1]consoCURRENT!M19268</f>
        <v>0</v>
      </c>
      <c r="K943" s="37">
        <f>[1]consoCURRENT!N19268</f>
        <v>0</v>
      </c>
      <c r="L943" s="37">
        <f>[1]consoCURRENT!O19268</f>
        <v>0</v>
      </c>
      <c r="M943" s="37">
        <f>[1]consoCURRENT!P19268</f>
        <v>0</v>
      </c>
      <c r="N943" s="37">
        <f>[1]consoCURRENT!Q19268</f>
        <v>0</v>
      </c>
      <c r="O943" s="37">
        <f>[1]consoCURRENT!R19268</f>
        <v>0</v>
      </c>
      <c r="P943" s="37">
        <f>[1]consoCURRENT!S19268</f>
        <v>0</v>
      </c>
      <c r="Q943" s="37">
        <f>[1]consoCURRENT!T19268</f>
        <v>0</v>
      </c>
      <c r="R943" s="37">
        <f>[1]consoCURRENT!U19268</f>
        <v>0</v>
      </c>
      <c r="S943" s="37">
        <f>[1]consoCURRENT!V19268</f>
        <v>0</v>
      </c>
      <c r="T943" s="37">
        <f>[1]consoCURRENT!W19268</f>
        <v>0</v>
      </c>
      <c r="U943" s="37">
        <f>[1]consoCURRENT!X19268</f>
        <v>0</v>
      </c>
      <c r="V943" s="37">
        <f>[1]consoCURRENT!Y19268</f>
        <v>0</v>
      </c>
      <c r="W943" s="37">
        <f>[1]consoCURRENT!Z19268</f>
        <v>0</v>
      </c>
      <c r="X943" s="37">
        <f>[1]consoCURRENT!AA19268</f>
        <v>0</v>
      </c>
      <c r="Y943" s="37">
        <f>[1]consoCURRENT!AB19268</f>
        <v>0</v>
      </c>
      <c r="Z943" s="37">
        <f t="shared" ref="Z943" si="670">SUM(M943:Y943)</f>
        <v>0</v>
      </c>
      <c r="AA943" s="37">
        <f t="shared" ref="AA943" si="671">B943-Z943</f>
        <v>0</v>
      </c>
      <c r="AB943" s="42"/>
      <c r="AC943" s="38"/>
    </row>
    <row r="944" spans="1:29" s="39" customFormat="1" ht="18" customHeight="1" x14ac:dyDescent="0.25">
      <c r="A944" s="43" t="s">
        <v>42</v>
      </c>
      <c r="B944" s="44">
        <f>B943+B942</f>
        <v>4248000</v>
      </c>
      <c r="C944" s="44">
        <f t="shared" ref="C944:AA944" si="672">C943+C942</f>
        <v>0</v>
      </c>
      <c r="D944" s="44">
        <f t="shared" si="672"/>
        <v>0</v>
      </c>
      <c r="E944" s="44">
        <f t="shared" si="672"/>
        <v>205880.38</v>
      </c>
      <c r="F944" s="44">
        <f t="shared" si="672"/>
        <v>0</v>
      </c>
      <c r="G944" s="44">
        <f t="shared" si="672"/>
        <v>0</v>
      </c>
      <c r="H944" s="44">
        <f t="shared" si="672"/>
        <v>0</v>
      </c>
      <c r="I944" s="44">
        <f t="shared" si="672"/>
        <v>0</v>
      </c>
      <c r="J944" s="44">
        <f t="shared" si="672"/>
        <v>0</v>
      </c>
      <c r="K944" s="44">
        <f t="shared" si="672"/>
        <v>0</v>
      </c>
      <c r="L944" s="44">
        <f t="shared" si="672"/>
        <v>0</v>
      </c>
      <c r="M944" s="44">
        <f t="shared" si="672"/>
        <v>0</v>
      </c>
      <c r="N944" s="44">
        <f t="shared" si="672"/>
        <v>0</v>
      </c>
      <c r="O944" s="44">
        <f t="shared" si="672"/>
        <v>88256.18</v>
      </c>
      <c r="P944" s="44">
        <f t="shared" si="672"/>
        <v>117624.2</v>
      </c>
      <c r="Q944" s="44">
        <f t="shared" si="672"/>
        <v>0</v>
      </c>
      <c r="R944" s="44">
        <f t="shared" si="672"/>
        <v>0</v>
      </c>
      <c r="S944" s="44">
        <f t="shared" si="672"/>
        <v>0</v>
      </c>
      <c r="T944" s="44">
        <f t="shared" si="672"/>
        <v>0</v>
      </c>
      <c r="U944" s="44">
        <f t="shared" si="672"/>
        <v>0</v>
      </c>
      <c r="V944" s="44">
        <f t="shared" si="672"/>
        <v>0</v>
      </c>
      <c r="W944" s="44">
        <f t="shared" si="672"/>
        <v>0</v>
      </c>
      <c r="X944" s="44">
        <f t="shared" si="672"/>
        <v>0</v>
      </c>
      <c r="Y944" s="44">
        <f t="shared" si="672"/>
        <v>0</v>
      </c>
      <c r="Z944" s="44">
        <f t="shared" si="672"/>
        <v>205880.38</v>
      </c>
      <c r="AA944" s="44">
        <f t="shared" si="672"/>
        <v>4042119.62</v>
      </c>
      <c r="AB944" s="45">
        <f t="shared" si="668"/>
        <v>4.8465249529190207E-2</v>
      </c>
      <c r="AC944" s="47"/>
    </row>
    <row r="945" spans="1:29" s="39" customFormat="1" ht="15" customHeight="1" x14ac:dyDescent="0.25">
      <c r="A945" s="36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8"/>
    </row>
    <row r="946" spans="1:29" s="39" customFormat="1" ht="15" customHeight="1" x14ac:dyDescent="0.25">
      <c r="A946" s="36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8"/>
    </row>
    <row r="947" spans="1:29" s="39" customFormat="1" ht="15" customHeight="1" x14ac:dyDescent="0.3">
      <c r="A947" s="40" t="s">
        <v>60</v>
      </c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8"/>
    </row>
    <row r="948" spans="1:29" s="39" customFormat="1" ht="18" customHeight="1" x14ac:dyDescent="0.25">
      <c r="A948" s="41" t="s">
        <v>36</v>
      </c>
      <c r="B948" s="37">
        <f>[1]consoCURRENT!E19328</f>
        <v>16405000</v>
      </c>
      <c r="C948" s="37">
        <f>[1]consoCURRENT!F19328</f>
        <v>0</v>
      </c>
      <c r="D948" s="37">
        <f>[1]consoCURRENT!G19328</f>
        <v>0</v>
      </c>
      <c r="E948" s="37">
        <f>[1]consoCURRENT!H19328</f>
        <v>0</v>
      </c>
      <c r="F948" s="37">
        <f>[1]consoCURRENT!I19328</f>
        <v>0</v>
      </c>
      <c r="G948" s="37">
        <f>[1]consoCURRENT!J19328</f>
        <v>0</v>
      </c>
      <c r="H948" s="37">
        <f>[1]consoCURRENT!K19328</f>
        <v>0</v>
      </c>
      <c r="I948" s="37">
        <f>[1]consoCURRENT!L19328</f>
        <v>0</v>
      </c>
      <c r="J948" s="37">
        <f>[1]consoCURRENT!M19328</f>
        <v>0</v>
      </c>
      <c r="K948" s="37">
        <f>[1]consoCURRENT!N19328</f>
        <v>0</v>
      </c>
      <c r="L948" s="37">
        <f>[1]consoCURRENT!O19328</f>
        <v>0</v>
      </c>
      <c r="M948" s="37">
        <f>[1]consoCURRENT!P19328</f>
        <v>0</v>
      </c>
      <c r="N948" s="37">
        <f>[1]consoCURRENT!Q19328</f>
        <v>0</v>
      </c>
      <c r="O948" s="37">
        <f>[1]consoCURRENT!R19328</f>
        <v>0</v>
      </c>
      <c r="P948" s="37">
        <f>[1]consoCURRENT!S19328</f>
        <v>0</v>
      </c>
      <c r="Q948" s="37">
        <f>[1]consoCURRENT!T19328</f>
        <v>0</v>
      </c>
      <c r="R948" s="37">
        <f>[1]consoCURRENT!U19328</f>
        <v>0</v>
      </c>
      <c r="S948" s="37">
        <f>[1]consoCURRENT!V19328</f>
        <v>0</v>
      </c>
      <c r="T948" s="37">
        <f>[1]consoCURRENT!W19328</f>
        <v>0</v>
      </c>
      <c r="U948" s="37">
        <f>[1]consoCURRENT!X19328</f>
        <v>0</v>
      </c>
      <c r="V948" s="37">
        <f>[1]consoCURRENT!Y19328</f>
        <v>0</v>
      </c>
      <c r="W948" s="37">
        <f>[1]consoCURRENT!Z19328</f>
        <v>0</v>
      </c>
      <c r="X948" s="37">
        <f>[1]consoCURRENT!AA19328</f>
        <v>0</v>
      </c>
      <c r="Y948" s="37">
        <f>[1]consoCURRENT!AB19328</f>
        <v>0</v>
      </c>
      <c r="Z948" s="37">
        <f>SUM(M948:Y948)</f>
        <v>0</v>
      </c>
      <c r="AA948" s="37">
        <f>B948-Z948</f>
        <v>16405000</v>
      </c>
      <c r="AB948" s="42">
        <f>Z948/B948</f>
        <v>0</v>
      </c>
      <c r="AC948" s="38"/>
    </row>
    <row r="949" spans="1:29" s="39" customFormat="1" ht="18" customHeight="1" x14ac:dyDescent="0.25">
      <c r="A949" s="41" t="s">
        <v>37</v>
      </c>
      <c r="B949" s="37">
        <f>[1]consoCURRENT!E19404</f>
        <v>2722000</v>
      </c>
      <c r="C949" s="37">
        <f>[1]consoCURRENT!F19404</f>
        <v>0</v>
      </c>
      <c r="D949" s="37">
        <f>[1]consoCURRENT!G19404</f>
        <v>0</v>
      </c>
      <c r="E949" s="37">
        <f>[1]consoCURRENT!H19404</f>
        <v>606673.91999999993</v>
      </c>
      <c r="F949" s="37">
        <f>[1]consoCURRENT!I19404</f>
        <v>0</v>
      </c>
      <c r="G949" s="37">
        <f>[1]consoCURRENT!J19404</f>
        <v>0</v>
      </c>
      <c r="H949" s="37">
        <f>[1]consoCURRENT!K19404</f>
        <v>0</v>
      </c>
      <c r="I949" s="37">
        <f>[1]consoCURRENT!L19404</f>
        <v>0</v>
      </c>
      <c r="J949" s="37">
        <f>[1]consoCURRENT!M19404</f>
        <v>0</v>
      </c>
      <c r="K949" s="37">
        <f>[1]consoCURRENT!N19404</f>
        <v>0</v>
      </c>
      <c r="L949" s="37">
        <f>[1]consoCURRENT!O19404</f>
        <v>0</v>
      </c>
      <c r="M949" s="37">
        <f>[1]consoCURRENT!P19404</f>
        <v>0</v>
      </c>
      <c r="N949" s="37">
        <f>[1]consoCURRENT!Q19404</f>
        <v>0</v>
      </c>
      <c r="O949" s="37">
        <f>[1]consoCURRENT!R19404</f>
        <v>260893.06</v>
      </c>
      <c r="P949" s="37">
        <f>[1]consoCURRENT!S19404</f>
        <v>345780.86</v>
      </c>
      <c r="Q949" s="37">
        <f>[1]consoCURRENT!T19404</f>
        <v>0</v>
      </c>
      <c r="R949" s="37">
        <f>[1]consoCURRENT!U19404</f>
        <v>0</v>
      </c>
      <c r="S949" s="37">
        <f>[1]consoCURRENT!V19404</f>
        <v>0</v>
      </c>
      <c r="T949" s="37">
        <f>[1]consoCURRENT!W19404</f>
        <v>0</v>
      </c>
      <c r="U949" s="37">
        <f>[1]consoCURRENT!X19404</f>
        <v>0</v>
      </c>
      <c r="V949" s="37">
        <f>[1]consoCURRENT!Y19404</f>
        <v>0</v>
      </c>
      <c r="W949" s="37">
        <f>[1]consoCURRENT!Z19404</f>
        <v>0</v>
      </c>
      <c r="X949" s="37">
        <f>[1]consoCURRENT!AA19404</f>
        <v>0</v>
      </c>
      <c r="Y949" s="37">
        <f>[1]consoCURRENT!AB19404</f>
        <v>0</v>
      </c>
      <c r="Z949" s="37">
        <f t="shared" ref="Z949:Z951" si="673">SUM(M949:Y949)</f>
        <v>606673.91999999993</v>
      </c>
      <c r="AA949" s="37">
        <f t="shared" ref="AA949:AA951" si="674">B949-Z949</f>
        <v>2115326.08</v>
      </c>
      <c r="AB949" s="42">
        <f t="shared" ref="AB949:AB954" si="675">Z949/B949</f>
        <v>0.22287800146950767</v>
      </c>
      <c r="AC949" s="38"/>
    </row>
    <row r="950" spans="1:29" s="39" customFormat="1" ht="18" customHeight="1" x14ac:dyDescent="0.25">
      <c r="A950" s="41" t="s">
        <v>38</v>
      </c>
      <c r="B950" s="37">
        <f>[1]consoCURRENT!E19410</f>
        <v>0</v>
      </c>
      <c r="C950" s="37">
        <f>[1]consoCURRENT!F19410</f>
        <v>0</v>
      </c>
      <c r="D950" s="37">
        <f>[1]consoCURRENT!G19410</f>
        <v>0</v>
      </c>
      <c r="E950" s="37">
        <f>[1]consoCURRENT!H19410</f>
        <v>0</v>
      </c>
      <c r="F950" s="37">
        <f>[1]consoCURRENT!I19410</f>
        <v>0</v>
      </c>
      <c r="G950" s="37">
        <f>[1]consoCURRENT!J19410</f>
        <v>0</v>
      </c>
      <c r="H950" s="37">
        <f>[1]consoCURRENT!K19410</f>
        <v>0</v>
      </c>
      <c r="I950" s="37">
        <f>[1]consoCURRENT!L19410</f>
        <v>0</v>
      </c>
      <c r="J950" s="37">
        <f>[1]consoCURRENT!M19410</f>
        <v>0</v>
      </c>
      <c r="K950" s="37">
        <f>[1]consoCURRENT!N19410</f>
        <v>0</v>
      </c>
      <c r="L950" s="37">
        <f>[1]consoCURRENT!O19410</f>
        <v>0</v>
      </c>
      <c r="M950" s="37">
        <f>[1]consoCURRENT!P19410</f>
        <v>0</v>
      </c>
      <c r="N950" s="37">
        <f>[1]consoCURRENT!Q19410</f>
        <v>0</v>
      </c>
      <c r="O950" s="37">
        <f>[1]consoCURRENT!R19410</f>
        <v>0</v>
      </c>
      <c r="P950" s="37">
        <f>[1]consoCURRENT!S19410</f>
        <v>0</v>
      </c>
      <c r="Q950" s="37">
        <f>[1]consoCURRENT!T19410</f>
        <v>0</v>
      </c>
      <c r="R950" s="37">
        <f>[1]consoCURRENT!U19410</f>
        <v>0</v>
      </c>
      <c r="S950" s="37">
        <f>[1]consoCURRENT!V19410</f>
        <v>0</v>
      </c>
      <c r="T950" s="37">
        <f>[1]consoCURRENT!W19410</f>
        <v>0</v>
      </c>
      <c r="U950" s="37">
        <f>[1]consoCURRENT!X19410</f>
        <v>0</v>
      </c>
      <c r="V950" s="37">
        <f>[1]consoCURRENT!Y19410</f>
        <v>0</v>
      </c>
      <c r="W950" s="37">
        <f>[1]consoCURRENT!Z19410</f>
        <v>0</v>
      </c>
      <c r="X950" s="37">
        <f>[1]consoCURRENT!AA19410</f>
        <v>0</v>
      </c>
      <c r="Y950" s="37">
        <f>[1]consoCURRENT!AB19410</f>
        <v>0</v>
      </c>
      <c r="Z950" s="37">
        <f t="shared" si="673"/>
        <v>0</v>
      </c>
      <c r="AA950" s="37">
        <f t="shared" si="674"/>
        <v>0</v>
      </c>
      <c r="AB950" s="42"/>
      <c r="AC950" s="38"/>
    </row>
    <row r="951" spans="1:29" s="39" customFormat="1" ht="18" customHeight="1" x14ac:dyDescent="0.25">
      <c r="A951" s="41" t="s">
        <v>39</v>
      </c>
      <c r="B951" s="37">
        <f>[1]consoCURRENT!E19439</f>
        <v>0</v>
      </c>
      <c r="C951" s="37">
        <f>[1]consoCURRENT!F19439</f>
        <v>0</v>
      </c>
      <c r="D951" s="37">
        <f>[1]consoCURRENT!G19439</f>
        <v>0</v>
      </c>
      <c r="E951" s="37">
        <f>[1]consoCURRENT!H19439</f>
        <v>0</v>
      </c>
      <c r="F951" s="37">
        <f>[1]consoCURRENT!I19439</f>
        <v>0</v>
      </c>
      <c r="G951" s="37">
        <f>[1]consoCURRENT!J19439</f>
        <v>0</v>
      </c>
      <c r="H951" s="37">
        <f>[1]consoCURRENT!K19439</f>
        <v>0</v>
      </c>
      <c r="I951" s="37">
        <f>[1]consoCURRENT!L19439</f>
        <v>0</v>
      </c>
      <c r="J951" s="37">
        <f>[1]consoCURRENT!M19439</f>
        <v>0</v>
      </c>
      <c r="K951" s="37">
        <f>[1]consoCURRENT!N19439</f>
        <v>0</v>
      </c>
      <c r="L951" s="37">
        <f>[1]consoCURRENT!O19439</f>
        <v>0</v>
      </c>
      <c r="M951" s="37">
        <f>[1]consoCURRENT!P19439</f>
        <v>0</v>
      </c>
      <c r="N951" s="37">
        <f>[1]consoCURRENT!Q19439</f>
        <v>0</v>
      </c>
      <c r="O951" s="37">
        <f>[1]consoCURRENT!R19439</f>
        <v>0</v>
      </c>
      <c r="P951" s="37">
        <f>[1]consoCURRENT!S19439</f>
        <v>0</v>
      </c>
      <c r="Q951" s="37">
        <f>[1]consoCURRENT!T19439</f>
        <v>0</v>
      </c>
      <c r="R951" s="37">
        <f>[1]consoCURRENT!U19439</f>
        <v>0</v>
      </c>
      <c r="S951" s="37">
        <f>[1]consoCURRENT!V19439</f>
        <v>0</v>
      </c>
      <c r="T951" s="37">
        <f>[1]consoCURRENT!W19439</f>
        <v>0</v>
      </c>
      <c r="U951" s="37">
        <f>[1]consoCURRENT!X19439</f>
        <v>0</v>
      </c>
      <c r="V951" s="37">
        <f>[1]consoCURRENT!Y19439</f>
        <v>0</v>
      </c>
      <c r="W951" s="37">
        <f>[1]consoCURRENT!Z19439</f>
        <v>0</v>
      </c>
      <c r="X951" s="37">
        <f>[1]consoCURRENT!AA19439</f>
        <v>0</v>
      </c>
      <c r="Y951" s="37">
        <f>[1]consoCURRENT!AB19439</f>
        <v>0</v>
      </c>
      <c r="Z951" s="37">
        <f t="shared" si="673"/>
        <v>0</v>
      </c>
      <c r="AA951" s="37">
        <f t="shared" si="674"/>
        <v>0</v>
      </c>
      <c r="AB951" s="42"/>
      <c r="AC951" s="38"/>
    </row>
    <row r="952" spans="1:29" s="39" customFormat="1" ht="18" customHeight="1" x14ac:dyDescent="0.25">
      <c r="A952" s="43" t="s">
        <v>40</v>
      </c>
      <c r="B952" s="44">
        <f>SUM(B948:B951)</f>
        <v>19127000</v>
      </c>
      <c r="C952" s="44">
        <f t="shared" ref="C952:AA952" si="676">SUM(C948:C951)</f>
        <v>0</v>
      </c>
      <c r="D952" s="44">
        <f t="shared" si="676"/>
        <v>0</v>
      </c>
      <c r="E952" s="44">
        <f t="shared" si="676"/>
        <v>606673.91999999993</v>
      </c>
      <c r="F952" s="44">
        <f t="shared" si="676"/>
        <v>0</v>
      </c>
      <c r="G952" s="44">
        <f t="shared" si="676"/>
        <v>0</v>
      </c>
      <c r="H952" s="44">
        <f t="shared" si="676"/>
        <v>0</v>
      </c>
      <c r="I952" s="44">
        <f t="shared" si="676"/>
        <v>0</v>
      </c>
      <c r="J952" s="44">
        <f t="shared" si="676"/>
        <v>0</v>
      </c>
      <c r="K952" s="44">
        <f t="shared" si="676"/>
        <v>0</v>
      </c>
      <c r="L952" s="44">
        <f t="shared" si="676"/>
        <v>0</v>
      </c>
      <c r="M952" s="44">
        <f t="shared" si="676"/>
        <v>0</v>
      </c>
      <c r="N952" s="44">
        <f t="shared" si="676"/>
        <v>0</v>
      </c>
      <c r="O952" s="44">
        <f t="shared" si="676"/>
        <v>260893.06</v>
      </c>
      <c r="P952" s="44">
        <f t="shared" si="676"/>
        <v>345780.86</v>
      </c>
      <c r="Q952" s="44">
        <f t="shared" si="676"/>
        <v>0</v>
      </c>
      <c r="R952" s="44">
        <f t="shared" si="676"/>
        <v>0</v>
      </c>
      <c r="S952" s="44">
        <f t="shared" si="676"/>
        <v>0</v>
      </c>
      <c r="T952" s="44">
        <f t="shared" si="676"/>
        <v>0</v>
      </c>
      <c r="U952" s="44">
        <f t="shared" si="676"/>
        <v>0</v>
      </c>
      <c r="V952" s="44">
        <f t="shared" si="676"/>
        <v>0</v>
      </c>
      <c r="W952" s="44">
        <f t="shared" si="676"/>
        <v>0</v>
      </c>
      <c r="X952" s="44">
        <f t="shared" si="676"/>
        <v>0</v>
      </c>
      <c r="Y952" s="44">
        <f t="shared" si="676"/>
        <v>0</v>
      </c>
      <c r="Z952" s="44">
        <f t="shared" si="676"/>
        <v>606673.91999999993</v>
      </c>
      <c r="AA952" s="44">
        <f t="shared" si="676"/>
        <v>18520326.079999998</v>
      </c>
      <c r="AB952" s="45">
        <f t="shared" si="675"/>
        <v>3.1718195221414752E-2</v>
      </c>
      <c r="AC952" s="38"/>
    </row>
    <row r="953" spans="1:29" s="39" customFormat="1" ht="18" customHeight="1" x14ac:dyDescent="0.25">
      <c r="A953" s="46" t="s">
        <v>41</v>
      </c>
      <c r="B953" s="37">
        <f>[1]consoCURRENT!E19443</f>
        <v>0</v>
      </c>
      <c r="C953" s="37">
        <f>[1]consoCURRENT!F19443</f>
        <v>0</v>
      </c>
      <c r="D953" s="37">
        <f>[1]consoCURRENT!G19443</f>
        <v>0</v>
      </c>
      <c r="E953" s="37">
        <f>[1]consoCURRENT!H19443</f>
        <v>0</v>
      </c>
      <c r="F953" s="37">
        <f>[1]consoCURRENT!I19443</f>
        <v>0</v>
      </c>
      <c r="G953" s="37">
        <f>[1]consoCURRENT!J19443</f>
        <v>0</v>
      </c>
      <c r="H953" s="37">
        <f>[1]consoCURRENT!K19443</f>
        <v>0</v>
      </c>
      <c r="I953" s="37">
        <f>[1]consoCURRENT!L19443</f>
        <v>0</v>
      </c>
      <c r="J953" s="37">
        <f>[1]consoCURRENT!M19443</f>
        <v>0</v>
      </c>
      <c r="K953" s="37">
        <f>[1]consoCURRENT!N19443</f>
        <v>0</v>
      </c>
      <c r="L953" s="37">
        <f>[1]consoCURRENT!O19443</f>
        <v>0</v>
      </c>
      <c r="M953" s="37">
        <f>[1]consoCURRENT!P19443</f>
        <v>0</v>
      </c>
      <c r="N953" s="37">
        <f>[1]consoCURRENT!Q19443</f>
        <v>0</v>
      </c>
      <c r="O953" s="37">
        <f>[1]consoCURRENT!R19443</f>
        <v>0</v>
      </c>
      <c r="P953" s="37">
        <f>[1]consoCURRENT!S19443</f>
        <v>0</v>
      </c>
      <c r="Q953" s="37">
        <f>[1]consoCURRENT!T19443</f>
        <v>0</v>
      </c>
      <c r="R953" s="37">
        <f>[1]consoCURRENT!U19443</f>
        <v>0</v>
      </c>
      <c r="S953" s="37">
        <f>[1]consoCURRENT!V19443</f>
        <v>0</v>
      </c>
      <c r="T953" s="37">
        <f>[1]consoCURRENT!W19443</f>
        <v>0</v>
      </c>
      <c r="U953" s="37">
        <f>[1]consoCURRENT!X19443</f>
        <v>0</v>
      </c>
      <c r="V953" s="37">
        <f>[1]consoCURRENT!Y19443</f>
        <v>0</v>
      </c>
      <c r="W953" s="37">
        <f>[1]consoCURRENT!Z19443</f>
        <v>0</v>
      </c>
      <c r="X953" s="37">
        <f>[1]consoCURRENT!AA19443</f>
        <v>0</v>
      </c>
      <c r="Y953" s="37">
        <f>[1]consoCURRENT!AB19443</f>
        <v>0</v>
      </c>
      <c r="Z953" s="37">
        <f t="shared" ref="Z953" si="677">SUM(M953:Y953)</f>
        <v>0</v>
      </c>
      <c r="AA953" s="37">
        <f t="shared" ref="AA953" si="678">B953-Z953</f>
        <v>0</v>
      </c>
      <c r="AB953" s="42"/>
      <c r="AC953" s="38"/>
    </row>
    <row r="954" spans="1:29" s="39" customFormat="1" ht="18" customHeight="1" x14ac:dyDescent="0.25">
      <c r="A954" s="43" t="s">
        <v>42</v>
      </c>
      <c r="B954" s="44">
        <f>B953+B952</f>
        <v>19127000</v>
      </c>
      <c r="C954" s="44">
        <f t="shared" ref="C954:AA954" si="679">C953+C952</f>
        <v>0</v>
      </c>
      <c r="D954" s="44">
        <f t="shared" si="679"/>
        <v>0</v>
      </c>
      <c r="E954" s="44">
        <f t="shared" si="679"/>
        <v>606673.91999999993</v>
      </c>
      <c r="F954" s="44">
        <f t="shared" si="679"/>
        <v>0</v>
      </c>
      <c r="G954" s="44">
        <f t="shared" si="679"/>
        <v>0</v>
      </c>
      <c r="H954" s="44">
        <f t="shared" si="679"/>
        <v>0</v>
      </c>
      <c r="I954" s="44">
        <f t="shared" si="679"/>
        <v>0</v>
      </c>
      <c r="J954" s="44">
        <f t="shared" si="679"/>
        <v>0</v>
      </c>
      <c r="K954" s="44">
        <f t="shared" si="679"/>
        <v>0</v>
      </c>
      <c r="L954" s="44">
        <f t="shared" si="679"/>
        <v>0</v>
      </c>
      <c r="M954" s="44">
        <f t="shared" si="679"/>
        <v>0</v>
      </c>
      <c r="N954" s="44">
        <f t="shared" si="679"/>
        <v>0</v>
      </c>
      <c r="O954" s="44">
        <f t="shared" si="679"/>
        <v>260893.06</v>
      </c>
      <c r="P954" s="44">
        <f t="shared" si="679"/>
        <v>345780.86</v>
      </c>
      <c r="Q954" s="44">
        <f t="shared" si="679"/>
        <v>0</v>
      </c>
      <c r="R954" s="44">
        <f t="shared" si="679"/>
        <v>0</v>
      </c>
      <c r="S954" s="44">
        <f t="shared" si="679"/>
        <v>0</v>
      </c>
      <c r="T954" s="44">
        <f t="shared" si="679"/>
        <v>0</v>
      </c>
      <c r="U954" s="44">
        <f t="shared" si="679"/>
        <v>0</v>
      </c>
      <c r="V954" s="44">
        <f t="shared" si="679"/>
        <v>0</v>
      </c>
      <c r="W954" s="44">
        <f t="shared" si="679"/>
        <v>0</v>
      </c>
      <c r="X954" s="44">
        <f t="shared" si="679"/>
        <v>0</v>
      </c>
      <c r="Y954" s="44">
        <f t="shared" si="679"/>
        <v>0</v>
      </c>
      <c r="Z954" s="44">
        <f t="shared" si="679"/>
        <v>606673.91999999993</v>
      </c>
      <c r="AA954" s="44">
        <f t="shared" si="679"/>
        <v>18520326.079999998</v>
      </c>
      <c r="AB954" s="45">
        <f t="shared" si="675"/>
        <v>3.1718195221414752E-2</v>
      </c>
      <c r="AC954" s="47"/>
    </row>
    <row r="955" spans="1:29" s="39" customFormat="1" ht="15" customHeight="1" x14ac:dyDescent="0.25">
      <c r="A955" s="36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8"/>
    </row>
    <row r="956" spans="1:29" s="39" customFormat="1" ht="15" customHeight="1" x14ac:dyDescent="0.25">
      <c r="A956" s="36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8"/>
    </row>
    <row r="957" spans="1:29" s="39" customFormat="1" ht="15" customHeight="1" x14ac:dyDescent="0.3">
      <c r="A957" s="40" t="s">
        <v>61</v>
      </c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8"/>
    </row>
    <row r="958" spans="1:29" s="39" customFormat="1" ht="18" customHeight="1" x14ac:dyDescent="0.25">
      <c r="A958" s="41" t="s">
        <v>36</v>
      </c>
      <c r="B958" s="37">
        <f>[1]consoCURRENT!E19503</f>
        <v>14398000</v>
      </c>
      <c r="C958" s="37">
        <f>[1]consoCURRENT!F19503</f>
        <v>0</v>
      </c>
      <c r="D958" s="37">
        <f>[1]consoCURRENT!G19503</f>
        <v>0</v>
      </c>
      <c r="E958" s="37">
        <f>[1]consoCURRENT!H19503</f>
        <v>0</v>
      </c>
      <c r="F958" s="37">
        <f>[1]consoCURRENT!I19503</f>
        <v>0</v>
      </c>
      <c r="G958" s="37">
        <f>[1]consoCURRENT!J19503</f>
        <v>0</v>
      </c>
      <c r="H958" s="37">
        <f>[1]consoCURRENT!K19503</f>
        <v>0</v>
      </c>
      <c r="I958" s="37">
        <f>[1]consoCURRENT!L19503</f>
        <v>0</v>
      </c>
      <c r="J958" s="37">
        <f>[1]consoCURRENT!M19503</f>
        <v>0</v>
      </c>
      <c r="K958" s="37">
        <f>[1]consoCURRENT!N19503</f>
        <v>0</v>
      </c>
      <c r="L958" s="37">
        <f>[1]consoCURRENT!O19503</f>
        <v>0</v>
      </c>
      <c r="M958" s="37">
        <f>[1]consoCURRENT!P19503</f>
        <v>0</v>
      </c>
      <c r="N958" s="37">
        <f>[1]consoCURRENT!Q19503</f>
        <v>0</v>
      </c>
      <c r="O958" s="37">
        <f>[1]consoCURRENT!R19503</f>
        <v>0</v>
      </c>
      <c r="P958" s="37">
        <f>[1]consoCURRENT!S19503</f>
        <v>0</v>
      </c>
      <c r="Q958" s="37">
        <f>[1]consoCURRENT!T19503</f>
        <v>0</v>
      </c>
      <c r="R958" s="37">
        <f>[1]consoCURRENT!U19503</f>
        <v>0</v>
      </c>
      <c r="S958" s="37">
        <f>[1]consoCURRENT!V19503</f>
        <v>0</v>
      </c>
      <c r="T958" s="37">
        <f>[1]consoCURRENT!W19503</f>
        <v>0</v>
      </c>
      <c r="U958" s="37">
        <f>[1]consoCURRENT!X19503</f>
        <v>0</v>
      </c>
      <c r="V958" s="37">
        <f>[1]consoCURRENT!Y19503</f>
        <v>0</v>
      </c>
      <c r="W958" s="37">
        <f>[1]consoCURRENT!Z19503</f>
        <v>0</v>
      </c>
      <c r="X958" s="37">
        <f>[1]consoCURRENT!AA19503</f>
        <v>0</v>
      </c>
      <c r="Y958" s="37">
        <f>[1]consoCURRENT!AB19503</f>
        <v>0</v>
      </c>
      <c r="Z958" s="37">
        <f>SUM(M958:Y958)</f>
        <v>0</v>
      </c>
      <c r="AA958" s="37">
        <f>B958-Z958</f>
        <v>14398000</v>
      </c>
      <c r="AB958" s="42">
        <f>Z958/B958</f>
        <v>0</v>
      </c>
      <c r="AC958" s="38"/>
    </row>
    <row r="959" spans="1:29" s="39" customFormat="1" ht="18" customHeight="1" x14ac:dyDescent="0.25">
      <c r="A959" s="41" t="s">
        <v>37</v>
      </c>
      <c r="B959" s="37">
        <f>[1]consoCURRENT!E19579</f>
        <v>2542000</v>
      </c>
      <c r="C959" s="37">
        <f>[1]consoCURRENT!F19579</f>
        <v>0</v>
      </c>
      <c r="D959" s="37">
        <f>[1]consoCURRENT!G19579</f>
        <v>0</v>
      </c>
      <c r="E959" s="37">
        <f>[1]consoCURRENT!H19579</f>
        <v>514682.4</v>
      </c>
      <c r="F959" s="37">
        <f>[1]consoCURRENT!I19579</f>
        <v>0</v>
      </c>
      <c r="G959" s="37">
        <f>[1]consoCURRENT!J19579</f>
        <v>0</v>
      </c>
      <c r="H959" s="37">
        <f>[1]consoCURRENT!K19579</f>
        <v>0</v>
      </c>
      <c r="I959" s="37">
        <f>[1]consoCURRENT!L19579</f>
        <v>0</v>
      </c>
      <c r="J959" s="37">
        <f>[1]consoCURRENT!M19579</f>
        <v>0</v>
      </c>
      <c r="K959" s="37">
        <f>[1]consoCURRENT!N19579</f>
        <v>0</v>
      </c>
      <c r="L959" s="37">
        <f>[1]consoCURRENT!O19579</f>
        <v>0</v>
      </c>
      <c r="M959" s="37">
        <f>[1]consoCURRENT!P19579</f>
        <v>0</v>
      </c>
      <c r="N959" s="37">
        <f>[1]consoCURRENT!Q19579</f>
        <v>0</v>
      </c>
      <c r="O959" s="37">
        <f>[1]consoCURRENT!R19579</f>
        <v>149539.20000000001</v>
      </c>
      <c r="P959" s="37">
        <f>[1]consoCURRENT!S19579</f>
        <v>365143.2</v>
      </c>
      <c r="Q959" s="37">
        <f>[1]consoCURRENT!T19579</f>
        <v>0</v>
      </c>
      <c r="R959" s="37">
        <f>[1]consoCURRENT!U19579</f>
        <v>0</v>
      </c>
      <c r="S959" s="37">
        <f>[1]consoCURRENT!V19579</f>
        <v>0</v>
      </c>
      <c r="T959" s="37">
        <f>[1]consoCURRENT!W19579</f>
        <v>0</v>
      </c>
      <c r="U959" s="37">
        <f>[1]consoCURRENT!X19579</f>
        <v>0</v>
      </c>
      <c r="V959" s="37">
        <f>[1]consoCURRENT!Y19579</f>
        <v>0</v>
      </c>
      <c r="W959" s="37">
        <f>[1]consoCURRENT!Z19579</f>
        <v>0</v>
      </c>
      <c r="X959" s="37">
        <f>[1]consoCURRENT!AA19579</f>
        <v>0</v>
      </c>
      <c r="Y959" s="37">
        <f>[1]consoCURRENT!AB19579</f>
        <v>0</v>
      </c>
      <c r="Z959" s="37">
        <f t="shared" ref="Z959:Z961" si="680">SUM(M959:Y959)</f>
        <v>514682.4</v>
      </c>
      <c r="AA959" s="37">
        <f t="shared" ref="AA959:AA961" si="681">B959-Z959</f>
        <v>2027317.6</v>
      </c>
      <c r="AB959" s="42">
        <f t="shared" ref="AB959:AB964" si="682">Z959/B959</f>
        <v>0.20247143981117233</v>
      </c>
      <c r="AC959" s="38"/>
    </row>
    <row r="960" spans="1:29" s="39" customFormat="1" ht="18" customHeight="1" x14ac:dyDescent="0.25">
      <c r="A960" s="41" t="s">
        <v>38</v>
      </c>
      <c r="B960" s="37">
        <f>[1]consoCURRENT!E19585</f>
        <v>0</v>
      </c>
      <c r="C960" s="37">
        <f>[1]consoCURRENT!F19585</f>
        <v>0</v>
      </c>
      <c r="D960" s="37">
        <f>[1]consoCURRENT!G19585</f>
        <v>0</v>
      </c>
      <c r="E960" s="37">
        <f>[1]consoCURRENT!H19585</f>
        <v>0</v>
      </c>
      <c r="F960" s="37">
        <f>[1]consoCURRENT!I19585</f>
        <v>0</v>
      </c>
      <c r="G960" s="37">
        <f>[1]consoCURRENT!J19585</f>
        <v>0</v>
      </c>
      <c r="H960" s="37">
        <f>[1]consoCURRENT!K19585</f>
        <v>0</v>
      </c>
      <c r="I960" s="37">
        <f>[1]consoCURRENT!L19585</f>
        <v>0</v>
      </c>
      <c r="J960" s="37">
        <f>[1]consoCURRENT!M19585</f>
        <v>0</v>
      </c>
      <c r="K960" s="37">
        <f>[1]consoCURRENT!N19585</f>
        <v>0</v>
      </c>
      <c r="L960" s="37">
        <f>[1]consoCURRENT!O19585</f>
        <v>0</v>
      </c>
      <c r="M960" s="37">
        <f>[1]consoCURRENT!P19585</f>
        <v>0</v>
      </c>
      <c r="N960" s="37">
        <f>[1]consoCURRENT!Q19585</f>
        <v>0</v>
      </c>
      <c r="O960" s="37">
        <f>[1]consoCURRENT!R19585</f>
        <v>0</v>
      </c>
      <c r="P960" s="37">
        <f>[1]consoCURRENT!S19585</f>
        <v>0</v>
      </c>
      <c r="Q960" s="37">
        <f>[1]consoCURRENT!T19585</f>
        <v>0</v>
      </c>
      <c r="R960" s="37">
        <f>[1]consoCURRENT!U19585</f>
        <v>0</v>
      </c>
      <c r="S960" s="37">
        <f>[1]consoCURRENT!V19585</f>
        <v>0</v>
      </c>
      <c r="T960" s="37">
        <f>[1]consoCURRENT!W19585</f>
        <v>0</v>
      </c>
      <c r="U960" s="37">
        <f>[1]consoCURRENT!X19585</f>
        <v>0</v>
      </c>
      <c r="V960" s="37">
        <f>[1]consoCURRENT!Y19585</f>
        <v>0</v>
      </c>
      <c r="W960" s="37">
        <f>[1]consoCURRENT!Z19585</f>
        <v>0</v>
      </c>
      <c r="X960" s="37">
        <f>[1]consoCURRENT!AA19585</f>
        <v>0</v>
      </c>
      <c r="Y960" s="37">
        <f>[1]consoCURRENT!AB19585</f>
        <v>0</v>
      </c>
      <c r="Z960" s="37">
        <f t="shared" si="680"/>
        <v>0</v>
      </c>
      <c r="AA960" s="37">
        <f t="shared" si="681"/>
        <v>0</v>
      </c>
      <c r="AB960" s="42"/>
      <c r="AC960" s="38"/>
    </row>
    <row r="961" spans="1:29" s="39" customFormat="1" ht="18" customHeight="1" x14ac:dyDescent="0.25">
      <c r="A961" s="41" t="s">
        <v>39</v>
      </c>
      <c r="B961" s="37">
        <f>[1]consoCURRENT!E19614</f>
        <v>0</v>
      </c>
      <c r="C961" s="37">
        <f>[1]consoCURRENT!F19614</f>
        <v>0</v>
      </c>
      <c r="D961" s="37">
        <f>[1]consoCURRENT!G19614</f>
        <v>0</v>
      </c>
      <c r="E961" s="37">
        <f>[1]consoCURRENT!H19614</f>
        <v>0</v>
      </c>
      <c r="F961" s="37">
        <f>[1]consoCURRENT!I19614</f>
        <v>0</v>
      </c>
      <c r="G961" s="37">
        <f>[1]consoCURRENT!J19614</f>
        <v>0</v>
      </c>
      <c r="H961" s="37">
        <f>[1]consoCURRENT!K19614</f>
        <v>0</v>
      </c>
      <c r="I961" s="37">
        <f>[1]consoCURRENT!L19614</f>
        <v>0</v>
      </c>
      <c r="J961" s="37">
        <f>[1]consoCURRENT!M19614</f>
        <v>0</v>
      </c>
      <c r="K961" s="37">
        <f>[1]consoCURRENT!N19614</f>
        <v>0</v>
      </c>
      <c r="L961" s="37">
        <f>[1]consoCURRENT!O19614</f>
        <v>0</v>
      </c>
      <c r="M961" s="37">
        <f>[1]consoCURRENT!P19614</f>
        <v>0</v>
      </c>
      <c r="N961" s="37">
        <f>[1]consoCURRENT!Q19614</f>
        <v>0</v>
      </c>
      <c r="O961" s="37">
        <f>[1]consoCURRENT!R19614</f>
        <v>0</v>
      </c>
      <c r="P961" s="37">
        <f>[1]consoCURRENT!S19614</f>
        <v>0</v>
      </c>
      <c r="Q961" s="37">
        <f>[1]consoCURRENT!T19614</f>
        <v>0</v>
      </c>
      <c r="R961" s="37">
        <f>[1]consoCURRENT!U19614</f>
        <v>0</v>
      </c>
      <c r="S961" s="37">
        <f>[1]consoCURRENT!V19614</f>
        <v>0</v>
      </c>
      <c r="T961" s="37">
        <f>[1]consoCURRENT!W19614</f>
        <v>0</v>
      </c>
      <c r="U961" s="37">
        <f>[1]consoCURRENT!X19614</f>
        <v>0</v>
      </c>
      <c r="V961" s="37">
        <f>[1]consoCURRENT!Y19614</f>
        <v>0</v>
      </c>
      <c r="W961" s="37">
        <f>[1]consoCURRENT!Z19614</f>
        <v>0</v>
      </c>
      <c r="X961" s="37">
        <f>[1]consoCURRENT!AA19614</f>
        <v>0</v>
      </c>
      <c r="Y961" s="37">
        <f>[1]consoCURRENT!AB19614</f>
        <v>0</v>
      </c>
      <c r="Z961" s="37">
        <f t="shared" si="680"/>
        <v>0</v>
      </c>
      <c r="AA961" s="37">
        <f t="shared" si="681"/>
        <v>0</v>
      </c>
      <c r="AB961" s="42"/>
      <c r="AC961" s="38"/>
    </row>
    <row r="962" spans="1:29" s="39" customFormat="1" ht="18" customHeight="1" x14ac:dyDescent="0.25">
      <c r="A962" s="43" t="s">
        <v>40</v>
      </c>
      <c r="B962" s="44">
        <f>SUM(B958:B961)</f>
        <v>16940000</v>
      </c>
      <c r="C962" s="44">
        <f t="shared" ref="C962:AA962" si="683">SUM(C958:C961)</f>
        <v>0</v>
      </c>
      <c r="D962" s="44">
        <f t="shared" si="683"/>
        <v>0</v>
      </c>
      <c r="E962" s="44">
        <f t="shared" si="683"/>
        <v>514682.4</v>
      </c>
      <c r="F962" s="44">
        <f t="shared" si="683"/>
        <v>0</v>
      </c>
      <c r="G962" s="44">
        <f t="shared" si="683"/>
        <v>0</v>
      </c>
      <c r="H962" s="44">
        <f t="shared" si="683"/>
        <v>0</v>
      </c>
      <c r="I962" s="44">
        <f t="shared" si="683"/>
        <v>0</v>
      </c>
      <c r="J962" s="44">
        <f t="shared" si="683"/>
        <v>0</v>
      </c>
      <c r="K962" s="44">
        <f t="shared" si="683"/>
        <v>0</v>
      </c>
      <c r="L962" s="44">
        <f t="shared" si="683"/>
        <v>0</v>
      </c>
      <c r="M962" s="44">
        <f t="shared" si="683"/>
        <v>0</v>
      </c>
      <c r="N962" s="44">
        <f t="shared" si="683"/>
        <v>0</v>
      </c>
      <c r="O962" s="44">
        <f t="shared" si="683"/>
        <v>149539.20000000001</v>
      </c>
      <c r="P962" s="44">
        <f t="shared" si="683"/>
        <v>365143.2</v>
      </c>
      <c r="Q962" s="44">
        <f t="shared" si="683"/>
        <v>0</v>
      </c>
      <c r="R962" s="44">
        <f t="shared" si="683"/>
        <v>0</v>
      </c>
      <c r="S962" s="44">
        <f t="shared" si="683"/>
        <v>0</v>
      </c>
      <c r="T962" s="44">
        <f t="shared" si="683"/>
        <v>0</v>
      </c>
      <c r="U962" s="44">
        <f t="shared" si="683"/>
        <v>0</v>
      </c>
      <c r="V962" s="44">
        <f t="shared" si="683"/>
        <v>0</v>
      </c>
      <c r="W962" s="44">
        <f t="shared" si="683"/>
        <v>0</v>
      </c>
      <c r="X962" s="44">
        <f t="shared" si="683"/>
        <v>0</v>
      </c>
      <c r="Y962" s="44">
        <f t="shared" si="683"/>
        <v>0</v>
      </c>
      <c r="Z962" s="44">
        <f t="shared" si="683"/>
        <v>514682.4</v>
      </c>
      <c r="AA962" s="44">
        <f t="shared" si="683"/>
        <v>16425317.6</v>
      </c>
      <c r="AB962" s="45">
        <f t="shared" si="682"/>
        <v>3.038266824085006E-2</v>
      </c>
      <c r="AC962" s="38"/>
    </row>
    <row r="963" spans="1:29" s="39" customFormat="1" ht="18" customHeight="1" x14ac:dyDescent="0.25">
      <c r="A963" s="46" t="s">
        <v>41</v>
      </c>
      <c r="B963" s="37">
        <f>[1]consoCURRENT!E19618</f>
        <v>0</v>
      </c>
      <c r="C963" s="37">
        <f>[1]consoCURRENT!F19618</f>
        <v>0</v>
      </c>
      <c r="D963" s="37">
        <f>[1]consoCURRENT!G19618</f>
        <v>0</v>
      </c>
      <c r="E963" s="37">
        <f>[1]consoCURRENT!H19618</f>
        <v>0</v>
      </c>
      <c r="F963" s="37">
        <f>[1]consoCURRENT!I19618</f>
        <v>0</v>
      </c>
      <c r="G963" s="37">
        <f>[1]consoCURRENT!J19618</f>
        <v>0</v>
      </c>
      <c r="H963" s="37">
        <f>[1]consoCURRENT!K19618</f>
        <v>0</v>
      </c>
      <c r="I963" s="37">
        <f>[1]consoCURRENT!L19618</f>
        <v>0</v>
      </c>
      <c r="J963" s="37">
        <f>[1]consoCURRENT!M19618</f>
        <v>0</v>
      </c>
      <c r="K963" s="37">
        <f>[1]consoCURRENT!N19618</f>
        <v>0</v>
      </c>
      <c r="L963" s="37">
        <f>[1]consoCURRENT!O19618</f>
        <v>0</v>
      </c>
      <c r="M963" s="37">
        <f>[1]consoCURRENT!P19618</f>
        <v>0</v>
      </c>
      <c r="N963" s="37">
        <f>[1]consoCURRENT!Q19618</f>
        <v>0</v>
      </c>
      <c r="O963" s="37">
        <f>[1]consoCURRENT!R19618</f>
        <v>0</v>
      </c>
      <c r="P963" s="37">
        <f>[1]consoCURRENT!S19618</f>
        <v>0</v>
      </c>
      <c r="Q963" s="37">
        <f>[1]consoCURRENT!T19618</f>
        <v>0</v>
      </c>
      <c r="R963" s="37">
        <f>[1]consoCURRENT!U19618</f>
        <v>0</v>
      </c>
      <c r="S963" s="37">
        <f>[1]consoCURRENT!V19618</f>
        <v>0</v>
      </c>
      <c r="T963" s="37">
        <f>[1]consoCURRENT!W19618</f>
        <v>0</v>
      </c>
      <c r="U963" s="37">
        <f>[1]consoCURRENT!X19618</f>
        <v>0</v>
      </c>
      <c r="V963" s="37">
        <f>[1]consoCURRENT!Y19618</f>
        <v>0</v>
      </c>
      <c r="W963" s="37">
        <f>[1]consoCURRENT!Z19618</f>
        <v>0</v>
      </c>
      <c r="X963" s="37">
        <f>[1]consoCURRENT!AA19618</f>
        <v>0</v>
      </c>
      <c r="Y963" s="37">
        <f>[1]consoCURRENT!AB19618</f>
        <v>0</v>
      </c>
      <c r="Z963" s="37">
        <f t="shared" ref="Z963" si="684">SUM(M963:Y963)</f>
        <v>0</v>
      </c>
      <c r="AA963" s="37">
        <f t="shared" ref="AA963" si="685">B963-Z963</f>
        <v>0</v>
      </c>
      <c r="AB963" s="42"/>
      <c r="AC963" s="38"/>
    </row>
    <row r="964" spans="1:29" s="39" customFormat="1" ht="18" customHeight="1" x14ac:dyDescent="0.25">
      <c r="A964" s="43" t="s">
        <v>42</v>
      </c>
      <c r="B964" s="44">
        <f>B963+B962</f>
        <v>16940000</v>
      </c>
      <c r="C964" s="44">
        <f t="shared" ref="C964:AA964" si="686">C963+C962</f>
        <v>0</v>
      </c>
      <c r="D964" s="44">
        <f t="shared" si="686"/>
        <v>0</v>
      </c>
      <c r="E964" s="44">
        <f t="shared" si="686"/>
        <v>514682.4</v>
      </c>
      <c r="F964" s="44">
        <f t="shared" si="686"/>
        <v>0</v>
      </c>
      <c r="G964" s="44">
        <f t="shared" si="686"/>
        <v>0</v>
      </c>
      <c r="H964" s="44">
        <f t="shared" si="686"/>
        <v>0</v>
      </c>
      <c r="I964" s="44">
        <f t="shared" si="686"/>
        <v>0</v>
      </c>
      <c r="J964" s="44">
        <f t="shared" si="686"/>
        <v>0</v>
      </c>
      <c r="K964" s="44">
        <f t="shared" si="686"/>
        <v>0</v>
      </c>
      <c r="L964" s="44">
        <f t="shared" si="686"/>
        <v>0</v>
      </c>
      <c r="M964" s="44">
        <f t="shared" si="686"/>
        <v>0</v>
      </c>
      <c r="N964" s="44">
        <f t="shared" si="686"/>
        <v>0</v>
      </c>
      <c r="O964" s="44">
        <f t="shared" si="686"/>
        <v>149539.20000000001</v>
      </c>
      <c r="P964" s="44">
        <f t="shared" si="686"/>
        <v>365143.2</v>
      </c>
      <c r="Q964" s="44">
        <f t="shared" si="686"/>
        <v>0</v>
      </c>
      <c r="R964" s="44">
        <f t="shared" si="686"/>
        <v>0</v>
      </c>
      <c r="S964" s="44">
        <f t="shared" si="686"/>
        <v>0</v>
      </c>
      <c r="T964" s="44">
        <f t="shared" si="686"/>
        <v>0</v>
      </c>
      <c r="U964" s="44">
        <f t="shared" si="686"/>
        <v>0</v>
      </c>
      <c r="V964" s="44">
        <f t="shared" si="686"/>
        <v>0</v>
      </c>
      <c r="W964" s="44">
        <f t="shared" si="686"/>
        <v>0</v>
      </c>
      <c r="X964" s="44">
        <f t="shared" si="686"/>
        <v>0</v>
      </c>
      <c r="Y964" s="44">
        <f t="shared" si="686"/>
        <v>0</v>
      </c>
      <c r="Z964" s="44">
        <f t="shared" si="686"/>
        <v>514682.4</v>
      </c>
      <c r="AA964" s="44">
        <f t="shared" si="686"/>
        <v>16425317.6</v>
      </c>
      <c r="AB964" s="45">
        <f t="shared" si="682"/>
        <v>3.038266824085006E-2</v>
      </c>
      <c r="AC964" s="47"/>
    </row>
    <row r="965" spans="1:29" s="39" customFormat="1" ht="15" customHeight="1" x14ac:dyDescent="0.25">
      <c r="A965" s="36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8"/>
    </row>
    <row r="966" spans="1:29" s="39" customFormat="1" ht="15" customHeight="1" x14ac:dyDescent="0.25">
      <c r="A966" s="36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8"/>
    </row>
    <row r="967" spans="1:29" s="39" customFormat="1" ht="15" customHeight="1" x14ac:dyDescent="0.3">
      <c r="A967" s="40" t="s">
        <v>62</v>
      </c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8"/>
    </row>
    <row r="968" spans="1:29" s="39" customFormat="1" ht="18" customHeight="1" x14ac:dyDescent="0.25">
      <c r="A968" s="41" t="s">
        <v>36</v>
      </c>
      <c r="B968" s="37">
        <f>[1]consoCURRENT!E19678</f>
        <v>5970000</v>
      </c>
      <c r="C968" s="37">
        <f>[1]consoCURRENT!F19678</f>
        <v>0</v>
      </c>
      <c r="D968" s="37">
        <f>[1]consoCURRENT!G19678</f>
        <v>0</v>
      </c>
      <c r="E968" s="37">
        <f>[1]consoCURRENT!H19678</f>
        <v>0</v>
      </c>
      <c r="F968" s="37">
        <f>[1]consoCURRENT!I19678</f>
        <v>0</v>
      </c>
      <c r="G968" s="37">
        <f>[1]consoCURRENT!J19678</f>
        <v>0</v>
      </c>
      <c r="H968" s="37">
        <f>[1]consoCURRENT!K19678</f>
        <v>0</v>
      </c>
      <c r="I968" s="37">
        <f>[1]consoCURRENT!L19678</f>
        <v>0</v>
      </c>
      <c r="J968" s="37">
        <f>[1]consoCURRENT!M19678</f>
        <v>0</v>
      </c>
      <c r="K968" s="37">
        <f>[1]consoCURRENT!N19678</f>
        <v>0</v>
      </c>
      <c r="L968" s="37">
        <f>[1]consoCURRENT!O19678</f>
        <v>0</v>
      </c>
      <c r="M968" s="37">
        <f>[1]consoCURRENT!P19678</f>
        <v>0</v>
      </c>
      <c r="N968" s="37">
        <f>[1]consoCURRENT!Q19678</f>
        <v>0</v>
      </c>
      <c r="O968" s="37">
        <f>[1]consoCURRENT!R19678</f>
        <v>0</v>
      </c>
      <c r="P968" s="37">
        <f>[1]consoCURRENT!S19678</f>
        <v>0</v>
      </c>
      <c r="Q968" s="37">
        <f>[1]consoCURRENT!T19678</f>
        <v>0</v>
      </c>
      <c r="R968" s="37">
        <f>[1]consoCURRENT!U19678</f>
        <v>0</v>
      </c>
      <c r="S968" s="37">
        <f>[1]consoCURRENT!V19678</f>
        <v>0</v>
      </c>
      <c r="T968" s="37">
        <f>[1]consoCURRENT!W19678</f>
        <v>0</v>
      </c>
      <c r="U968" s="37">
        <f>[1]consoCURRENT!X19678</f>
        <v>0</v>
      </c>
      <c r="V968" s="37">
        <f>[1]consoCURRENT!Y19678</f>
        <v>0</v>
      </c>
      <c r="W968" s="37">
        <f>[1]consoCURRENT!Z19678</f>
        <v>0</v>
      </c>
      <c r="X968" s="37">
        <f>[1]consoCURRENT!AA19678</f>
        <v>0</v>
      </c>
      <c r="Y968" s="37">
        <f>[1]consoCURRENT!AB19678</f>
        <v>0</v>
      </c>
      <c r="Z968" s="37">
        <f>SUM(M968:Y968)</f>
        <v>0</v>
      </c>
      <c r="AA968" s="37">
        <f>B968-Z968</f>
        <v>5970000</v>
      </c>
      <c r="AB968" s="42">
        <f>Z968/B968</f>
        <v>0</v>
      </c>
      <c r="AC968" s="38"/>
    </row>
    <row r="969" spans="1:29" s="39" customFormat="1" ht="18" customHeight="1" x14ac:dyDescent="0.25">
      <c r="A969" s="41" t="s">
        <v>37</v>
      </c>
      <c r="B969" s="37">
        <f>[1]consoCURRENT!E19754</f>
        <v>1151000</v>
      </c>
      <c r="C969" s="37">
        <f>[1]consoCURRENT!F19754</f>
        <v>0</v>
      </c>
      <c r="D969" s="37">
        <f>[1]consoCURRENT!G19754</f>
        <v>0</v>
      </c>
      <c r="E969" s="37">
        <f>[1]consoCURRENT!H19754</f>
        <v>222766.5</v>
      </c>
      <c r="F969" s="37">
        <f>[1]consoCURRENT!I19754</f>
        <v>0</v>
      </c>
      <c r="G969" s="37">
        <f>[1]consoCURRENT!J19754</f>
        <v>0</v>
      </c>
      <c r="H969" s="37">
        <f>[1]consoCURRENT!K19754</f>
        <v>0</v>
      </c>
      <c r="I969" s="37">
        <f>[1]consoCURRENT!L19754</f>
        <v>0</v>
      </c>
      <c r="J969" s="37">
        <f>[1]consoCURRENT!M19754</f>
        <v>0</v>
      </c>
      <c r="K969" s="37">
        <f>[1]consoCURRENT!N19754</f>
        <v>0</v>
      </c>
      <c r="L969" s="37">
        <f>[1]consoCURRENT!O19754</f>
        <v>0</v>
      </c>
      <c r="M969" s="37">
        <f>[1]consoCURRENT!P19754</f>
        <v>0</v>
      </c>
      <c r="N969" s="37">
        <f>[1]consoCURRENT!Q19754</f>
        <v>0</v>
      </c>
      <c r="O969" s="37">
        <f>[1]consoCURRENT!R19754</f>
        <v>92854</v>
      </c>
      <c r="P969" s="37">
        <f>[1]consoCURRENT!S19754</f>
        <v>129912.5</v>
      </c>
      <c r="Q969" s="37">
        <f>[1]consoCURRENT!T19754</f>
        <v>0</v>
      </c>
      <c r="R969" s="37">
        <f>[1]consoCURRENT!U19754</f>
        <v>0</v>
      </c>
      <c r="S969" s="37">
        <f>[1]consoCURRENT!V19754</f>
        <v>0</v>
      </c>
      <c r="T969" s="37">
        <f>[1]consoCURRENT!W19754</f>
        <v>0</v>
      </c>
      <c r="U969" s="37">
        <f>[1]consoCURRENT!X19754</f>
        <v>0</v>
      </c>
      <c r="V969" s="37">
        <f>[1]consoCURRENT!Y19754</f>
        <v>0</v>
      </c>
      <c r="W969" s="37">
        <f>[1]consoCURRENT!Z19754</f>
        <v>0</v>
      </c>
      <c r="X969" s="37">
        <f>[1]consoCURRENT!AA19754</f>
        <v>0</v>
      </c>
      <c r="Y969" s="37">
        <f>[1]consoCURRENT!AB19754</f>
        <v>0</v>
      </c>
      <c r="Z969" s="37">
        <f t="shared" ref="Z969:Z971" si="687">SUM(M969:Y969)</f>
        <v>222766.5</v>
      </c>
      <c r="AA969" s="37">
        <f t="shared" ref="AA969:AA971" si="688">B969-Z969</f>
        <v>928233.5</v>
      </c>
      <c r="AB969" s="42">
        <f t="shared" ref="AB969:AB974" si="689">Z969/B969</f>
        <v>0.19354170286707212</v>
      </c>
      <c r="AC969" s="38"/>
    </row>
    <row r="970" spans="1:29" s="39" customFormat="1" ht="18" customHeight="1" x14ac:dyDescent="0.25">
      <c r="A970" s="41" t="s">
        <v>38</v>
      </c>
      <c r="B970" s="37">
        <f>[1]consoCURRENT!E19760</f>
        <v>0</v>
      </c>
      <c r="C970" s="37">
        <f>[1]consoCURRENT!F19760</f>
        <v>0</v>
      </c>
      <c r="D970" s="37">
        <f>[1]consoCURRENT!G19760</f>
        <v>0</v>
      </c>
      <c r="E970" s="37">
        <f>[1]consoCURRENT!H19760</f>
        <v>0</v>
      </c>
      <c r="F970" s="37">
        <f>[1]consoCURRENT!I19760</f>
        <v>0</v>
      </c>
      <c r="G970" s="37">
        <f>[1]consoCURRENT!J19760</f>
        <v>0</v>
      </c>
      <c r="H970" s="37">
        <f>[1]consoCURRENT!K19760</f>
        <v>0</v>
      </c>
      <c r="I970" s="37">
        <f>[1]consoCURRENT!L19760</f>
        <v>0</v>
      </c>
      <c r="J970" s="37">
        <f>[1]consoCURRENT!M19760</f>
        <v>0</v>
      </c>
      <c r="K970" s="37">
        <f>[1]consoCURRENT!N19760</f>
        <v>0</v>
      </c>
      <c r="L970" s="37">
        <f>[1]consoCURRENT!O19760</f>
        <v>0</v>
      </c>
      <c r="M970" s="37">
        <f>[1]consoCURRENT!P19760</f>
        <v>0</v>
      </c>
      <c r="N970" s="37">
        <f>[1]consoCURRENT!Q19760</f>
        <v>0</v>
      </c>
      <c r="O970" s="37">
        <f>[1]consoCURRENT!R19760</f>
        <v>0</v>
      </c>
      <c r="P970" s="37">
        <f>[1]consoCURRENT!S19760</f>
        <v>0</v>
      </c>
      <c r="Q970" s="37">
        <f>[1]consoCURRENT!T19760</f>
        <v>0</v>
      </c>
      <c r="R970" s="37">
        <f>[1]consoCURRENT!U19760</f>
        <v>0</v>
      </c>
      <c r="S970" s="37">
        <f>[1]consoCURRENT!V19760</f>
        <v>0</v>
      </c>
      <c r="T970" s="37">
        <f>[1]consoCURRENT!W19760</f>
        <v>0</v>
      </c>
      <c r="U970" s="37">
        <f>[1]consoCURRENT!X19760</f>
        <v>0</v>
      </c>
      <c r="V970" s="37">
        <f>[1]consoCURRENT!Y19760</f>
        <v>0</v>
      </c>
      <c r="W970" s="37">
        <f>[1]consoCURRENT!Z19760</f>
        <v>0</v>
      </c>
      <c r="X970" s="37">
        <f>[1]consoCURRENT!AA19760</f>
        <v>0</v>
      </c>
      <c r="Y970" s="37">
        <f>[1]consoCURRENT!AB19760</f>
        <v>0</v>
      </c>
      <c r="Z970" s="37">
        <f t="shared" si="687"/>
        <v>0</v>
      </c>
      <c r="AA970" s="37">
        <f t="shared" si="688"/>
        <v>0</v>
      </c>
      <c r="AB970" s="42"/>
      <c r="AC970" s="38"/>
    </row>
    <row r="971" spans="1:29" s="39" customFormat="1" ht="18" customHeight="1" x14ac:dyDescent="0.25">
      <c r="A971" s="41" t="s">
        <v>39</v>
      </c>
      <c r="B971" s="37">
        <f>[1]consoCURRENT!E19789</f>
        <v>0</v>
      </c>
      <c r="C971" s="37">
        <f>[1]consoCURRENT!F19789</f>
        <v>0</v>
      </c>
      <c r="D971" s="37">
        <f>[1]consoCURRENT!G19789</f>
        <v>0</v>
      </c>
      <c r="E971" s="37">
        <f>[1]consoCURRENT!H19789</f>
        <v>0</v>
      </c>
      <c r="F971" s="37">
        <f>[1]consoCURRENT!I19789</f>
        <v>0</v>
      </c>
      <c r="G971" s="37">
        <f>[1]consoCURRENT!J19789</f>
        <v>0</v>
      </c>
      <c r="H971" s="37">
        <f>[1]consoCURRENT!K19789</f>
        <v>0</v>
      </c>
      <c r="I971" s="37">
        <f>[1]consoCURRENT!L19789</f>
        <v>0</v>
      </c>
      <c r="J971" s="37">
        <f>[1]consoCURRENT!M19789</f>
        <v>0</v>
      </c>
      <c r="K971" s="37">
        <f>[1]consoCURRENT!N19789</f>
        <v>0</v>
      </c>
      <c r="L971" s="37">
        <f>[1]consoCURRENT!O19789</f>
        <v>0</v>
      </c>
      <c r="M971" s="37">
        <f>[1]consoCURRENT!P19789</f>
        <v>0</v>
      </c>
      <c r="N971" s="37">
        <f>[1]consoCURRENT!Q19789</f>
        <v>0</v>
      </c>
      <c r="O971" s="37">
        <f>[1]consoCURRENT!R19789</f>
        <v>0</v>
      </c>
      <c r="P971" s="37">
        <f>[1]consoCURRENT!S19789</f>
        <v>0</v>
      </c>
      <c r="Q971" s="37">
        <f>[1]consoCURRENT!T19789</f>
        <v>0</v>
      </c>
      <c r="R971" s="37">
        <f>[1]consoCURRENT!U19789</f>
        <v>0</v>
      </c>
      <c r="S971" s="37">
        <f>[1]consoCURRENT!V19789</f>
        <v>0</v>
      </c>
      <c r="T971" s="37">
        <f>[1]consoCURRENT!W19789</f>
        <v>0</v>
      </c>
      <c r="U971" s="37">
        <f>[1]consoCURRENT!X19789</f>
        <v>0</v>
      </c>
      <c r="V971" s="37">
        <f>[1]consoCURRENT!Y19789</f>
        <v>0</v>
      </c>
      <c r="W971" s="37">
        <f>[1]consoCURRENT!Z19789</f>
        <v>0</v>
      </c>
      <c r="X971" s="37">
        <f>[1]consoCURRENT!AA19789</f>
        <v>0</v>
      </c>
      <c r="Y971" s="37">
        <f>[1]consoCURRENT!AB19789</f>
        <v>0</v>
      </c>
      <c r="Z971" s="37">
        <f t="shared" si="687"/>
        <v>0</v>
      </c>
      <c r="AA971" s="37">
        <f t="shared" si="688"/>
        <v>0</v>
      </c>
      <c r="AB971" s="42"/>
      <c r="AC971" s="38"/>
    </row>
    <row r="972" spans="1:29" s="39" customFormat="1" ht="18" customHeight="1" x14ac:dyDescent="0.25">
      <c r="A972" s="43" t="s">
        <v>40</v>
      </c>
      <c r="B972" s="44">
        <f>SUM(B968:B971)</f>
        <v>7121000</v>
      </c>
      <c r="C972" s="44">
        <f t="shared" ref="C972:AA972" si="690">SUM(C968:C971)</f>
        <v>0</v>
      </c>
      <c r="D972" s="44">
        <f t="shared" si="690"/>
        <v>0</v>
      </c>
      <c r="E972" s="44">
        <f t="shared" si="690"/>
        <v>222766.5</v>
      </c>
      <c r="F972" s="44">
        <f t="shared" si="690"/>
        <v>0</v>
      </c>
      <c r="G972" s="44">
        <f t="shared" si="690"/>
        <v>0</v>
      </c>
      <c r="H972" s="44">
        <f t="shared" si="690"/>
        <v>0</v>
      </c>
      <c r="I972" s="44">
        <f t="shared" si="690"/>
        <v>0</v>
      </c>
      <c r="J972" s="44">
        <f t="shared" si="690"/>
        <v>0</v>
      </c>
      <c r="K972" s="44">
        <f t="shared" si="690"/>
        <v>0</v>
      </c>
      <c r="L972" s="44">
        <f t="shared" si="690"/>
        <v>0</v>
      </c>
      <c r="M972" s="44">
        <f t="shared" si="690"/>
        <v>0</v>
      </c>
      <c r="N972" s="44">
        <f t="shared" si="690"/>
        <v>0</v>
      </c>
      <c r="O972" s="44">
        <f t="shared" si="690"/>
        <v>92854</v>
      </c>
      <c r="P972" s="44">
        <f t="shared" si="690"/>
        <v>129912.5</v>
      </c>
      <c r="Q972" s="44">
        <f t="shared" si="690"/>
        <v>0</v>
      </c>
      <c r="R972" s="44">
        <f t="shared" si="690"/>
        <v>0</v>
      </c>
      <c r="S972" s="44">
        <f t="shared" si="690"/>
        <v>0</v>
      </c>
      <c r="T972" s="44">
        <f t="shared" si="690"/>
        <v>0</v>
      </c>
      <c r="U972" s="44">
        <f t="shared" si="690"/>
        <v>0</v>
      </c>
      <c r="V972" s="44">
        <f t="shared" si="690"/>
        <v>0</v>
      </c>
      <c r="W972" s="44">
        <f t="shared" si="690"/>
        <v>0</v>
      </c>
      <c r="X972" s="44">
        <f t="shared" si="690"/>
        <v>0</v>
      </c>
      <c r="Y972" s="44">
        <f t="shared" si="690"/>
        <v>0</v>
      </c>
      <c r="Z972" s="44">
        <f t="shared" si="690"/>
        <v>222766.5</v>
      </c>
      <c r="AA972" s="44">
        <f t="shared" si="690"/>
        <v>6898233.5</v>
      </c>
      <c r="AB972" s="45">
        <f t="shared" si="689"/>
        <v>3.1283036090436735E-2</v>
      </c>
      <c r="AC972" s="38"/>
    </row>
    <row r="973" spans="1:29" s="39" customFormat="1" ht="18" customHeight="1" x14ac:dyDescent="0.25">
      <c r="A973" s="46" t="s">
        <v>41</v>
      </c>
      <c r="B973" s="37">
        <f>[1]consoCURRENT!E19793</f>
        <v>0</v>
      </c>
      <c r="C973" s="37">
        <f>[1]consoCURRENT!F19793</f>
        <v>0</v>
      </c>
      <c r="D973" s="37">
        <f>[1]consoCURRENT!G19793</f>
        <v>0</v>
      </c>
      <c r="E973" s="37">
        <f>[1]consoCURRENT!H19793</f>
        <v>0</v>
      </c>
      <c r="F973" s="37">
        <f>[1]consoCURRENT!I19793</f>
        <v>0</v>
      </c>
      <c r="G973" s="37">
        <f>[1]consoCURRENT!J19793</f>
        <v>0</v>
      </c>
      <c r="H973" s="37">
        <f>[1]consoCURRENT!K19793</f>
        <v>0</v>
      </c>
      <c r="I973" s="37">
        <f>[1]consoCURRENT!L19793</f>
        <v>0</v>
      </c>
      <c r="J973" s="37">
        <f>[1]consoCURRENT!M19793</f>
        <v>0</v>
      </c>
      <c r="K973" s="37">
        <f>[1]consoCURRENT!N19793</f>
        <v>0</v>
      </c>
      <c r="L973" s="37">
        <f>[1]consoCURRENT!O19793</f>
        <v>0</v>
      </c>
      <c r="M973" s="37">
        <f>[1]consoCURRENT!P19793</f>
        <v>0</v>
      </c>
      <c r="N973" s="37">
        <f>[1]consoCURRENT!Q19793</f>
        <v>0</v>
      </c>
      <c r="O973" s="37">
        <f>[1]consoCURRENT!R19793</f>
        <v>0</v>
      </c>
      <c r="P973" s="37">
        <f>[1]consoCURRENT!S19793</f>
        <v>0</v>
      </c>
      <c r="Q973" s="37">
        <f>[1]consoCURRENT!T19793</f>
        <v>0</v>
      </c>
      <c r="R973" s="37">
        <f>[1]consoCURRENT!U19793</f>
        <v>0</v>
      </c>
      <c r="S973" s="37">
        <f>[1]consoCURRENT!V19793</f>
        <v>0</v>
      </c>
      <c r="T973" s="37">
        <f>[1]consoCURRENT!W19793</f>
        <v>0</v>
      </c>
      <c r="U973" s="37">
        <f>[1]consoCURRENT!X19793</f>
        <v>0</v>
      </c>
      <c r="V973" s="37">
        <f>[1]consoCURRENT!Y19793</f>
        <v>0</v>
      </c>
      <c r="W973" s="37">
        <f>[1]consoCURRENT!Z19793</f>
        <v>0</v>
      </c>
      <c r="X973" s="37">
        <f>[1]consoCURRENT!AA19793</f>
        <v>0</v>
      </c>
      <c r="Y973" s="37">
        <f>[1]consoCURRENT!AB19793</f>
        <v>0</v>
      </c>
      <c r="Z973" s="37">
        <f t="shared" ref="Z973" si="691">SUM(M973:Y973)</f>
        <v>0</v>
      </c>
      <c r="AA973" s="37">
        <f t="shared" ref="AA973" si="692">B973-Z973</f>
        <v>0</v>
      </c>
      <c r="AB973" s="42"/>
      <c r="AC973" s="38"/>
    </row>
    <row r="974" spans="1:29" s="39" customFormat="1" ht="18" customHeight="1" x14ac:dyDescent="0.25">
      <c r="A974" s="43" t="s">
        <v>42</v>
      </c>
      <c r="B974" s="44">
        <f>B973+B972</f>
        <v>7121000</v>
      </c>
      <c r="C974" s="44">
        <f t="shared" ref="C974:AA974" si="693">C973+C972</f>
        <v>0</v>
      </c>
      <c r="D974" s="44">
        <f t="shared" si="693"/>
        <v>0</v>
      </c>
      <c r="E974" s="44">
        <f t="shared" si="693"/>
        <v>222766.5</v>
      </c>
      <c r="F974" s="44">
        <f t="shared" si="693"/>
        <v>0</v>
      </c>
      <c r="G974" s="44">
        <f t="shared" si="693"/>
        <v>0</v>
      </c>
      <c r="H974" s="44">
        <f t="shared" si="693"/>
        <v>0</v>
      </c>
      <c r="I974" s="44">
        <f t="shared" si="693"/>
        <v>0</v>
      </c>
      <c r="J974" s="44">
        <f t="shared" si="693"/>
        <v>0</v>
      </c>
      <c r="K974" s="44">
        <f t="shared" si="693"/>
        <v>0</v>
      </c>
      <c r="L974" s="44">
        <f t="shared" si="693"/>
        <v>0</v>
      </c>
      <c r="M974" s="44">
        <f t="shared" si="693"/>
        <v>0</v>
      </c>
      <c r="N974" s="44">
        <f t="shared" si="693"/>
        <v>0</v>
      </c>
      <c r="O974" s="44">
        <f t="shared" si="693"/>
        <v>92854</v>
      </c>
      <c r="P974" s="44">
        <f t="shared" si="693"/>
        <v>129912.5</v>
      </c>
      <c r="Q974" s="44">
        <f t="shared" si="693"/>
        <v>0</v>
      </c>
      <c r="R974" s="44">
        <f t="shared" si="693"/>
        <v>0</v>
      </c>
      <c r="S974" s="44">
        <f t="shared" si="693"/>
        <v>0</v>
      </c>
      <c r="T974" s="44">
        <f t="shared" si="693"/>
        <v>0</v>
      </c>
      <c r="U974" s="44">
        <f t="shared" si="693"/>
        <v>0</v>
      </c>
      <c r="V974" s="44">
        <f t="shared" si="693"/>
        <v>0</v>
      </c>
      <c r="W974" s="44">
        <f t="shared" si="693"/>
        <v>0</v>
      </c>
      <c r="X974" s="44">
        <f t="shared" si="693"/>
        <v>0</v>
      </c>
      <c r="Y974" s="44">
        <f t="shared" si="693"/>
        <v>0</v>
      </c>
      <c r="Z974" s="44">
        <f t="shared" si="693"/>
        <v>222766.5</v>
      </c>
      <c r="AA974" s="44">
        <f t="shared" si="693"/>
        <v>6898233.5</v>
      </c>
      <c r="AB974" s="45">
        <f t="shared" si="689"/>
        <v>3.1283036090436735E-2</v>
      </c>
      <c r="AC974" s="47"/>
    </row>
    <row r="975" spans="1:29" s="39" customFormat="1" ht="15" customHeight="1" x14ac:dyDescent="0.25">
      <c r="A975" s="36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8"/>
    </row>
    <row r="976" spans="1:29" s="39" customFormat="1" ht="15" customHeight="1" x14ac:dyDescent="0.25">
      <c r="A976" s="36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8"/>
    </row>
    <row r="977" spans="1:29" s="39" customFormat="1" ht="15" customHeight="1" x14ac:dyDescent="0.3">
      <c r="A977" s="40" t="s">
        <v>63</v>
      </c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8"/>
    </row>
    <row r="978" spans="1:29" s="39" customFormat="1" ht="18" customHeight="1" x14ac:dyDescent="0.25">
      <c r="A978" s="41" t="s">
        <v>36</v>
      </c>
      <c r="B978" s="37">
        <f>[1]consoCURRENT!E19853</f>
        <v>2759000</v>
      </c>
      <c r="C978" s="37">
        <f>[1]consoCURRENT!F19853</f>
        <v>0</v>
      </c>
      <c r="D978" s="37">
        <f>[1]consoCURRENT!G19853</f>
        <v>0</v>
      </c>
      <c r="E978" s="37">
        <f>[1]consoCURRENT!H19853</f>
        <v>0</v>
      </c>
      <c r="F978" s="37">
        <f>[1]consoCURRENT!I19853</f>
        <v>0</v>
      </c>
      <c r="G978" s="37">
        <f>[1]consoCURRENT!J19853</f>
        <v>0</v>
      </c>
      <c r="H978" s="37">
        <f>[1]consoCURRENT!K19853</f>
        <v>0</v>
      </c>
      <c r="I978" s="37">
        <f>[1]consoCURRENT!L19853</f>
        <v>0</v>
      </c>
      <c r="J978" s="37">
        <f>[1]consoCURRENT!M19853</f>
        <v>0</v>
      </c>
      <c r="K978" s="37">
        <f>[1]consoCURRENT!N19853</f>
        <v>0</v>
      </c>
      <c r="L978" s="37">
        <f>[1]consoCURRENT!O19853</f>
        <v>0</v>
      </c>
      <c r="M978" s="37">
        <f>[1]consoCURRENT!P19853</f>
        <v>0</v>
      </c>
      <c r="N978" s="37">
        <f>[1]consoCURRENT!Q19853</f>
        <v>0</v>
      </c>
      <c r="O978" s="37">
        <f>[1]consoCURRENT!R19853</f>
        <v>0</v>
      </c>
      <c r="P978" s="37">
        <f>[1]consoCURRENT!S19853</f>
        <v>0</v>
      </c>
      <c r="Q978" s="37">
        <f>[1]consoCURRENT!T19853</f>
        <v>0</v>
      </c>
      <c r="R978" s="37">
        <f>[1]consoCURRENT!U19853</f>
        <v>0</v>
      </c>
      <c r="S978" s="37">
        <f>[1]consoCURRENT!V19853</f>
        <v>0</v>
      </c>
      <c r="T978" s="37">
        <f>[1]consoCURRENT!W19853</f>
        <v>0</v>
      </c>
      <c r="U978" s="37">
        <f>[1]consoCURRENT!X19853</f>
        <v>0</v>
      </c>
      <c r="V978" s="37">
        <f>[1]consoCURRENT!Y19853</f>
        <v>0</v>
      </c>
      <c r="W978" s="37">
        <f>[1]consoCURRENT!Z19853</f>
        <v>0</v>
      </c>
      <c r="X978" s="37">
        <f>[1]consoCURRENT!AA19853</f>
        <v>0</v>
      </c>
      <c r="Y978" s="37">
        <f>[1]consoCURRENT!AB19853</f>
        <v>0</v>
      </c>
      <c r="Z978" s="37">
        <f>SUM(M978:Y978)</f>
        <v>0</v>
      </c>
      <c r="AA978" s="37">
        <f>B978-Z978</f>
        <v>2759000</v>
      </c>
      <c r="AB978" s="42">
        <f>Z978/B978</f>
        <v>0</v>
      </c>
      <c r="AC978" s="38"/>
    </row>
    <row r="979" spans="1:29" s="39" customFormat="1" ht="18" customHeight="1" x14ac:dyDescent="0.25">
      <c r="A979" s="41" t="s">
        <v>37</v>
      </c>
      <c r="B979" s="37">
        <f>[1]consoCURRENT!E19929</f>
        <v>1450000</v>
      </c>
      <c r="C979" s="37">
        <f>[1]consoCURRENT!F19929</f>
        <v>0</v>
      </c>
      <c r="D979" s="37">
        <f>[1]consoCURRENT!G19929</f>
        <v>0</v>
      </c>
      <c r="E979" s="37">
        <f>[1]consoCURRENT!H19929</f>
        <v>338761</v>
      </c>
      <c r="F979" s="37">
        <f>[1]consoCURRENT!I19929</f>
        <v>0</v>
      </c>
      <c r="G979" s="37">
        <f>[1]consoCURRENT!J19929</f>
        <v>0</v>
      </c>
      <c r="H979" s="37">
        <f>[1]consoCURRENT!K19929</f>
        <v>0</v>
      </c>
      <c r="I979" s="37">
        <f>[1]consoCURRENT!L19929</f>
        <v>0</v>
      </c>
      <c r="J979" s="37">
        <f>[1]consoCURRENT!M19929</f>
        <v>0</v>
      </c>
      <c r="K979" s="37">
        <f>[1]consoCURRENT!N19929</f>
        <v>0</v>
      </c>
      <c r="L979" s="37">
        <f>[1]consoCURRENT!O19929</f>
        <v>0</v>
      </c>
      <c r="M979" s="37">
        <f>[1]consoCURRENT!P19929</f>
        <v>0</v>
      </c>
      <c r="N979" s="37">
        <f>[1]consoCURRENT!Q19929</f>
        <v>0</v>
      </c>
      <c r="O979" s="37">
        <f>[1]consoCURRENT!R19929</f>
        <v>169213.5</v>
      </c>
      <c r="P979" s="37">
        <f>[1]consoCURRENT!S19929</f>
        <v>169547.5</v>
      </c>
      <c r="Q979" s="37">
        <f>[1]consoCURRENT!T19929</f>
        <v>0</v>
      </c>
      <c r="R979" s="37">
        <f>[1]consoCURRENT!U19929</f>
        <v>0</v>
      </c>
      <c r="S979" s="37">
        <f>[1]consoCURRENT!V19929</f>
        <v>0</v>
      </c>
      <c r="T979" s="37">
        <f>[1]consoCURRENT!W19929</f>
        <v>0</v>
      </c>
      <c r="U979" s="37">
        <f>[1]consoCURRENT!X19929</f>
        <v>0</v>
      </c>
      <c r="V979" s="37">
        <f>[1]consoCURRENT!Y19929</f>
        <v>0</v>
      </c>
      <c r="W979" s="37">
        <f>[1]consoCURRENT!Z19929</f>
        <v>0</v>
      </c>
      <c r="X979" s="37">
        <f>[1]consoCURRENT!AA19929</f>
        <v>0</v>
      </c>
      <c r="Y979" s="37">
        <f>[1]consoCURRENT!AB19929</f>
        <v>0</v>
      </c>
      <c r="Z979" s="37">
        <f t="shared" ref="Z979:Z981" si="694">SUM(M979:Y979)</f>
        <v>338761</v>
      </c>
      <c r="AA979" s="37">
        <f t="shared" ref="AA979:AA981" si="695">B979-Z979</f>
        <v>1111239</v>
      </c>
      <c r="AB979" s="42">
        <f t="shared" ref="AB979:AB984" si="696">Z979/B979</f>
        <v>0.23362827586206897</v>
      </c>
      <c r="AC979" s="38"/>
    </row>
    <row r="980" spans="1:29" s="39" customFormat="1" ht="18" customHeight="1" x14ac:dyDescent="0.25">
      <c r="A980" s="41" t="s">
        <v>38</v>
      </c>
      <c r="B980" s="37">
        <f>[1]consoCURRENT!E19935</f>
        <v>0</v>
      </c>
      <c r="C980" s="37">
        <f>[1]consoCURRENT!F19935</f>
        <v>0</v>
      </c>
      <c r="D980" s="37">
        <f>[1]consoCURRENT!G19935</f>
        <v>0</v>
      </c>
      <c r="E980" s="37">
        <f>[1]consoCURRENT!H19935</f>
        <v>0</v>
      </c>
      <c r="F980" s="37">
        <f>[1]consoCURRENT!I19935</f>
        <v>0</v>
      </c>
      <c r="G980" s="37">
        <f>[1]consoCURRENT!J19935</f>
        <v>0</v>
      </c>
      <c r="H980" s="37">
        <f>[1]consoCURRENT!K19935</f>
        <v>0</v>
      </c>
      <c r="I980" s="37">
        <f>[1]consoCURRENT!L19935</f>
        <v>0</v>
      </c>
      <c r="J980" s="37">
        <f>[1]consoCURRENT!M19935</f>
        <v>0</v>
      </c>
      <c r="K980" s="37">
        <f>[1]consoCURRENT!N19935</f>
        <v>0</v>
      </c>
      <c r="L980" s="37">
        <f>[1]consoCURRENT!O19935</f>
        <v>0</v>
      </c>
      <c r="M980" s="37">
        <f>[1]consoCURRENT!P19935</f>
        <v>0</v>
      </c>
      <c r="N980" s="37">
        <f>[1]consoCURRENT!Q19935</f>
        <v>0</v>
      </c>
      <c r="O980" s="37">
        <f>[1]consoCURRENT!R19935</f>
        <v>0</v>
      </c>
      <c r="P980" s="37">
        <f>[1]consoCURRENT!S19935</f>
        <v>0</v>
      </c>
      <c r="Q980" s="37">
        <f>[1]consoCURRENT!T19935</f>
        <v>0</v>
      </c>
      <c r="R980" s="37">
        <f>[1]consoCURRENT!U19935</f>
        <v>0</v>
      </c>
      <c r="S980" s="37">
        <f>[1]consoCURRENT!V19935</f>
        <v>0</v>
      </c>
      <c r="T980" s="37">
        <f>[1]consoCURRENT!W19935</f>
        <v>0</v>
      </c>
      <c r="U980" s="37">
        <f>[1]consoCURRENT!X19935</f>
        <v>0</v>
      </c>
      <c r="V980" s="37">
        <f>[1]consoCURRENT!Y19935</f>
        <v>0</v>
      </c>
      <c r="W980" s="37">
        <f>[1]consoCURRENT!Z19935</f>
        <v>0</v>
      </c>
      <c r="X980" s="37">
        <f>[1]consoCURRENT!AA19935</f>
        <v>0</v>
      </c>
      <c r="Y980" s="37">
        <f>[1]consoCURRENT!AB19935</f>
        <v>0</v>
      </c>
      <c r="Z980" s="37">
        <f t="shared" si="694"/>
        <v>0</v>
      </c>
      <c r="AA980" s="37">
        <f t="shared" si="695"/>
        <v>0</v>
      </c>
      <c r="AB980" s="42"/>
      <c r="AC980" s="38"/>
    </row>
    <row r="981" spans="1:29" s="39" customFormat="1" ht="18" customHeight="1" x14ac:dyDescent="0.25">
      <c r="A981" s="41" t="s">
        <v>39</v>
      </c>
      <c r="B981" s="37">
        <f>[1]consoCURRENT!E19964</f>
        <v>0</v>
      </c>
      <c r="C981" s="37">
        <f>[1]consoCURRENT!F19964</f>
        <v>0</v>
      </c>
      <c r="D981" s="37">
        <f>[1]consoCURRENT!G19964</f>
        <v>0</v>
      </c>
      <c r="E981" s="37">
        <f>[1]consoCURRENT!H19964</f>
        <v>0</v>
      </c>
      <c r="F981" s="37">
        <f>[1]consoCURRENT!I19964</f>
        <v>0</v>
      </c>
      <c r="G981" s="37">
        <f>[1]consoCURRENT!J19964</f>
        <v>0</v>
      </c>
      <c r="H981" s="37">
        <f>[1]consoCURRENT!K19964</f>
        <v>0</v>
      </c>
      <c r="I981" s="37">
        <f>[1]consoCURRENT!L19964</f>
        <v>0</v>
      </c>
      <c r="J981" s="37">
        <f>[1]consoCURRENT!M19964</f>
        <v>0</v>
      </c>
      <c r="K981" s="37">
        <f>[1]consoCURRENT!N19964</f>
        <v>0</v>
      </c>
      <c r="L981" s="37">
        <f>[1]consoCURRENT!O19964</f>
        <v>0</v>
      </c>
      <c r="M981" s="37">
        <f>[1]consoCURRENT!P19964</f>
        <v>0</v>
      </c>
      <c r="N981" s="37">
        <f>[1]consoCURRENT!Q19964</f>
        <v>0</v>
      </c>
      <c r="O981" s="37">
        <f>[1]consoCURRENT!R19964</f>
        <v>0</v>
      </c>
      <c r="P981" s="37">
        <f>[1]consoCURRENT!S19964</f>
        <v>0</v>
      </c>
      <c r="Q981" s="37">
        <f>[1]consoCURRENT!T19964</f>
        <v>0</v>
      </c>
      <c r="R981" s="37">
        <f>[1]consoCURRENT!U19964</f>
        <v>0</v>
      </c>
      <c r="S981" s="37">
        <f>[1]consoCURRENT!V19964</f>
        <v>0</v>
      </c>
      <c r="T981" s="37">
        <f>[1]consoCURRENT!W19964</f>
        <v>0</v>
      </c>
      <c r="U981" s="37">
        <f>[1]consoCURRENT!X19964</f>
        <v>0</v>
      </c>
      <c r="V981" s="37">
        <f>[1]consoCURRENT!Y19964</f>
        <v>0</v>
      </c>
      <c r="W981" s="37">
        <f>[1]consoCURRENT!Z19964</f>
        <v>0</v>
      </c>
      <c r="X981" s="37">
        <f>[1]consoCURRENT!AA19964</f>
        <v>0</v>
      </c>
      <c r="Y981" s="37">
        <f>[1]consoCURRENT!AB19964</f>
        <v>0</v>
      </c>
      <c r="Z981" s="37">
        <f t="shared" si="694"/>
        <v>0</v>
      </c>
      <c r="AA981" s="37">
        <f t="shared" si="695"/>
        <v>0</v>
      </c>
      <c r="AB981" s="42"/>
      <c r="AC981" s="38"/>
    </row>
    <row r="982" spans="1:29" s="39" customFormat="1" ht="18" customHeight="1" x14ac:dyDescent="0.25">
      <c r="A982" s="43" t="s">
        <v>40</v>
      </c>
      <c r="B982" s="44">
        <f>SUM(B978:B981)</f>
        <v>4209000</v>
      </c>
      <c r="C982" s="44">
        <f t="shared" ref="C982:AA982" si="697">SUM(C978:C981)</f>
        <v>0</v>
      </c>
      <c r="D982" s="44">
        <f t="shared" si="697"/>
        <v>0</v>
      </c>
      <c r="E982" s="44">
        <f t="shared" si="697"/>
        <v>338761</v>
      </c>
      <c r="F982" s="44">
        <f t="shared" si="697"/>
        <v>0</v>
      </c>
      <c r="G982" s="44">
        <f t="shared" si="697"/>
        <v>0</v>
      </c>
      <c r="H982" s="44">
        <f t="shared" si="697"/>
        <v>0</v>
      </c>
      <c r="I982" s="44">
        <f t="shared" si="697"/>
        <v>0</v>
      </c>
      <c r="J982" s="44">
        <f t="shared" si="697"/>
        <v>0</v>
      </c>
      <c r="K982" s="44">
        <f t="shared" si="697"/>
        <v>0</v>
      </c>
      <c r="L982" s="44">
        <f t="shared" si="697"/>
        <v>0</v>
      </c>
      <c r="M982" s="44">
        <f t="shared" si="697"/>
        <v>0</v>
      </c>
      <c r="N982" s="44">
        <f t="shared" si="697"/>
        <v>0</v>
      </c>
      <c r="O982" s="44">
        <f t="shared" si="697"/>
        <v>169213.5</v>
      </c>
      <c r="P982" s="44">
        <f t="shared" si="697"/>
        <v>169547.5</v>
      </c>
      <c r="Q982" s="44">
        <f t="shared" si="697"/>
        <v>0</v>
      </c>
      <c r="R982" s="44">
        <f t="shared" si="697"/>
        <v>0</v>
      </c>
      <c r="S982" s="44">
        <f t="shared" si="697"/>
        <v>0</v>
      </c>
      <c r="T982" s="44">
        <f t="shared" si="697"/>
        <v>0</v>
      </c>
      <c r="U982" s="44">
        <f t="shared" si="697"/>
        <v>0</v>
      </c>
      <c r="V982" s="44">
        <f t="shared" si="697"/>
        <v>0</v>
      </c>
      <c r="W982" s="44">
        <f t="shared" si="697"/>
        <v>0</v>
      </c>
      <c r="X982" s="44">
        <f t="shared" si="697"/>
        <v>0</v>
      </c>
      <c r="Y982" s="44">
        <f t="shared" si="697"/>
        <v>0</v>
      </c>
      <c r="Z982" s="44">
        <f t="shared" si="697"/>
        <v>338761</v>
      </c>
      <c r="AA982" s="44">
        <f t="shared" si="697"/>
        <v>3870239</v>
      </c>
      <c r="AB982" s="45">
        <f t="shared" si="696"/>
        <v>8.0484913281064385E-2</v>
      </c>
      <c r="AC982" s="38"/>
    </row>
    <row r="983" spans="1:29" s="39" customFormat="1" ht="18" customHeight="1" x14ac:dyDescent="0.25">
      <c r="A983" s="46" t="s">
        <v>41</v>
      </c>
      <c r="B983" s="37">
        <f>[1]consoCURRENT!E19968</f>
        <v>0</v>
      </c>
      <c r="C983" s="37">
        <f>[1]consoCURRENT!F19968</f>
        <v>0</v>
      </c>
      <c r="D983" s="37">
        <f>[1]consoCURRENT!G19968</f>
        <v>0</v>
      </c>
      <c r="E983" s="37">
        <f>[1]consoCURRENT!H19968</f>
        <v>0</v>
      </c>
      <c r="F983" s="37">
        <f>[1]consoCURRENT!I19968</f>
        <v>0</v>
      </c>
      <c r="G983" s="37">
        <f>[1]consoCURRENT!J19968</f>
        <v>0</v>
      </c>
      <c r="H983" s="37">
        <f>[1]consoCURRENT!K19968</f>
        <v>0</v>
      </c>
      <c r="I983" s="37">
        <f>[1]consoCURRENT!L19968</f>
        <v>0</v>
      </c>
      <c r="J983" s="37">
        <f>[1]consoCURRENT!M19968</f>
        <v>0</v>
      </c>
      <c r="K983" s="37">
        <f>[1]consoCURRENT!N19968</f>
        <v>0</v>
      </c>
      <c r="L983" s="37">
        <f>[1]consoCURRENT!O19968</f>
        <v>0</v>
      </c>
      <c r="M983" s="37">
        <f>[1]consoCURRENT!P19968</f>
        <v>0</v>
      </c>
      <c r="N983" s="37">
        <f>[1]consoCURRENT!Q19968</f>
        <v>0</v>
      </c>
      <c r="O983" s="37">
        <f>[1]consoCURRENT!R19968</f>
        <v>0</v>
      </c>
      <c r="P983" s="37">
        <f>[1]consoCURRENT!S19968</f>
        <v>0</v>
      </c>
      <c r="Q983" s="37">
        <f>[1]consoCURRENT!T19968</f>
        <v>0</v>
      </c>
      <c r="R983" s="37">
        <f>[1]consoCURRENT!U19968</f>
        <v>0</v>
      </c>
      <c r="S983" s="37">
        <f>[1]consoCURRENT!V19968</f>
        <v>0</v>
      </c>
      <c r="T983" s="37">
        <f>[1]consoCURRENT!W19968</f>
        <v>0</v>
      </c>
      <c r="U983" s="37">
        <f>[1]consoCURRENT!X19968</f>
        <v>0</v>
      </c>
      <c r="V983" s="37">
        <f>[1]consoCURRENT!Y19968</f>
        <v>0</v>
      </c>
      <c r="W983" s="37">
        <f>[1]consoCURRENT!Z19968</f>
        <v>0</v>
      </c>
      <c r="X983" s="37">
        <f>[1]consoCURRENT!AA19968</f>
        <v>0</v>
      </c>
      <c r="Y983" s="37">
        <f>[1]consoCURRENT!AB19968</f>
        <v>0</v>
      </c>
      <c r="Z983" s="37">
        <f t="shared" ref="Z983" si="698">SUM(M983:Y983)</f>
        <v>0</v>
      </c>
      <c r="AA983" s="37">
        <f t="shared" ref="AA983" si="699">B983-Z983</f>
        <v>0</v>
      </c>
      <c r="AB983" s="42"/>
      <c r="AC983" s="38"/>
    </row>
    <row r="984" spans="1:29" s="39" customFormat="1" ht="18" customHeight="1" x14ac:dyDescent="0.25">
      <c r="A984" s="43" t="s">
        <v>42</v>
      </c>
      <c r="B984" s="44">
        <f>B983+B982</f>
        <v>4209000</v>
      </c>
      <c r="C984" s="44">
        <f t="shared" ref="C984:AA984" si="700">C983+C982</f>
        <v>0</v>
      </c>
      <c r="D984" s="44">
        <f t="shared" si="700"/>
        <v>0</v>
      </c>
      <c r="E984" s="44">
        <f t="shared" si="700"/>
        <v>338761</v>
      </c>
      <c r="F984" s="44">
        <f t="shared" si="700"/>
        <v>0</v>
      </c>
      <c r="G984" s="44">
        <f t="shared" si="700"/>
        <v>0</v>
      </c>
      <c r="H984" s="44">
        <f t="shared" si="700"/>
        <v>0</v>
      </c>
      <c r="I984" s="44">
        <f t="shared" si="700"/>
        <v>0</v>
      </c>
      <c r="J984" s="44">
        <f t="shared" si="700"/>
        <v>0</v>
      </c>
      <c r="K984" s="44">
        <f t="shared" si="700"/>
        <v>0</v>
      </c>
      <c r="L984" s="44">
        <f t="shared" si="700"/>
        <v>0</v>
      </c>
      <c r="M984" s="44">
        <f t="shared" si="700"/>
        <v>0</v>
      </c>
      <c r="N984" s="44">
        <f t="shared" si="700"/>
        <v>0</v>
      </c>
      <c r="O984" s="44">
        <f t="shared" si="700"/>
        <v>169213.5</v>
      </c>
      <c r="P984" s="44">
        <f t="shared" si="700"/>
        <v>169547.5</v>
      </c>
      <c r="Q984" s="44">
        <f t="shared" si="700"/>
        <v>0</v>
      </c>
      <c r="R984" s="44">
        <f t="shared" si="700"/>
        <v>0</v>
      </c>
      <c r="S984" s="44">
        <f t="shared" si="700"/>
        <v>0</v>
      </c>
      <c r="T984" s="44">
        <f t="shared" si="700"/>
        <v>0</v>
      </c>
      <c r="U984" s="44">
        <f t="shared" si="700"/>
        <v>0</v>
      </c>
      <c r="V984" s="44">
        <f t="shared" si="700"/>
        <v>0</v>
      </c>
      <c r="W984" s="44">
        <f t="shared" si="700"/>
        <v>0</v>
      </c>
      <c r="X984" s="44">
        <f t="shared" si="700"/>
        <v>0</v>
      </c>
      <c r="Y984" s="44">
        <f t="shared" si="700"/>
        <v>0</v>
      </c>
      <c r="Z984" s="44">
        <f t="shared" si="700"/>
        <v>338761</v>
      </c>
      <c r="AA984" s="44">
        <f t="shared" si="700"/>
        <v>3870239</v>
      </c>
      <c r="AB984" s="45">
        <f t="shared" si="696"/>
        <v>8.0484913281064385E-2</v>
      </c>
      <c r="AC984" s="47"/>
    </row>
    <row r="985" spans="1:29" s="39" customFormat="1" ht="15" customHeight="1" x14ac:dyDescent="0.25">
      <c r="A985" s="36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8"/>
    </row>
    <row r="986" spans="1:29" s="39" customFormat="1" ht="15" customHeight="1" x14ac:dyDescent="0.25">
      <c r="A986" s="36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8"/>
    </row>
    <row r="987" spans="1:29" s="39" customFormat="1" ht="15" customHeight="1" x14ac:dyDescent="0.3">
      <c r="A987" s="40" t="s">
        <v>64</v>
      </c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8"/>
    </row>
    <row r="988" spans="1:29" s="39" customFormat="1" ht="18" customHeight="1" x14ac:dyDescent="0.25">
      <c r="A988" s="41" t="s">
        <v>36</v>
      </c>
      <c r="B988" s="37">
        <f>[1]consoCURRENT!E20028</f>
        <v>18412000</v>
      </c>
      <c r="C988" s="37">
        <f>[1]consoCURRENT!F20028</f>
        <v>0</v>
      </c>
      <c r="D988" s="37">
        <f>[1]consoCURRENT!G20028</f>
        <v>0</v>
      </c>
      <c r="E988" s="37">
        <f>[1]consoCURRENT!H20028</f>
        <v>0</v>
      </c>
      <c r="F988" s="37">
        <f>[1]consoCURRENT!I20028</f>
        <v>0</v>
      </c>
      <c r="G988" s="37">
        <f>[1]consoCURRENT!J20028</f>
        <v>0</v>
      </c>
      <c r="H988" s="37">
        <f>[1]consoCURRENT!K20028</f>
        <v>0</v>
      </c>
      <c r="I988" s="37">
        <f>[1]consoCURRENT!L20028</f>
        <v>0</v>
      </c>
      <c r="J988" s="37">
        <f>[1]consoCURRENT!M20028</f>
        <v>0</v>
      </c>
      <c r="K988" s="37">
        <f>[1]consoCURRENT!N20028</f>
        <v>0</v>
      </c>
      <c r="L988" s="37">
        <f>[1]consoCURRENT!O20028</f>
        <v>0</v>
      </c>
      <c r="M988" s="37">
        <f>[1]consoCURRENT!P20028</f>
        <v>0</v>
      </c>
      <c r="N988" s="37">
        <f>[1]consoCURRENT!Q20028</f>
        <v>0</v>
      </c>
      <c r="O988" s="37">
        <f>[1]consoCURRENT!R20028</f>
        <v>0</v>
      </c>
      <c r="P988" s="37">
        <f>[1]consoCURRENT!S20028</f>
        <v>0</v>
      </c>
      <c r="Q988" s="37">
        <f>[1]consoCURRENT!T20028</f>
        <v>0</v>
      </c>
      <c r="R988" s="37">
        <f>[1]consoCURRENT!U20028</f>
        <v>0</v>
      </c>
      <c r="S988" s="37">
        <f>[1]consoCURRENT!V20028</f>
        <v>0</v>
      </c>
      <c r="T988" s="37">
        <f>[1]consoCURRENT!W20028</f>
        <v>0</v>
      </c>
      <c r="U988" s="37">
        <f>[1]consoCURRENT!X20028</f>
        <v>0</v>
      </c>
      <c r="V988" s="37">
        <f>[1]consoCURRENT!Y20028</f>
        <v>0</v>
      </c>
      <c r="W988" s="37">
        <f>[1]consoCURRENT!Z20028</f>
        <v>0</v>
      </c>
      <c r="X988" s="37">
        <f>[1]consoCURRENT!AA20028</f>
        <v>0</v>
      </c>
      <c r="Y988" s="37">
        <f>[1]consoCURRENT!AB20028</f>
        <v>0</v>
      </c>
      <c r="Z988" s="37">
        <f>SUM(M988:Y988)</f>
        <v>0</v>
      </c>
      <c r="AA988" s="37">
        <f>B988-Z988</f>
        <v>18412000</v>
      </c>
      <c r="AB988" s="42">
        <f>Z988/B988</f>
        <v>0</v>
      </c>
      <c r="AC988" s="38"/>
    </row>
    <row r="989" spans="1:29" s="39" customFormat="1" ht="18" customHeight="1" x14ac:dyDescent="0.25">
      <c r="A989" s="41" t="s">
        <v>37</v>
      </c>
      <c r="B989" s="37">
        <f>[1]consoCURRENT!E20104</f>
        <v>3012000</v>
      </c>
      <c r="C989" s="37">
        <f>[1]consoCURRENT!F20104</f>
        <v>0</v>
      </c>
      <c r="D989" s="37">
        <f>[1]consoCURRENT!G20104</f>
        <v>0</v>
      </c>
      <c r="E989" s="37">
        <f>[1]consoCURRENT!H20104</f>
        <v>15810</v>
      </c>
      <c r="F989" s="37">
        <f>[1]consoCURRENT!I20104</f>
        <v>0</v>
      </c>
      <c r="G989" s="37">
        <f>[1]consoCURRENT!J20104</f>
        <v>0</v>
      </c>
      <c r="H989" s="37">
        <f>[1]consoCURRENT!K20104</f>
        <v>0</v>
      </c>
      <c r="I989" s="37">
        <f>[1]consoCURRENT!L20104</f>
        <v>0</v>
      </c>
      <c r="J989" s="37">
        <f>[1]consoCURRENT!M20104</f>
        <v>0</v>
      </c>
      <c r="K989" s="37">
        <f>[1]consoCURRENT!N20104</f>
        <v>0</v>
      </c>
      <c r="L989" s="37">
        <f>[1]consoCURRENT!O20104</f>
        <v>0</v>
      </c>
      <c r="M989" s="37">
        <f>[1]consoCURRENT!P20104</f>
        <v>0</v>
      </c>
      <c r="N989" s="37">
        <f>[1]consoCURRENT!Q20104</f>
        <v>0</v>
      </c>
      <c r="O989" s="37">
        <f>[1]consoCURRENT!R20104</f>
        <v>0</v>
      </c>
      <c r="P989" s="37">
        <f>[1]consoCURRENT!S20104</f>
        <v>15810</v>
      </c>
      <c r="Q989" s="37">
        <f>[1]consoCURRENT!T20104</f>
        <v>0</v>
      </c>
      <c r="R989" s="37">
        <f>[1]consoCURRENT!U20104</f>
        <v>0</v>
      </c>
      <c r="S989" s="37">
        <f>[1]consoCURRENT!V20104</f>
        <v>0</v>
      </c>
      <c r="T989" s="37">
        <f>[1]consoCURRENT!W20104</f>
        <v>0</v>
      </c>
      <c r="U989" s="37">
        <f>[1]consoCURRENT!X20104</f>
        <v>0</v>
      </c>
      <c r="V989" s="37">
        <f>[1]consoCURRENT!Y20104</f>
        <v>0</v>
      </c>
      <c r="W989" s="37">
        <f>[1]consoCURRENT!Z20104</f>
        <v>0</v>
      </c>
      <c r="X989" s="37">
        <f>[1]consoCURRENT!AA20104</f>
        <v>0</v>
      </c>
      <c r="Y989" s="37">
        <f>[1]consoCURRENT!AB20104</f>
        <v>0</v>
      </c>
      <c r="Z989" s="37">
        <f t="shared" ref="Z989:Z991" si="701">SUM(M989:Y989)</f>
        <v>15810</v>
      </c>
      <c r="AA989" s="37">
        <f t="shared" ref="AA989:AA991" si="702">B989-Z989</f>
        <v>2996190</v>
      </c>
      <c r="AB989" s="42">
        <f t="shared" ref="AB989:AB994" si="703">Z989/B989</f>
        <v>5.2490039840637449E-3</v>
      </c>
      <c r="AC989" s="38"/>
    </row>
    <row r="990" spans="1:29" s="39" customFormat="1" ht="18" customHeight="1" x14ac:dyDescent="0.25">
      <c r="A990" s="41" t="s">
        <v>38</v>
      </c>
      <c r="B990" s="37">
        <f>[1]consoCURRENT!E20110</f>
        <v>0</v>
      </c>
      <c r="C990" s="37">
        <f>[1]consoCURRENT!F20110</f>
        <v>0</v>
      </c>
      <c r="D990" s="37">
        <f>[1]consoCURRENT!G20110</f>
        <v>0</v>
      </c>
      <c r="E990" s="37">
        <f>[1]consoCURRENT!H20110</f>
        <v>0</v>
      </c>
      <c r="F990" s="37">
        <f>[1]consoCURRENT!I20110</f>
        <v>0</v>
      </c>
      <c r="G990" s="37">
        <f>[1]consoCURRENT!J20110</f>
        <v>0</v>
      </c>
      <c r="H990" s="37">
        <f>[1]consoCURRENT!K20110</f>
        <v>0</v>
      </c>
      <c r="I990" s="37">
        <f>[1]consoCURRENT!L20110</f>
        <v>0</v>
      </c>
      <c r="J990" s="37">
        <f>[1]consoCURRENT!M20110</f>
        <v>0</v>
      </c>
      <c r="K990" s="37">
        <f>[1]consoCURRENT!N20110</f>
        <v>0</v>
      </c>
      <c r="L990" s="37">
        <f>[1]consoCURRENT!O20110</f>
        <v>0</v>
      </c>
      <c r="M990" s="37">
        <f>[1]consoCURRENT!P20110</f>
        <v>0</v>
      </c>
      <c r="N990" s="37">
        <f>[1]consoCURRENT!Q20110</f>
        <v>0</v>
      </c>
      <c r="O990" s="37">
        <f>[1]consoCURRENT!R20110</f>
        <v>0</v>
      </c>
      <c r="P990" s="37">
        <f>[1]consoCURRENT!S20110</f>
        <v>0</v>
      </c>
      <c r="Q990" s="37">
        <f>[1]consoCURRENT!T20110</f>
        <v>0</v>
      </c>
      <c r="R990" s="37">
        <f>[1]consoCURRENT!U20110</f>
        <v>0</v>
      </c>
      <c r="S990" s="37">
        <f>[1]consoCURRENT!V20110</f>
        <v>0</v>
      </c>
      <c r="T990" s="37">
        <f>[1]consoCURRENT!W20110</f>
        <v>0</v>
      </c>
      <c r="U990" s="37">
        <f>[1]consoCURRENT!X20110</f>
        <v>0</v>
      </c>
      <c r="V990" s="37">
        <f>[1]consoCURRENT!Y20110</f>
        <v>0</v>
      </c>
      <c r="W990" s="37">
        <f>[1]consoCURRENT!Z20110</f>
        <v>0</v>
      </c>
      <c r="X990" s="37">
        <f>[1]consoCURRENT!AA20110</f>
        <v>0</v>
      </c>
      <c r="Y990" s="37">
        <f>[1]consoCURRENT!AB20110</f>
        <v>0</v>
      </c>
      <c r="Z990" s="37">
        <f t="shared" si="701"/>
        <v>0</v>
      </c>
      <c r="AA990" s="37">
        <f t="shared" si="702"/>
        <v>0</v>
      </c>
      <c r="AB990" s="42"/>
      <c r="AC990" s="38"/>
    </row>
    <row r="991" spans="1:29" s="39" customFormat="1" ht="18" customHeight="1" x14ac:dyDescent="0.25">
      <c r="A991" s="41" t="s">
        <v>39</v>
      </c>
      <c r="B991" s="37">
        <f>[1]consoCURRENT!E20139</f>
        <v>0</v>
      </c>
      <c r="C991" s="37">
        <f>[1]consoCURRENT!F20139</f>
        <v>0</v>
      </c>
      <c r="D991" s="37">
        <f>[1]consoCURRENT!G20139</f>
        <v>0</v>
      </c>
      <c r="E991" s="37">
        <f>[1]consoCURRENT!H20139</f>
        <v>0</v>
      </c>
      <c r="F991" s="37">
        <f>[1]consoCURRENT!I20139</f>
        <v>0</v>
      </c>
      <c r="G991" s="37">
        <f>[1]consoCURRENT!J20139</f>
        <v>0</v>
      </c>
      <c r="H991" s="37">
        <f>[1]consoCURRENT!K20139</f>
        <v>0</v>
      </c>
      <c r="I991" s="37">
        <f>[1]consoCURRENT!L20139</f>
        <v>0</v>
      </c>
      <c r="J991" s="37">
        <f>[1]consoCURRENT!M20139</f>
        <v>0</v>
      </c>
      <c r="K991" s="37">
        <f>[1]consoCURRENT!N20139</f>
        <v>0</v>
      </c>
      <c r="L991" s="37">
        <f>[1]consoCURRENT!O20139</f>
        <v>0</v>
      </c>
      <c r="M991" s="37">
        <f>[1]consoCURRENT!P20139</f>
        <v>0</v>
      </c>
      <c r="N991" s="37">
        <f>[1]consoCURRENT!Q20139</f>
        <v>0</v>
      </c>
      <c r="O991" s="37">
        <f>[1]consoCURRENT!R20139</f>
        <v>0</v>
      </c>
      <c r="P991" s="37">
        <f>[1]consoCURRENT!S20139</f>
        <v>0</v>
      </c>
      <c r="Q991" s="37">
        <f>[1]consoCURRENT!T20139</f>
        <v>0</v>
      </c>
      <c r="R991" s="37">
        <f>[1]consoCURRENT!U20139</f>
        <v>0</v>
      </c>
      <c r="S991" s="37">
        <f>[1]consoCURRENT!V20139</f>
        <v>0</v>
      </c>
      <c r="T991" s="37">
        <f>[1]consoCURRENT!W20139</f>
        <v>0</v>
      </c>
      <c r="U991" s="37">
        <f>[1]consoCURRENT!X20139</f>
        <v>0</v>
      </c>
      <c r="V991" s="37">
        <f>[1]consoCURRENT!Y20139</f>
        <v>0</v>
      </c>
      <c r="W991" s="37">
        <f>[1]consoCURRENT!Z20139</f>
        <v>0</v>
      </c>
      <c r="X991" s="37">
        <f>[1]consoCURRENT!AA20139</f>
        <v>0</v>
      </c>
      <c r="Y991" s="37">
        <f>[1]consoCURRENT!AB20139</f>
        <v>0</v>
      </c>
      <c r="Z991" s="37">
        <f t="shared" si="701"/>
        <v>0</v>
      </c>
      <c r="AA991" s="37">
        <f t="shared" si="702"/>
        <v>0</v>
      </c>
      <c r="AB991" s="42"/>
      <c r="AC991" s="38"/>
    </row>
    <row r="992" spans="1:29" s="39" customFormat="1" ht="18" customHeight="1" x14ac:dyDescent="0.25">
      <c r="A992" s="43" t="s">
        <v>40</v>
      </c>
      <c r="B992" s="44">
        <f>SUM(B988:B991)</f>
        <v>21424000</v>
      </c>
      <c r="C992" s="44">
        <f t="shared" ref="C992:AA992" si="704">SUM(C988:C991)</f>
        <v>0</v>
      </c>
      <c r="D992" s="44">
        <f t="shared" si="704"/>
        <v>0</v>
      </c>
      <c r="E992" s="44">
        <f t="shared" si="704"/>
        <v>15810</v>
      </c>
      <c r="F992" s="44">
        <f t="shared" si="704"/>
        <v>0</v>
      </c>
      <c r="G992" s="44">
        <f t="shared" si="704"/>
        <v>0</v>
      </c>
      <c r="H992" s="44">
        <f t="shared" si="704"/>
        <v>0</v>
      </c>
      <c r="I992" s="44">
        <f t="shared" si="704"/>
        <v>0</v>
      </c>
      <c r="J992" s="44">
        <f t="shared" si="704"/>
        <v>0</v>
      </c>
      <c r="K992" s="44">
        <f t="shared" si="704"/>
        <v>0</v>
      </c>
      <c r="L992" s="44">
        <f t="shared" si="704"/>
        <v>0</v>
      </c>
      <c r="M992" s="44">
        <f t="shared" si="704"/>
        <v>0</v>
      </c>
      <c r="N992" s="44">
        <f t="shared" si="704"/>
        <v>0</v>
      </c>
      <c r="O992" s="44">
        <f t="shared" si="704"/>
        <v>0</v>
      </c>
      <c r="P992" s="44">
        <f t="shared" si="704"/>
        <v>15810</v>
      </c>
      <c r="Q992" s="44">
        <f t="shared" si="704"/>
        <v>0</v>
      </c>
      <c r="R992" s="44">
        <f t="shared" si="704"/>
        <v>0</v>
      </c>
      <c r="S992" s="44">
        <f t="shared" si="704"/>
        <v>0</v>
      </c>
      <c r="T992" s="44">
        <f t="shared" si="704"/>
        <v>0</v>
      </c>
      <c r="U992" s="44">
        <f t="shared" si="704"/>
        <v>0</v>
      </c>
      <c r="V992" s="44">
        <f t="shared" si="704"/>
        <v>0</v>
      </c>
      <c r="W992" s="44">
        <f t="shared" si="704"/>
        <v>0</v>
      </c>
      <c r="X992" s="44">
        <f t="shared" si="704"/>
        <v>0</v>
      </c>
      <c r="Y992" s="44">
        <f t="shared" si="704"/>
        <v>0</v>
      </c>
      <c r="Z992" s="44">
        <f t="shared" si="704"/>
        <v>15810</v>
      </c>
      <c r="AA992" s="44">
        <f t="shared" si="704"/>
        <v>21408190</v>
      </c>
      <c r="AB992" s="45">
        <f t="shared" si="703"/>
        <v>7.3795743091859597E-4</v>
      </c>
      <c r="AC992" s="38"/>
    </row>
    <row r="993" spans="1:29" s="39" customFormat="1" ht="18" customHeight="1" x14ac:dyDescent="0.25">
      <c r="A993" s="46" t="s">
        <v>41</v>
      </c>
      <c r="B993" s="37">
        <f>[1]consoCURRENT!E20143</f>
        <v>0</v>
      </c>
      <c r="C993" s="37">
        <f>[1]consoCURRENT!F20143</f>
        <v>0</v>
      </c>
      <c r="D993" s="37">
        <f>[1]consoCURRENT!G20143</f>
        <v>0</v>
      </c>
      <c r="E993" s="37">
        <f>[1]consoCURRENT!H20143</f>
        <v>0</v>
      </c>
      <c r="F993" s="37">
        <f>[1]consoCURRENT!I20143</f>
        <v>0</v>
      </c>
      <c r="G993" s="37">
        <f>[1]consoCURRENT!J20143</f>
        <v>0</v>
      </c>
      <c r="H993" s="37">
        <f>[1]consoCURRENT!K20143</f>
        <v>0</v>
      </c>
      <c r="I993" s="37">
        <f>[1]consoCURRENT!L20143</f>
        <v>0</v>
      </c>
      <c r="J993" s="37">
        <f>[1]consoCURRENT!M20143</f>
        <v>0</v>
      </c>
      <c r="K993" s="37">
        <f>[1]consoCURRENT!N20143</f>
        <v>0</v>
      </c>
      <c r="L993" s="37">
        <f>[1]consoCURRENT!O20143</f>
        <v>0</v>
      </c>
      <c r="M993" s="37">
        <f>[1]consoCURRENT!P20143</f>
        <v>0</v>
      </c>
      <c r="N993" s="37">
        <f>[1]consoCURRENT!Q20143</f>
        <v>0</v>
      </c>
      <c r="O993" s="37">
        <f>[1]consoCURRENT!R20143</f>
        <v>0</v>
      </c>
      <c r="P993" s="37">
        <f>[1]consoCURRENT!S20143</f>
        <v>0</v>
      </c>
      <c r="Q993" s="37">
        <f>[1]consoCURRENT!T20143</f>
        <v>0</v>
      </c>
      <c r="R993" s="37">
        <f>[1]consoCURRENT!U20143</f>
        <v>0</v>
      </c>
      <c r="S993" s="37">
        <f>[1]consoCURRENT!V20143</f>
        <v>0</v>
      </c>
      <c r="T993" s="37">
        <f>[1]consoCURRENT!W20143</f>
        <v>0</v>
      </c>
      <c r="U993" s="37">
        <f>[1]consoCURRENT!X20143</f>
        <v>0</v>
      </c>
      <c r="V993" s="37">
        <f>[1]consoCURRENT!Y20143</f>
        <v>0</v>
      </c>
      <c r="W993" s="37">
        <f>[1]consoCURRENT!Z20143</f>
        <v>0</v>
      </c>
      <c r="X993" s="37">
        <f>[1]consoCURRENT!AA20143</f>
        <v>0</v>
      </c>
      <c r="Y993" s="37">
        <f>[1]consoCURRENT!AB20143</f>
        <v>0</v>
      </c>
      <c r="Z993" s="37">
        <f t="shared" ref="Z993" si="705">SUM(M993:Y993)</f>
        <v>0</v>
      </c>
      <c r="AA993" s="37">
        <f t="shared" ref="AA993" si="706">B993-Z993</f>
        <v>0</v>
      </c>
      <c r="AB993" s="42"/>
      <c r="AC993" s="38"/>
    </row>
    <row r="994" spans="1:29" s="39" customFormat="1" ht="18" customHeight="1" x14ac:dyDescent="0.25">
      <c r="A994" s="43" t="s">
        <v>42</v>
      </c>
      <c r="B994" s="44">
        <f>B993+B992</f>
        <v>21424000</v>
      </c>
      <c r="C994" s="44">
        <f t="shared" ref="C994:AA994" si="707">C993+C992</f>
        <v>0</v>
      </c>
      <c r="D994" s="44">
        <f t="shared" si="707"/>
        <v>0</v>
      </c>
      <c r="E994" s="44">
        <f t="shared" si="707"/>
        <v>15810</v>
      </c>
      <c r="F994" s="44">
        <f t="shared" si="707"/>
        <v>0</v>
      </c>
      <c r="G994" s="44">
        <f t="shared" si="707"/>
        <v>0</v>
      </c>
      <c r="H994" s="44">
        <f t="shared" si="707"/>
        <v>0</v>
      </c>
      <c r="I994" s="44">
        <f t="shared" si="707"/>
        <v>0</v>
      </c>
      <c r="J994" s="44">
        <f t="shared" si="707"/>
        <v>0</v>
      </c>
      <c r="K994" s="44">
        <f t="shared" si="707"/>
        <v>0</v>
      </c>
      <c r="L994" s="44">
        <f t="shared" si="707"/>
        <v>0</v>
      </c>
      <c r="M994" s="44">
        <f t="shared" si="707"/>
        <v>0</v>
      </c>
      <c r="N994" s="44">
        <f t="shared" si="707"/>
        <v>0</v>
      </c>
      <c r="O994" s="44">
        <f t="shared" si="707"/>
        <v>0</v>
      </c>
      <c r="P994" s="44">
        <f t="shared" si="707"/>
        <v>15810</v>
      </c>
      <c r="Q994" s="44">
        <f t="shared" si="707"/>
        <v>0</v>
      </c>
      <c r="R994" s="44">
        <f t="shared" si="707"/>
        <v>0</v>
      </c>
      <c r="S994" s="44">
        <f t="shared" si="707"/>
        <v>0</v>
      </c>
      <c r="T994" s="44">
        <f t="shared" si="707"/>
        <v>0</v>
      </c>
      <c r="U994" s="44">
        <f t="shared" si="707"/>
        <v>0</v>
      </c>
      <c r="V994" s="44">
        <f t="shared" si="707"/>
        <v>0</v>
      </c>
      <c r="W994" s="44">
        <f t="shared" si="707"/>
        <v>0</v>
      </c>
      <c r="X994" s="44">
        <f t="shared" si="707"/>
        <v>0</v>
      </c>
      <c r="Y994" s="44">
        <f t="shared" si="707"/>
        <v>0</v>
      </c>
      <c r="Z994" s="44">
        <f t="shared" si="707"/>
        <v>15810</v>
      </c>
      <c r="AA994" s="44">
        <f t="shared" si="707"/>
        <v>21408190</v>
      </c>
      <c r="AB994" s="45">
        <f t="shared" si="703"/>
        <v>7.3795743091859597E-4</v>
      </c>
      <c r="AC994" s="47"/>
    </row>
    <row r="995" spans="1:29" s="39" customFormat="1" ht="15" customHeight="1" x14ac:dyDescent="0.25">
      <c r="A995" s="36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8"/>
    </row>
    <row r="996" spans="1:29" s="39" customFormat="1" ht="15" customHeight="1" x14ac:dyDescent="0.25">
      <c r="A996" s="36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8"/>
    </row>
    <row r="997" spans="1:29" s="39" customFormat="1" ht="15" customHeight="1" x14ac:dyDescent="0.3">
      <c r="A997" s="40" t="s">
        <v>65</v>
      </c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8"/>
    </row>
    <row r="998" spans="1:29" s="39" customFormat="1" ht="18" customHeight="1" x14ac:dyDescent="0.25">
      <c r="A998" s="41" t="s">
        <v>36</v>
      </c>
      <c r="B998" s="37">
        <f>[1]consoCURRENT!E20203</f>
        <v>34065000</v>
      </c>
      <c r="C998" s="37">
        <f>[1]consoCURRENT!F20203</f>
        <v>0</v>
      </c>
      <c r="D998" s="37">
        <f>[1]consoCURRENT!G20203</f>
        <v>0</v>
      </c>
      <c r="E998" s="37">
        <f>[1]consoCURRENT!H20203</f>
        <v>0</v>
      </c>
      <c r="F998" s="37">
        <f>[1]consoCURRENT!I20203</f>
        <v>0</v>
      </c>
      <c r="G998" s="37">
        <f>[1]consoCURRENT!J20203</f>
        <v>0</v>
      </c>
      <c r="H998" s="37">
        <f>[1]consoCURRENT!K20203</f>
        <v>0</v>
      </c>
      <c r="I998" s="37">
        <f>[1]consoCURRENT!L20203</f>
        <v>0</v>
      </c>
      <c r="J998" s="37">
        <f>[1]consoCURRENT!M20203</f>
        <v>0</v>
      </c>
      <c r="K998" s="37">
        <f>[1]consoCURRENT!N20203</f>
        <v>0</v>
      </c>
      <c r="L998" s="37">
        <f>[1]consoCURRENT!O20203</f>
        <v>0</v>
      </c>
      <c r="M998" s="37">
        <f>[1]consoCURRENT!P20203</f>
        <v>0</v>
      </c>
      <c r="N998" s="37">
        <f>[1]consoCURRENT!Q20203</f>
        <v>0</v>
      </c>
      <c r="O998" s="37">
        <f>[1]consoCURRENT!R20203</f>
        <v>0</v>
      </c>
      <c r="P998" s="37">
        <f>[1]consoCURRENT!S20203</f>
        <v>0</v>
      </c>
      <c r="Q998" s="37">
        <f>[1]consoCURRENT!T20203</f>
        <v>0</v>
      </c>
      <c r="R998" s="37">
        <f>[1]consoCURRENT!U20203</f>
        <v>0</v>
      </c>
      <c r="S998" s="37">
        <f>[1]consoCURRENT!V20203</f>
        <v>0</v>
      </c>
      <c r="T998" s="37">
        <f>[1]consoCURRENT!W20203</f>
        <v>0</v>
      </c>
      <c r="U998" s="37">
        <f>[1]consoCURRENT!X20203</f>
        <v>0</v>
      </c>
      <c r="V998" s="37">
        <f>[1]consoCURRENT!Y20203</f>
        <v>0</v>
      </c>
      <c r="W998" s="37">
        <f>[1]consoCURRENT!Z20203</f>
        <v>0</v>
      </c>
      <c r="X998" s="37">
        <f>[1]consoCURRENT!AA20203</f>
        <v>0</v>
      </c>
      <c r="Y998" s="37">
        <f>[1]consoCURRENT!AB20203</f>
        <v>0</v>
      </c>
      <c r="Z998" s="37">
        <f>SUM(M998:Y998)</f>
        <v>0</v>
      </c>
      <c r="AA998" s="37">
        <f>B998-Z998</f>
        <v>34065000</v>
      </c>
      <c r="AB998" s="42">
        <f>Z998/B998</f>
        <v>0</v>
      </c>
      <c r="AC998" s="38"/>
    </row>
    <row r="999" spans="1:29" s="39" customFormat="1" ht="18" customHeight="1" x14ac:dyDescent="0.25">
      <c r="A999" s="41" t="s">
        <v>37</v>
      </c>
      <c r="B999" s="37">
        <f>[1]consoCURRENT!E20279</f>
        <v>5603000</v>
      </c>
      <c r="C999" s="37">
        <f>[1]consoCURRENT!F20279</f>
        <v>0</v>
      </c>
      <c r="D999" s="37">
        <f>[1]consoCURRENT!G20279</f>
        <v>0</v>
      </c>
      <c r="E999" s="37">
        <f>[1]consoCURRENT!H20279</f>
        <v>1096416</v>
      </c>
      <c r="F999" s="37">
        <f>[1]consoCURRENT!I20279</f>
        <v>0</v>
      </c>
      <c r="G999" s="37">
        <f>[1]consoCURRENT!J20279</f>
        <v>0</v>
      </c>
      <c r="H999" s="37">
        <f>[1]consoCURRENT!K20279</f>
        <v>0</v>
      </c>
      <c r="I999" s="37">
        <f>[1]consoCURRENT!L20279</f>
        <v>0</v>
      </c>
      <c r="J999" s="37">
        <f>[1]consoCURRENT!M20279</f>
        <v>0</v>
      </c>
      <c r="K999" s="37">
        <f>[1]consoCURRENT!N20279</f>
        <v>0</v>
      </c>
      <c r="L999" s="37">
        <f>[1]consoCURRENT!O20279</f>
        <v>0</v>
      </c>
      <c r="M999" s="37">
        <f>[1]consoCURRENT!P20279</f>
        <v>0</v>
      </c>
      <c r="N999" s="37">
        <f>[1]consoCURRENT!Q20279</f>
        <v>0</v>
      </c>
      <c r="O999" s="37">
        <f>[1]consoCURRENT!R20279</f>
        <v>370845</v>
      </c>
      <c r="P999" s="37">
        <f>[1]consoCURRENT!S20279</f>
        <v>725571</v>
      </c>
      <c r="Q999" s="37">
        <f>[1]consoCURRENT!T20279</f>
        <v>0</v>
      </c>
      <c r="R999" s="37">
        <f>[1]consoCURRENT!U20279</f>
        <v>0</v>
      </c>
      <c r="S999" s="37">
        <f>[1]consoCURRENT!V20279</f>
        <v>0</v>
      </c>
      <c r="T999" s="37">
        <f>[1]consoCURRENT!W20279</f>
        <v>0</v>
      </c>
      <c r="U999" s="37">
        <f>[1]consoCURRENT!X20279</f>
        <v>0</v>
      </c>
      <c r="V999" s="37">
        <f>[1]consoCURRENT!Y20279</f>
        <v>0</v>
      </c>
      <c r="W999" s="37">
        <f>[1]consoCURRENT!Z20279</f>
        <v>0</v>
      </c>
      <c r="X999" s="37">
        <f>[1]consoCURRENT!AA20279</f>
        <v>0</v>
      </c>
      <c r="Y999" s="37">
        <f>[1]consoCURRENT!AB20279</f>
        <v>0</v>
      </c>
      <c r="Z999" s="37">
        <f t="shared" ref="Z999:Z1001" si="708">SUM(M999:Y999)</f>
        <v>1096416</v>
      </c>
      <c r="AA999" s="37">
        <f t="shared" ref="AA999:AA1001" si="709">B999-Z999</f>
        <v>4506584</v>
      </c>
      <c r="AB999" s="42">
        <f t="shared" ref="AB999:AB1004" si="710">Z999/B999</f>
        <v>0.19568374085311441</v>
      </c>
      <c r="AC999" s="38"/>
    </row>
    <row r="1000" spans="1:29" s="39" customFormat="1" ht="18" customHeight="1" x14ac:dyDescent="0.25">
      <c r="A1000" s="41" t="s">
        <v>38</v>
      </c>
      <c r="B1000" s="37">
        <f>[1]consoCURRENT!E20285</f>
        <v>0</v>
      </c>
      <c r="C1000" s="37">
        <f>[1]consoCURRENT!F20285</f>
        <v>0</v>
      </c>
      <c r="D1000" s="37">
        <f>[1]consoCURRENT!G20285</f>
        <v>0</v>
      </c>
      <c r="E1000" s="37">
        <f>[1]consoCURRENT!H20285</f>
        <v>0</v>
      </c>
      <c r="F1000" s="37">
        <f>[1]consoCURRENT!I20285</f>
        <v>0</v>
      </c>
      <c r="G1000" s="37">
        <f>[1]consoCURRENT!J20285</f>
        <v>0</v>
      </c>
      <c r="H1000" s="37">
        <f>[1]consoCURRENT!K20285</f>
        <v>0</v>
      </c>
      <c r="I1000" s="37">
        <f>[1]consoCURRENT!L20285</f>
        <v>0</v>
      </c>
      <c r="J1000" s="37">
        <f>[1]consoCURRENT!M20285</f>
        <v>0</v>
      </c>
      <c r="K1000" s="37">
        <f>[1]consoCURRENT!N20285</f>
        <v>0</v>
      </c>
      <c r="L1000" s="37">
        <f>[1]consoCURRENT!O20285</f>
        <v>0</v>
      </c>
      <c r="M1000" s="37">
        <f>[1]consoCURRENT!P20285</f>
        <v>0</v>
      </c>
      <c r="N1000" s="37">
        <f>[1]consoCURRENT!Q20285</f>
        <v>0</v>
      </c>
      <c r="O1000" s="37">
        <f>[1]consoCURRENT!R20285</f>
        <v>0</v>
      </c>
      <c r="P1000" s="37">
        <f>[1]consoCURRENT!S20285</f>
        <v>0</v>
      </c>
      <c r="Q1000" s="37">
        <f>[1]consoCURRENT!T20285</f>
        <v>0</v>
      </c>
      <c r="R1000" s="37">
        <f>[1]consoCURRENT!U20285</f>
        <v>0</v>
      </c>
      <c r="S1000" s="37">
        <f>[1]consoCURRENT!V20285</f>
        <v>0</v>
      </c>
      <c r="T1000" s="37">
        <f>[1]consoCURRENT!W20285</f>
        <v>0</v>
      </c>
      <c r="U1000" s="37">
        <f>[1]consoCURRENT!X20285</f>
        <v>0</v>
      </c>
      <c r="V1000" s="37">
        <f>[1]consoCURRENT!Y20285</f>
        <v>0</v>
      </c>
      <c r="W1000" s="37">
        <f>[1]consoCURRENT!Z20285</f>
        <v>0</v>
      </c>
      <c r="X1000" s="37">
        <f>[1]consoCURRENT!AA20285</f>
        <v>0</v>
      </c>
      <c r="Y1000" s="37">
        <f>[1]consoCURRENT!AB20285</f>
        <v>0</v>
      </c>
      <c r="Z1000" s="37">
        <f t="shared" si="708"/>
        <v>0</v>
      </c>
      <c r="AA1000" s="37">
        <f t="shared" si="709"/>
        <v>0</v>
      </c>
      <c r="AB1000" s="42"/>
      <c r="AC1000" s="38"/>
    </row>
    <row r="1001" spans="1:29" s="39" customFormat="1" ht="18" customHeight="1" x14ac:dyDescent="0.25">
      <c r="A1001" s="41" t="s">
        <v>39</v>
      </c>
      <c r="B1001" s="37">
        <f>[1]consoCURRENT!E20314</f>
        <v>0</v>
      </c>
      <c r="C1001" s="37">
        <f>[1]consoCURRENT!F20314</f>
        <v>0</v>
      </c>
      <c r="D1001" s="37">
        <f>[1]consoCURRENT!G20314</f>
        <v>0</v>
      </c>
      <c r="E1001" s="37">
        <f>[1]consoCURRENT!H20314</f>
        <v>0</v>
      </c>
      <c r="F1001" s="37">
        <f>[1]consoCURRENT!I20314</f>
        <v>0</v>
      </c>
      <c r="G1001" s="37">
        <f>[1]consoCURRENT!J20314</f>
        <v>0</v>
      </c>
      <c r="H1001" s="37">
        <f>[1]consoCURRENT!K20314</f>
        <v>0</v>
      </c>
      <c r="I1001" s="37">
        <f>[1]consoCURRENT!L20314</f>
        <v>0</v>
      </c>
      <c r="J1001" s="37">
        <f>[1]consoCURRENT!M20314</f>
        <v>0</v>
      </c>
      <c r="K1001" s="37">
        <f>[1]consoCURRENT!N20314</f>
        <v>0</v>
      </c>
      <c r="L1001" s="37">
        <f>[1]consoCURRENT!O20314</f>
        <v>0</v>
      </c>
      <c r="M1001" s="37">
        <f>[1]consoCURRENT!P20314</f>
        <v>0</v>
      </c>
      <c r="N1001" s="37">
        <f>[1]consoCURRENT!Q20314</f>
        <v>0</v>
      </c>
      <c r="O1001" s="37">
        <f>[1]consoCURRENT!R20314</f>
        <v>0</v>
      </c>
      <c r="P1001" s="37">
        <f>[1]consoCURRENT!S20314</f>
        <v>0</v>
      </c>
      <c r="Q1001" s="37">
        <f>[1]consoCURRENT!T20314</f>
        <v>0</v>
      </c>
      <c r="R1001" s="37">
        <f>[1]consoCURRENT!U20314</f>
        <v>0</v>
      </c>
      <c r="S1001" s="37">
        <f>[1]consoCURRENT!V20314</f>
        <v>0</v>
      </c>
      <c r="T1001" s="37">
        <f>[1]consoCURRENT!W20314</f>
        <v>0</v>
      </c>
      <c r="U1001" s="37">
        <f>[1]consoCURRENT!X20314</f>
        <v>0</v>
      </c>
      <c r="V1001" s="37">
        <f>[1]consoCURRENT!Y20314</f>
        <v>0</v>
      </c>
      <c r="W1001" s="37">
        <f>[1]consoCURRENT!Z20314</f>
        <v>0</v>
      </c>
      <c r="X1001" s="37">
        <f>[1]consoCURRENT!AA20314</f>
        <v>0</v>
      </c>
      <c r="Y1001" s="37">
        <f>[1]consoCURRENT!AB20314</f>
        <v>0</v>
      </c>
      <c r="Z1001" s="37">
        <f t="shared" si="708"/>
        <v>0</v>
      </c>
      <c r="AA1001" s="37">
        <f t="shared" si="709"/>
        <v>0</v>
      </c>
      <c r="AB1001" s="42"/>
      <c r="AC1001" s="38"/>
    </row>
    <row r="1002" spans="1:29" s="39" customFormat="1" ht="18" customHeight="1" x14ac:dyDescent="0.25">
      <c r="A1002" s="43" t="s">
        <v>40</v>
      </c>
      <c r="B1002" s="44">
        <f>SUM(B998:B1001)</f>
        <v>39668000</v>
      </c>
      <c r="C1002" s="44">
        <f t="shared" ref="C1002:AA1002" si="711">SUM(C998:C1001)</f>
        <v>0</v>
      </c>
      <c r="D1002" s="44">
        <f t="shared" si="711"/>
        <v>0</v>
      </c>
      <c r="E1002" s="44">
        <f t="shared" si="711"/>
        <v>1096416</v>
      </c>
      <c r="F1002" s="44">
        <f t="shared" si="711"/>
        <v>0</v>
      </c>
      <c r="G1002" s="44">
        <f t="shared" si="711"/>
        <v>0</v>
      </c>
      <c r="H1002" s="44">
        <f t="shared" si="711"/>
        <v>0</v>
      </c>
      <c r="I1002" s="44">
        <f t="shared" si="711"/>
        <v>0</v>
      </c>
      <c r="J1002" s="44">
        <f t="shared" si="711"/>
        <v>0</v>
      </c>
      <c r="K1002" s="44">
        <f t="shared" si="711"/>
        <v>0</v>
      </c>
      <c r="L1002" s="44">
        <f t="shared" si="711"/>
        <v>0</v>
      </c>
      <c r="M1002" s="44">
        <f t="shared" si="711"/>
        <v>0</v>
      </c>
      <c r="N1002" s="44">
        <f t="shared" si="711"/>
        <v>0</v>
      </c>
      <c r="O1002" s="44">
        <f t="shared" si="711"/>
        <v>370845</v>
      </c>
      <c r="P1002" s="44">
        <f t="shared" si="711"/>
        <v>725571</v>
      </c>
      <c r="Q1002" s="44">
        <f t="shared" si="711"/>
        <v>0</v>
      </c>
      <c r="R1002" s="44">
        <f t="shared" si="711"/>
        <v>0</v>
      </c>
      <c r="S1002" s="44">
        <f t="shared" si="711"/>
        <v>0</v>
      </c>
      <c r="T1002" s="44">
        <f t="shared" si="711"/>
        <v>0</v>
      </c>
      <c r="U1002" s="44">
        <f t="shared" si="711"/>
        <v>0</v>
      </c>
      <c r="V1002" s="44">
        <f t="shared" si="711"/>
        <v>0</v>
      </c>
      <c r="W1002" s="44">
        <f t="shared" si="711"/>
        <v>0</v>
      </c>
      <c r="X1002" s="44">
        <f t="shared" si="711"/>
        <v>0</v>
      </c>
      <c r="Y1002" s="44">
        <f t="shared" si="711"/>
        <v>0</v>
      </c>
      <c r="Z1002" s="44">
        <f t="shared" si="711"/>
        <v>1096416</v>
      </c>
      <c r="AA1002" s="44">
        <f t="shared" si="711"/>
        <v>38571584</v>
      </c>
      <c r="AB1002" s="45">
        <f t="shared" si="710"/>
        <v>2.7639810426540283E-2</v>
      </c>
      <c r="AC1002" s="38"/>
    </row>
    <row r="1003" spans="1:29" s="39" customFormat="1" ht="18" customHeight="1" x14ac:dyDescent="0.25">
      <c r="A1003" s="46" t="s">
        <v>41</v>
      </c>
      <c r="B1003" s="37">
        <f>[1]consoCURRENT!E20318</f>
        <v>0</v>
      </c>
      <c r="C1003" s="37">
        <f>[1]consoCURRENT!F20318</f>
        <v>0</v>
      </c>
      <c r="D1003" s="37">
        <f>[1]consoCURRENT!G20318</f>
        <v>0</v>
      </c>
      <c r="E1003" s="37">
        <f>[1]consoCURRENT!H20318</f>
        <v>0</v>
      </c>
      <c r="F1003" s="37">
        <f>[1]consoCURRENT!I20318</f>
        <v>0</v>
      </c>
      <c r="G1003" s="37">
        <f>[1]consoCURRENT!J20318</f>
        <v>0</v>
      </c>
      <c r="H1003" s="37">
        <f>[1]consoCURRENT!K20318</f>
        <v>0</v>
      </c>
      <c r="I1003" s="37">
        <f>[1]consoCURRENT!L20318</f>
        <v>0</v>
      </c>
      <c r="J1003" s="37">
        <f>[1]consoCURRENT!M20318</f>
        <v>0</v>
      </c>
      <c r="K1003" s="37">
        <f>[1]consoCURRENT!N20318</f>
        <v>0</v>
      </c>
      <c r="L1003" s="37">
        <f>[1]consoCURRENT!O20318</f>
        <v>0</v>
      </c>
      <c r="M1003" s="37">
        <f>[1]consoCURRENT!P20318</f>
        <v>0</v>
      </c>
      <c r="N1003" s="37">
        <f>[1]consoCURRENT!Q20318</f>
        <v>0</v>
      </c>
      <c r="O1003" s="37">
        <f>[1]consoCURRENT!R20318</f>
        <v>0</v>
      </c>
      <c r="P1003" s="37">
        <f>[1]consoCURRENT!S20318</f>
        <v>0</v>
      </c>
      <c r="Q1003" s="37">
        <f>[1]consoCURRENT!T20318</f>
        <v>0</v>
      </c>
      <c r="R1003" s="37">
        <f>[1]consoCURRENT!U20318</f>
        <v>0</v>
      </c>
      <c r="S1003" s="37">
        <f>[1]consoCURRENT!V20318</f>
        <v>0</v>
      </c>
      <c r="T1003" s="37">
        <f>[1]consoCURRENT!W20318</f>
        <v>0</v>
      </c>
      <c r="U1003" s="37">
        <f>[1]consoCURRENT!X20318</f>
        <v>0</v>
      </c>
      <c r="V1003" s="37">
        <f>[1]consoCURRENT!Y20318</f>
        <v>0</v>
      </c>
      <c r="W1003" s="37">
        <f>[1]consoCURRENT!Z20318</f>
        <v>0</v>
      </c>
      <c r="X1003" s="37">
        <f>[1]consoCURRENT!AA20318</f>
        <v>0</v>
      </c>
      <c r="Y1003" s="37">
        <f>[1]consoCURRENT!AB20318</f>
        <v>0</v>
      </c>
      <c r="Z1003" s="37">
        <f t="shared" ref="Z1003" si="712">SUM(M1003:Y1003)</f>
        <v>0</v>
      </c>
      <c r="AA1003" s="37">
        <f t="shared" ref="AA1003" si="713">B1003-Z1003</f>
        <v>0</v>
      </c>
      <c r="AB1003" s="42"/>
      <c r="AC1003" s="38"/>
    </row>
    <row r="1004" spans="1:29" s="39" customFormat="1" ht="18" customHeight="1" x14ac:dyDescent="0.25">
      <c r="A1004" s="43" t="s">
        <v>42</v>
      </c>
      <c r="B1004" s="44">
        <f>B1003+B1002</f>
        <v>39668000</v>
      </c>
      <c r="C1004" s="44">
        <f t="shared" ref="C1004:AA1004" si="714">C1003+C1002</f>
        <v>0</v>
      </c>
      <c r="D1004" s="44">
        <f t="shared" si="714"/>
        <v>0</v>
      </c>
      <c r="E1004" s="44">
        <f t="shared" si="714"/>
        <v>1096416</v>
      </c>
      <c r="F1004" s="44">
        <f t="shared" si="714"/>
        <v>0</v>
      </c>
      <c r="G1004" s="44">
        <f t="shared" si="714"/>
        <v>0</v>
      </c>
      <c r="H1004" s="44">
        <f t="shared" si="714"/>
        <v>0</v>
      </c>
      <c r="I1004" s="44">
        <f t="shared" si="714"/>
        <v>0</v>
      </c>
      <c r="J1004" s="44">
        <f t="shared" si="714"/>
        <v>0</v>
      </c>
      <c r="K1004" s="44">
        <f t="shared" si="714"/>
        <v>0</v>
      </c>
      <c r="L1004" s="44">
        <f t="shared" si="714"/>
        <v>0</v>
      </c>
      <c r="M1004" s="44">
        <f t="shared" si="714"/>
        <v>0</v>
      </c>
      <c r="N1004" s="44">
        <f t="shared" si="714"/>
        <v>0</v>
      </c>
      <c r="O1004" s="44">
        <f t="shared" si="714"/>
        <v>370845</v>
      </c>
      <c r="P1004" s="44">
        <f t="shared" si="714"/>
        <v>725571</v>
      </c>
      <c r="Q1004" s="44">
        <f t="shared" si="714"/>
        <v>0</v>
      </c>
      <c r="R1004" s="44">
        <f t="shared" si="714"/>
        <v>0</v>
      </c>
      <c r="S1004" s="44">
        <f t="shared" si="714"/>
        <v>0</v>
      </c>
      <c r="T1004" s="44">
        <f t="shared" si="714"/>
        <v>0</v>
      </c>
      <c r="U1004" s="44">
        <f t="shared" si="714"/>
        <v>0</v>
      </c>
      <c r="V1004" s="44">
        <f t="shared" si="714"/>
        <v>0</v>
      </c>
      <c r="W1004" s="44">
        <f t="shared" si="714"/>
        <v>0</v>
      </c>
      <c r="X1004" s="44">
        <f t="shared" si="714"/>
        <v>0</v>
      </c>
      <c r="Y1004" s="44">
        <f t="shared" si="714"/>
        <v>0</v>
      </c>
      <c r="Z1004" s="44">
        <f t="shared" si="714"/>
        <v>1096416</v>
      </c>
      <c r="AA1004" s="44">
        <f t="shared" si="714"/>
        <v>38571584</v>
      </c>
      <c r="AB1004" s="45">
        <f t="shared" si="710"/>
        <v>2.7639810426540283E-2</v>
      </c>
      <c r="AC1004" s="47"/>
    </row>
    <row r="1005" spans="1:29" s="39" customFormat="1" ht="15" customHeight="1" x14ac:dyDescent="0.25">
      <c r="A1005" s="36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  <c r="O1005" s="37"/>
      <c r="P1005" s="37"/>
      <c r="Q1005" s="37"/>
      <c r="R1005" s="37"/>
      <c r="S1005" s="37"/>
      <c r="T1005" s="37"/>
      <c r="U1005" s="37"/>
      <c r="V1005" s="37"/>
      <c r="W1005" s="37"/>
      <c r="X1005" s="37"/>
      <c r="Y1005" s="37"/>
      <c r="Z1005" s="37"/>
      <c r="AA1005" s="37"/>
      <c r="AB1005" s="37"/>
      <c r="AC1005" s="38"/>
    </row>
    <row r="1006" spans="1:29" s="39" customFormat="1" ht="15" customHeight="1" x14ac:dyDescent="0.25">
      <c r="A1006" s="36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  <c r="O1006" s="37"/>
      <c r="P1006" s="37"/>
      <c r="Q1006" s="37"/>
      <c r="R1006" s="37"/>
      <c r="S1006" s="37"/>
      <c r="T1006" s="37"/>
      <c r="U1006" s="37"/>
      <c r="V1006" s="37"/>
      <c r="W1006" s="37"/>
      <c r="X1006" s="37"/>
      <c r="Y1006" s="37"/>
      <c r="Z1006" s="37"/>
      <c r="AA1006" s="37"/>
      <c r="AB1006" s="37"/>
      <c r="AC1006" s="38"/>
    </row>
    <row r="1007" spans="1:29" s="39" customFormat="1" ht="15" customHeight="1" x14ac:dyDescent="0.3">
      <c r="A1007" s="40" t="s">
        <v>66</v>
      </c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  <c r="O1007" s="37"/>
      <c r="P1007" s="37"/>
      <c r="Q1007" s="37"/>
      <c r="R1007" s="37"/>
      <c r="S1007" s="37"/>
      <c r="T1007" s="37"/>
      <c r="U1007" s="37"/>
      <c r="V1007" s="37"/>
      <c r="W1007" s="37"/>
      <c r="X1007" s="37"/>
      <c r="Y1007" s="37"/>
      <c r="Z1007" s="37"/>
      <c r="AA1007" s="37"/>
      <c r="AB1007" s="37"/>
      <c r="AC1007" s="38"/>
    </row>
    <row r="1008" spans="1:29" s="39" customFormat="1" ht="18" customHeight="1" x14ac:dyDescent="0.25">
      <c r="A1008" s="41" t="s">
        <v>36</v>
      </c>
      <c r="B1008" s="37">
        <f>[1]consoCURRENT!E20378</f>
        <v>18813000</v>
      </c>
      <c r="C1008" s="37">
        <f>[1]consoCURRENT!F20378</f>
        <v>0</v>
      </c>
      <c r="D1008" s="37">
        <f>[1]consoCURRENT!G20378</f>
        <v>0</v>
      </c>
      <c r="E1008" s="37">
        <f>[1]consoCURRENT!H20378</f>
        <v>0</v>
      </c>
      <c r="F1008" s="37">
        <f>[1]consoCURRENT!I20378</f>
        <v>0</v>
      </c>
      <c r="G1008" s="37">
        <f>[1]consoCURRENT!J20378</f>
        <v>0</v>
      </c>
      <c r="H1008" s="37">
        <f>[1]consoCURRENT!K20378</f>
        <v>0</v>
      </c>
      <c r="I1008" s="37">
        <f>[1]consoCURRENT!L20378</f>
        <v>0</v>
      </c>
      <c r="J1008" s="37">
        <f>[1]consoCURRENT!M20378</f>
        <v>0</v>
      </c>
      <c r="K1008" s="37">
        <f>[1]consoCURRENT!N20378</f>
        <v>0</v>
      </c>
      <c r="L1008" s="37">
        <f>[1]consoCURRENT!O20378</f>
        <v>0</v>
      </c>
      <c r="M1008" s="37">
        <f>[1]consoCURRENT!P20378</f>
        <v>0</v>
      </c>
      <c r="N1008" s="37">
        <f>[1]consoCURRENT!Q20378</f>
        <v>0</v>
      </c>
      <c r="O1008" s="37">
        <f>[1]consoCURRENT!R20378</f>
        <v>0</v>
      </c>
      <c r="P1008" s="37">
        <f>[1]consoCURRENT!S20378</f>
        <v>0</v>
      </c>
      <c r="Q1008" s="37">
        <f>[1]consoCURRENT!T20378</f>
        <v>0</v>
      </c>
      <c r="R1008" s="37">
        <f>[1]consoCURRENT!U20378</f>
        <v>0</v>
      </c>
      <c r="S1008" s="37">
        <f>[1]consoCURRENT!V20378</f>
        <v>0</v>
      </c>
      <c r="T1008" s="37">
        <f>[1]consoCURRENT!W20378</f>
        <v>0</v>
      </c>
      <c r="U1008" s="37">
        <f>[1]consoCURRENT!X20378</f>
        <v>0</v>
      </c>
      <c r="V1008" s="37">
        <f>[1]consoCURRENT!Y20378</f>
        <v>0</v>
      </c>
      <c r="W1008" s="37">
        <f>[1]consoCURRENT!Z20378</f>
        <v>0</v>
      </c>
      <c r="X1008" s="37">
        <f>[1]consoCURRENT!AA20378</f>
        <v>0</v>
      </c>
      <c r="Y1008" s="37">
        <f>[1]consoCURRENT!AB20378</f>
        <v>0</v>
      </c>
      <c r="Z1008" s="37">
        <f>SUM(M1008:Y1008)</f>
        <v>0</v>
      </c>
      <c r="AA1008" s="37">
        <f>B1008-Z1008</f>
        <v>18813000</v>
      </c>
      <c r="AB1008" s="42">
        <f>Z1008/B1008</f>
        <v>0</v>
      </c>
      <c r="AC1008" s="38"/>
    </row>
    <row r="1009" spans="1:29" s="39" customFormat="1" ht="18" customHeight="1" x14ac:dyDescent="0.25">
      <c r="A1009" s="41" t="s">
        <v>37</v>
      </c>
      <c r="B1009" s="37">
        <f>[1]consoCURRENT!E20454</f>
        <v>3131000</v>
      </c>
      <c r="C1009" s="37">
        <f>[1]consoCURRENT!F20454</f>
        <v>0</v>
      </c>
      <c r="D1009" s="37">
        <f>[1]consoCURRENT!G20454</f>
        <v>0</v>
      </c>
      <c r="E1009" s="37">
        <f>[1]consoCURRENT!H20454</f>
        <v>696874.33</v>
      </c>
      <c r="F1009" s="37">
        <f>[1]consoCURRENT!I20454</f>
        <v>0</v>
      </c>
      <c r="G1009" s="37">
        <f>[1]consoCURRENT!J20454</f>
        <v>0</v>
      </c>
      <c r="H1009" s="37">
        <f>[1]consoCURRENT!K20454</f>
        <v>0</v>
      </c>
      <c r="I1009" s="37">
        <f>[1]consoCURRENT!L20454</f>
        <v>0</v>
      </c>
      <c r="J1009" s="37">
        <f>[1]consoCURRENT!M20454</f>
        <v>0</v>
      </c>
      <c r="K1009" s="37">
        <f>[1]consoCURRENT!N20454</f>
        <v>0</v>
      </c>
      <c r="L1009" s="37">
        <f>[1]consoCURRENT!O20454</f>
        <v>0</v>
      </c>
      <c r="M1009" s="37">
        <f>[1]consoCURRENT!P20454</f>
        <v>0</v>
      </c>
      <c r="N1009" s="37">
        <f>[1]consoCURRENT!Q20454</f>
        <v>0</v>
      </c>
      <c r="O1009" s="37">
        <f>[1]consoCURRENT!R20454</f>
        <v>248808.08</v>
      </c>
      <c r="P1009" s="37">
        <f>[1]consoCURRENT!S20454</f>
        <v>448066.25</v>
      </c>
      <c r="Q1009" s="37">
        <f>[1]consoCURRENT!T20454</f>
        <v>0</v>
      </c>
      <c r="R1009" s="37">
        <f>[1]consoCURRENT!U20454</f>
        <v>0</v>
      </c>
      <c r="S1009" s="37">
        <f>[1]consoCURRENT!V20454</f>
        <v>0</v>
      </c>
      <c r="T1009" s="37">
        <f>[1]consoCURRENT!W20454</f>
        <v>0</v>
      </c>
      <c r="U1009" s="37">
        <f>[1]consoCURRENT!X20454</f>
        <v>0</v>
      </c>
      <c r="V1009" s="37">
        <f>[1]consoCURRENT!Y20454</f>
        <v>0</v>
      </c>
      <c r="W1009" s="37">
        <f>[1]consoCURRENT!Z20454</f>
        <v>0</v>
      </c>
      <c r="X1009" s="37">
        <f>[1]consoCURRENT!AA20454</f>
        <v>0</v>
      </c>
      <c r="Y1009" s="37">
        <f>[1]consoCURRENT!AB20454</f>
        <v>0</v>
      </c>
      <c r="Z1009" s="37">
        <f t="shared" ref="Z1009:Z1011" si="715">SUM(M1009:Y1009)</f>
        <v>696874.33</v>
      </c>
      <c r="AA1009" s="37">
        <f t="shared" ref="AA1009:AA1011" si="716">B1009-Z1009</f>
        <v>2434125.67</v>
      </c>
      <c r="AB1009" s="42">
        <f t="shared" ref="AB1009:AB1014" si="717">Z1009/B1009</f>
        <v>0.22257244650271477</v>
      </c>
      <c r="AC1009" s="38"/>
    </row>
    <row r="1010" spans="1:29" s="39" customFormat="1" ht="18" customHeight="1" x14ac:dyDescent="0.25">
      <c r="A1010" s="41" t="s">
        <v>38</v>
      </c>
      <c r="B1010" s="37">
        <f>[1]consoCURRENT!E20460</f>
        <v>0</v>
      </c>
      <c r="C1010" s="37">
        <f>[1]consoCURRENT!F20460</f>
        <v>0</v>
      </c>
      <c r="D1010" s="37">
        <f>[1]consoCURRENT!G20460</f>
        <v>0</v>
      </c>
      <c r="E1010" s="37">
        <f>[1]consoCURRENT!H20460</f>
        <v>0</v>
      </c>
      <c r="F1010" s="37">
        <f>[1]consoCURRENT!I20460</f>
        <v>0</v>
      </c>
      <c r="G1010" s="37">
        <f>[1]consoCURRENT!J20460</f>
        <v>0</v>
      </c>
      <c r="H1010" s="37">
        <f>[1]consoCURRENT!K20460</f>
        <v>0</v>
      </c>
      <c r="I1010" s="37">
        <f>[1]consoCURRENT!L20460</f>
        <v>0</v>
      </c>
      <c r="J1010" s="37">
        <f>[1]consoCURRENT!M20460</f>
        <v>0</v>
      </c>
      <c r="K1010" s="37">
        <f>[1]consoCURRENT!N20460</f>
        <v>0</v>
      </c>
      <c r="L1010" s="37">
        <f>[1]consoCURRENT!O20460</f>
        <v>0</v>
      </c>
      <c r="M1010" s="37">
        <f>[1]consoCURRENT!P20460</f>
        <v>0</v>
      </c>
      <c r="N1010" s="37">
        <f>[1]consoCURRENT!Q20460</f>
        <v>0</v>
      </c>
      <c r="O1010" s="37">
        <f>[1]consoCURRENT!R20460</f>
        <v>0</v>
      </c>
      <c r="P1010" s="37">
        <f>[1]consoCURRENT!S20460</f>
        <v>0</v>
      </c>
      <c r="Q1010" s="37">
        <f>[1]consoCURRENT!T20460</f>
        <v>0</v>
      </c>
      <c r="R1010" s="37">
        <f>[1]consoCURRENT!U20460</f>
        <v>0</v>
      </c>
      <c r="S1010" s="37">
        <f>[1]consoCURRENT!V20460</f>
        <v>0</v>
      </c>
      <c r="T1010" s="37">
        <f>[1]consoCURRENT!W20460</f>
        <v>0</v>
      </c>
      <c r="U1010" s="37">
        <f>[1]consoCURRENT!X20460</f>
        <v>0</v>
      </c>
      <c r="V1010" s="37">
        <f>[1]consoCURRENT!Y20460</f>
        <v>0</v>
      </c>
      <c r="W1010" s="37">
        <f>[1]consoCURRENT!Z20460</f>
        <v>0</v>
      </c>
      <c r="X1010" s="37">
        <f>[1]consoCURRENT!AA20460</f>
        <v>0</v>
      </c>
      <c r="Y1010" s="37">
        <f>[1]consoCURRENT!AB20460</f>
        <v>0</v>
      </c>
      <c r="Z1010" s="37">
        <f t="shared" si="715"/>
        <v>0</v>
      </c>
      <c r="AA1010" s="37">
        <f t="shared" si="716"/>
        <v>0</v>
      </c>
      <c r="AB1010" s="42"/>
      <c r="AC1010" s="38"/>
    </row>
    <row r="1011" spans="1:29" s="39" customFormat="1" ht="18" customHeight="1" x14ac:dyDescent="0.25">
      <c r="A1011" s="41" t="s">
        <v>39</v>
      </c>
      <c r="B1011" s="37">
        <f>[1]consoCURRENT!E20489</f>
        <v>0</v>
      </c>
      <c r="C1011" s="37">
        <f>[1]consoCURRENT!F20489</f>
        <v>0</v>
      </c>
      <c r="D1011" s="37">
        <f>[1]consoCURRENT!G20489</f>
        <v>0</v>
      </c>
      <c r="E1011" s="37">
        <f>[1]consoCURRENT!H20489</f>
        <v>0</v>
      </c>
      <c r="F1011" s="37">
        <f>[1]consoCURRENT!I20489</f>
        <v>0</v>
      </c>
      <c r="G1011" s="37">
        <f>[1]consoCURRENT!J20489</f>
        <v>0</v>
      </c>
      <c r="H1011" s="37">
        <f>[1]consoCURRENT!K20489</f>
        <v>0</v>
      </c>
      <c r="I1011" s="37">
        <f>[1]consoCURRENT!L20489</f>
        <v>0</v>
      </c>
      <c r="J1011" s="37">
        <f>[1]consoCURRENT!M20489</f>
        <v>0</v>
      </c>
      <c r="K1011" s="37">
        <f>[1]consoCURRENT!N20489</f>
        <v>0</v>
      </c>
      <c r="L1011" s="37">
        <f>[1]consoCURRENT!O20489</f>
        <v>0</v>
      </c>
      <c r="M1011" s="37">
        <f>[1]consoCURRENT!P20489</f>
        <v>0</v>
      </c>
      <c r="N1011" s="37">
        <f>[1]consoCURRENT!Q20489</f>
        <v>0</v>
      </c>
      <c r="O1011" s="37">
        <f>[1]consoCURRENT!R20489</f>
        <v>0</v>
      </c>
      <c r="P1011" s="37">
        <f>[1]consoCURRENT!S20489</f>
        <v>0</v>
      </c>
      <c r="Q1011" s="37">
        <f>[1]consoCURRENT!T20489</f>
        <v>0</v>
      </c>
      <c r="R1011" s="37">
        <f>[1]consoCURRENT!U20489</f>
        <v>0</v>
      </c>
      <c r="S1011" s="37">
        <f>[1]consoCURRENT!V20489</f>
        <v>0</v>
      </c>
      <c r="T1011" s="37">
        <f>[1]consoCURRENT!W20489</f>
        <v>0</v>
      </c>
      <c r="U1011" s="37">
        <f>[1]consoCURRENT!X20489</f>
        <v>0</v>
      </c>
      <c r="V1011" s="37">
        <f>[1]consoCURRENT!Y20489</f>
        <v>0</v>
      </c>
      <c r="W1011" s="37">
        <f>[1]consoCURRENT!Z20489</f>
        <v>0</v>
      </c>
      <c r="X1011" s="37">
        <f>[1]consoCURRENT!AA20489</f>
        <v>0</v>
      </c>
      <c r="Y1011" s="37">
        <f>[1]consoCURRENT!AB20489</f>
        <v>0</v>
      </c>
      <c r="Z1011" s="37">
        <f t="shared" si="715"/>
        <v>0</v>
      </c>
      <c r="AA1011" s="37">
        <f t="shared" si="716"/>
        <v>0</v>
      </c>
      <c r="AB1011" s="42"/>
      <c r="AC1011" s="38"/>
    </row>
    <row r="1012" spans="1:29" s="39" customFormat="1" ht="18" customHeight="1" x14ac:dyDescent="0.25">
      <c r="A1012" s="43" t="s">
        <v>40</v>
      </c>
      <c r="B1012" s="44">
        <f>SUM(B1008:B1011)</f>
        <v>21944000</v>
      </c>
      <c r="C1012" s="44">
        <f t="shared" ref="C1012:AA1012" si="718">SUM(C1008:C1011)</f>
        <v>0</v>
      </c>
      <c r="D1012" s="44">
        <f t="shared" si="718"/>
        <v>0</v>
      </c>
      <c r="E1012" s="44">
        <f t="shared" si="718"/>
        <v>696874.33</v>
      </c>
      <c r="F1012" s="44">
        <f t="shared" si="718"/>
        <v>0</v>
      </c>
      <c r="G1012" s="44">
        <f t="shared" si="718"/>
        <v>0</v>
      </c>
      <c r="H1012" s="44">
        <f t="shared" si="718"/>
        <v>0</v>
      </c>
      <c r="I1012" s="44">
        <f t="shared" si="718"/>
        <v>0</v>
      </c>
      <c r="J1012" s="44">
        <f t="shared" si="718"/>
        <v>0</v>
      </c>
      <c r="K1012" s="44">
        <f t="shared" si="718"/>
        <v>0</v>
      </c>
      <c r="L1012" s="44">
        <f t="shared" si="718"/>
        <v>0</v>
      </c>
      <c r="M1012" s="44">
        <f t="shared" si="718"/>
        <v>0</v>
      </c>
      <c r="N1012" s="44">
        <f t="shared" si="718"/>
        <v>0</v>
      </c>
      <c r="O1012" s="44">
        <f t="shared" si="718"/>
        <v>248808.08</v>
      </c>
      <c r="P1012" s="44">
        <f t="shared" si="718"/>
        <v>448066.25</v>
      </c>
      <c r="Q1012" s="44">
        <f t="shared" si="718"/>
        <v>0</v>
      </c>
      <c r="R1012" s="44">
        <f t="shared" si="718"/>
        <v>0</v>
      </c>
      <c r="S1012" s="44">
        <f t="shared" si="718"/>
        <v>0</v>
      </c>
      <c r="T1012" s="44">
        <f t="shared" si="718"/>
        <v>0</v>
      </c>
      <c r="U1012" s="44">
        <f t="shared" si="718"/>
        <v>0</v>
      </c>
      <c r="V1012" s="44">
        <f t="shared" si="718"/>
        <v>0</v>
      </c>
      <c r="W1012" s="44">
        <f t="shared" si="718"/>
        <v>0</v>
      </c>
      <c r="X1012" s="44">
        <f t="shared" si="718"/>
        <v>0</v>
      </c>
      <c r="Y1012" s="44">
        <f t="shared" si="718"/>
        <v>0</v>
      </c>
      <c r="Z1012" s="44">
        <f t="shared" si="718"/>
        <v>696874.33</v>
      </c>
      <c r="AA1012" s="44">
        <f t="shared" si="718"/>
        <v>21247125.670000002</v>
      </c>
      <c r="AB1012" s="45">
        <f t="shared" si="717"/>
        <v>3.1756941760845786E-2</v>
      </c>
      <c r="AC1012" s="38"/>
    </row>
    <row r="1013" spans="1:29" s="39" customFormat="1" ht="18" customHeight="1" x14ac:dyDescent="0.25">
      <c r="A1013" s="46" t="s">
        <v>41</v>
      </c>
      <c r="B1013" s="37">
        <f>[1]consoCURRENT!E20493</f>
        <v>0</v>
      </c>
      <c r="C1013" s="37">
        <f>[1]consoCURRENT!F20493</f>
        <v>0</v>
      </c>
      <c r="D1013" s="37">
        <f>[1]consoCURRENT!G20493</f>
        <v>0</v>
      </c>
      <c r="E1013" s="37">
        <f>[1]consoCURRENT!H20493</f>
        <v>0</v>
      </c>
      <c r="F1013" s="37">
        <f>[1]consoCURRENT!I20493</f>
        <v>0</v>
      </c>
      <c r="G1013" s="37">
        <f>[1]consoCURRENT!J20493</f>
        <v>0</v>
      </c>
      <c r="H1013" s="37">
        <f>[1]consoCURRENT!K20493</f>
        <v>0</v>
      </c>
      <c r="I1013" s="37">
        <f>[1]consoCURRENT!L20493</f>
        <v>0</v>
      </c>
      <c r="J1013" s="37">
        <f>[1]consoCURRENT!M20493</f>
        <v>0</v>
      </c>
      <c r="K1013" s="37">
        <f>[1]consoCURRENT!N20493</f>
        <v>0</v>
      </c>
      <c r="L1013" s="37">
        <f>[1]consoCURRENT!O20493</f>
        <v>0</v>
      </c>
      <c r="M1013" s="37">
        <f>[1]consoCURRENT!P20493</f>
        <v>0</v>
      </c>
      <c r="N1013" s="37">
        <f>[1]consoCURRENT!Q20493</f>
        <v>0</v>
      </c>
      <c r="O1013" s="37">
        <f>[1]consoCURRENT!R20493</f>
        <v>0</v>
      </c>
      <c r="P1013" s="37">
        <f>[1]consoCURRENT!S20493</f>
        <v>0</v>
      </c>
      <c r="Q1013" s="37">
        <f>[1]consoCURRENT!T20493</f>
        <v>0</v>
      </c>
      <c r="R1013" s="37">
        <f>[1]consoCURRENT!U20493</f>
        <v>0</v>
      </c>
      <c r="S1013" s="37">
        <f>[1]consoCURRENT!V20493</f>
        <v>0</v>
      </c>
      <c r="T1013" s="37">
        <f>[1]consoCURRENT!W20493</f>
        <v>0</v>
      </c>
      <c r="U1013" s="37">
        <f>[1]consoCURRENT!X20493</f>
        <v>0</v>
      </c>
      <c r="V1013" s="37">
        <f>[1]consoCURRENT!Y20493</f>
        <v>0</v>
      </c>
      <c r="W1013" s="37">
        <f>[1]consoCURRENT!Z20493</f>
        <v>0</v>
      </c>
      <c r="X1013" s="37">
        <f>[1]consoCURRENT!AA20493</f>
        <v>0</v>
      </c>
      <c r="Y1013" s="37">
        <f>[1]consoCURRENT!AB20493</f>
        <v>0</v>
      </c>
      <c r="Z1013" s="37">
        <f t="shared" ref="Z1013" si="719">SUM(M1013:Y1013)</f>
        <v>0</v>
      </c>
      <c r="AA1013" s="37">
        <f t="shared" ref="AA1013" si="720">B1013-Z1013</f>
        <v>0</v>
      </c>
      <c r="AB1013" s="42"/>
      <c r="AC1013" s="38"/>
    </row>
    <row r="1014" spans="1:29" s="39" customFormat="1" ht="18" customHeight="1" x14ac:dyDescent="0.25">
      <c r="A1014" s="43" t="s">
        <v>42</v>
      </c>
      <c r="B1014" s="44">
        <f>B1013+B1012</f>
        <v>21944000</v>
      </c>
      <c r="C1014" s="44">
        <f t="shared" ref="C1014:AA1014" si="721">C1013+C1012</f>
        <v>0</v>
      </c>
      <c r="D1014" s="44">
        <f t="shared" si="721"/>
        <v>0</v>
      </c>
      <c r="E1014" s="44">
        <f t="shared" si="721"/>
        <v>696874.33</v>
      </c>
      <c r="F1014" s="44">
        <f t="shared" si="721"/>
        <v>0</v>
      </c>
      <c r="G1014" s="44">
        <f t="shared" si="721"/>
        <v>0</v>
      </c>
      <c r="H1014" s="44">
        <f t="shared" si="721"/>
        <v>0</v>
      </c>
      <c r="I1014" s="44">
        <f t="shared" si="721"/>
        <v>0</v>
      </c>
      <c r="J1014" s="44">
        <f t="shared" si="721"/>
        <v>0</v>
      </c>
      <c r="K1014" s="44">
        <f t="shared" si="721"/>
        <v>0</v>
      </c>
      <c r="L1014" s="44">
        <f t="shared" si="721"/>
        <v>0</v>
      </c>
      <c r="M1014" s="44">
        <f t="shared" si="721"/>
        <v>0</v>
      </c>
      <c r="N1014" s="44">
        <f t="shared" si="721"/>
        <v>0</v>
      </c>
      <c r="O1014" s="44">
        <f t="shared" si="721"/>
        <v>248808.08</v>
      </c>
      <c r="P1014" s="44">
        <f t="shared" si="721"/>
        <v>448066.25</v>
      </c>
      <c r="Q1014" s="44">
        <f t="shared" si="721"/>
        <v>0</v>
      </c>
      <c r="R1014" s="44">
        <f t="shared" si="721"/>
        <v>0</v>
      </c>
      <c r="S1014" s="44">
        <f t="shared" si="721"/>
        <v>0</v>
      </c>
      <c r="T1014" s="44">
        <f t="shared" si="721"/>
        <v>0</v>
      </c>
      <c r="U1014" s="44">
        <f t="shared" si="721"/>
        <v>0</v>
      </c>
      <c r="V1014" s="44">
        <f t="shared" si="721"/>
        <v>0</v>
      </c>
      <c r="W1014" s="44">
        <f t="shared" si="721"/>
        <v>0</v>
      </c>
      <c r="X1014" s="44">
        <f t="shared" si="721"/>
        <v>0</v>
      </c>
      <c r="Y1014" s="44">
        <f t="shared" si="721"/>
        <v>0</v>
      </c>
      <c r="Z1014" s="44">
        <f t="shared" si="721"/>
        <v>696874.33</v>
      </c>
      <c r="AA1014" s="44">
        <f t="shared" si="721"/>
        <v>21247125.670000002</v>
      </c>
      <c r="AB1014" s="45">
        <f t="shared" si="717"/>
        <v>3.1756941760845786E-2</v>
      </c>
      <c r="AC1014" s="47"/>
    </row>
    <row r="1015" spans="1:29" s="39" customFormat="1" ht="15" customHeight="1" x14ac:dyDescent="0.25">
      <c r="A1015" s="36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37"/>
      <c r="P1015" s="37"/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8"/>
    </row>
    <row r="1016" spans="1:29" s="39" customFormat="1" ht="15" customHeight="1" x14ac:dyDescent="0.25">
      <c r="A1016" s="36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8"/>
    </row>
    <row r="1017" spans="1:29" s="39" customFormat="1" ht="15" customHeight="1" x14ac:dyDescent="0.3">
      <c r="A1017" s="40" t="s">
        <v>67</v>
      </c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8"/>
    </row>
    <row r="1018" spans="1:29" s="39" customFormat="1" ht="18" customHeight="1" x14ac:dyDescent="0.25">
      <c r="A1018" s="41" t="s">
        <v>36</v>
      </c>
      <c r="B1018" s="37">
        <f>[1]consoCURRENT!E20553</f>
        <v>12391000</v>
      </c>
      <c r="C1018" s="37">
        <f>[1]consoCURRENT!F20553</f>
        <v>0</v>
      </c>
      <c r="D1018" s="37">
        <f>[1]consoCURRENT!G20553</f>
        <v>0</v>
      </c>
      <c r="E1018" s="37">
        <f>[1]consoCURRENT!H20553</f>
        <v>0</v>
      </c>
      <c r="F1018" s="37">
        <f>[1]consoCURRENT!I20553</f>
        <v>0</v>
      </c>
      <c r="G1018" s="37">
        <f>[1]consoCURRENT!J20553</f>
        <v>0</v>
      </c>
      <c r="H1018" s="37">
        <f>[1]consoCURRENT!K20553</f>
        <v>0</v>
      </c>
      <c r="I1018" s="37">
        <f>[1]consoCURRENT!L20553</f>
        <v>0</v>
      </c>
      <c r="J1018" s="37">
        <f>[1]consoCURRENT!M20553</f>
        <v>0</v>
      </c>
      <c r="K1018" s="37">
        <f>[1]consoCURRENT!N20553</f>
        <v>0</v>
      </c>
      <c r="L1018" s="37">
        <f>[1]consoCURRENT!O20553</f>
        <v>0</v>
      </c>
      <c r="M1018" s="37">
        <f>[1]consoCURRENT!P20553</f>
        <v>0</v>
      </c>
      <c r="N1018" s="37">
        <f>[1]consoCURRENT!Q20553</f>
        <v>0</v>
      </c>
      <c r="O1018" s="37">
        <f>[1]consoCURRENT!R20553</f>
        <v>0</v>
      </c>
      <c r="P1018" s="37">
        <f>[1]consoCURRENT!S20553</f>
        <v>0</v>
      </c>
      <c r="Q1018" s="37">
        <f>[1]consoCURRENT!T20553</f>
        <v>0</v>
      </c>
      <c r="R1018" s="37">
        <f>[1]consoCURRENT!U20553</f>
        <v>0</v>
      </c>
      <c r="S1018" s="37">
        <f>[1]consoCURRENT!V20553</f>
        <v>0</v>
      </c>
      <c r="T1018" s="37">
        <f>[1]consoCURRENT!W20553</f>
        <v>0</v>
      </c>
      <c r="U1018" s="37">
        <f>[1]consoCURRENT!X20553</f>
        <v>0</v>
      </c>
      <c r="V1018" s="37">
        <f>[1]consoCURRENT!Y20553</f>
        <v>0</v>
      </c>
      <c r="W1018" s="37">
        <f>[1]consoCURRENT!Z20553</f>
        <v>0</v>
      </c>
      <c r="X1018" s="37">
        <f>[1]consoCURRENT!AA20553</f>
        <v>0</v>
      </c>
      <c r="Y1018" s="37">
        <f>[1]consoCURRENT!AB20553</f>
        <v>0</v>
      </c>
      <c r="Z1018" s="37">
        <f>SUM(M1018:Y1018)</f>
        <v>0</v>
      </c>
      <c r="AA1018" s="37">
        <f>B1018-Z1018</f>
        <v>12391000</v>
      </c>
      <c r="AB1018" s="42">
        <f>Z1018/B1018</f>
        <v>0</v>
      </c>
      <c r="AC1018" s="38"/>
    </row>
    <row r="1019" spans="1:29" s="39" customFormat="1" ht="18" customHeight="1" x14ac:dyDescent="0.25">
      <c r="A1019" s="41" t="s">
        <v>37</v>
      </c>
      <c r="B1019" s="37">
        <f>[1]consoCURRENT!E20629</f>
        <v>2169000</v>
      </c>
      <c r="C1019" s="37">
        <f>[1]consoCURRENT!F20629</f>
        <v>0</v>
      </c>
      <c r="D1019" s="37">
        <f>[1]consoCURRENT!G20629</f>
        <v>0</v>
      </c>
      <c r="E1019" s="37">
        <f>[1]consoCURRENT!H20629</f>
        <v>596044</v>
      </c>
      <c r="F1019" s="37">
        <f>[1]consoCURRENT!I20629</f>
        <v>0</v>
      </c>
      <c r="G1019" s="37">
        <f>[1]consoCURRENT!J20629</f>
        <v>0</v>
      </c>
      <c r="H1019" s="37">
        <f>[1]consoCURRENT!K20629</f>
        <v>0</v>
      </c>
      <c r="I1019" s="37">
        <f>[1]consoCURRENT!L20629</f>
        <v>0</v>
      </c>
      <c r="J1019" s="37">
        <f>[1]consoCURRENT!M20629</f>
        <v>0</v>
      </c>
      <c r="K1019" s="37">
        <f>[1]consoCURRENT!N20629</f>
        <v>0</v>
      </c>
      <c r="L1019" s="37">
        <f>[1]consoCURRENT!O20629</f>
        <v>0</v>
      </c>
      <c r="M1019" s="37">
        <f>[1]consoCURRENT!P20629</f>
        <v>0</v>
      </c>
      <c r="N1019" s="37">
        <f>[1]consoCURRENT!Q20629</f>
        <v>0</v>
      </c>
      <c r="O1019" s="37">
        <f>[1]consoCURRENT!R20629</f>
        <v>269998.5</v>
      </c>
      <c r="P1019" s="37">
        <f>[1]consoCURRENT!S20629</f>
        <v>326045.5</v>
      </c>
      <c r="Q1019" s="37">
        <f>[1]consoCURRENT!T20629</f>
        <v>0</v>
      </c>
      <c r="R1019" s="37">
        <f>[1]consoCURRENT!U20629</f>
        <v>0</v>
      </c>
      <c r="S1019" s="37">
        <f>[1]consoCURRENT!V20629</f>
        <v>0</v>
      </c>
      <c r="T1019" s="37">
        <f>[1]consoCURRENT!W20629</f>
        <v>0</v>
      </c>
      <c r="U1019" s="37">
        <f>[1]consoCURRENT!X20629</f>
        <v>0</v>
      </c>
      <c r="V1019" s="37">
        <f>[1]consoCURRENT!Y20629</f>
        <v>0</v>
      </c>
      <c r="W1019" s="37">
        <f>[1]consoCURRENT!Z20629</f>
        <v>0</v>
      </c>
      <c r="X1019" s="37">
        <f>[1]consoCURRENT!AA20629</f>
        <v>0</v>
      </c>
      <c r="Y1019" s="37">
        <f>[1]consoCURRENT!AB20629</f>
        <v>0</v>
      </c>
      <c r="Z1019" s="37">
        <f t="shared" ref="Z1019:Z1021" si="722">SUM(M1019:Y1019)</f>
        <v>596044</v>
      </c>
      <c r="AA1019" s="37">
        <f t="shared" ref="AA1019:AA1021" si="723">B1019-Z1019</f>
        <v>1572956</v>
      </c>
      <c r="AB1019" s="42">
        <f t="shared" ref="AB1019:AB1024" si="724">Z1019/B1019</f>
        <v>0.27480129091747352</v>
      </c>
      <c r="AC1019" s="38"/>
    </row>
    <row r="1020" spans="1:29" s="39" customFormat="1" ht="18" customHeight="1" x14ac:dyDescent="0.25">
      <c r="A1020" s="41" t="s">
        <v>38</v>
      </c>
      <c r="B1020" s="37">
        <f>[1]consoCURRENT!E20635</f>
        <v>0</v>
      </c>
      <c r="C1020" s="37">
        <f>[1]consoCURRENT!F20635</f>
        <v>0</v>
      </c>
      <c r="D1020" s="37">
        <f>[1]consoCURRENT!G20635</f>
        <v>0</v>
      </c>
      <c r="E1020" s="37">
        <f>[1]consoCURRENT!H20635</f>
        <v>0</v>
      </c>
      <c r="F1020" s="37">
        <f>[1]consoCURRENT!I20635</f>
        <v>0</v>
      </c>
      <c r="G1020" s="37">
        <f>[1]consoCURRENT!J20635</f>
        <v>0</v>
      </c>
      <c r="H1020" s="37">
        <f>[1]consoCURRENT!K20635</f>
        <v>0</v>
      </c>
      <c r="I1020" s="37">
        <f>[1]consoCURRENT!L20635</f>
        <v>0</v>
      </c>
      <c r="J1020" s="37">
        <f>[1]consoCURRENT!M20635</f>
        <v>0</v>
      </c>
      <c r="K1020" s="37">
        <f>[1]consoCURRENT!N20635</f>
        <v>0</v>
      </c>
      <c r="L1020" s="37">
        <f>[1]consoCURRENT!O20635</f>
        <v>0</v>
      </c>
      <c r="M1020" s="37">
        <f>[1]consoCURRENT!P20635</f>
        <v>0</v>
      </c>
      <c r="N1020" s="37">
        <f>[1]consoCURRENT!Q20635</f>
        <v>0</v>
      </c>
      <c r="O1020" s="37">
        <f>[1]consoCURRENT!R20635</f>
        <v>0</v>
      </c>
      <c r="P1020" s="37">
        <f>[1]consoCURRENT!S20635</f>
        <v>0</v>
      </c>
      <c r="Q1020" s="37">
        <f>[1]consoCURRENT!T20635</f>
        <v>0</v>
      </c>
      <c r="R1020" s="37">
        <f>[1]consoCURRENT!U20635</f>
        <v>0</v>
      </c>
      <c r="S1020" s="37">
        <f>[1]consoCURRENT!V20635</f>
        <v>0</v>
      </c>
      <c r="T1020" s="37">
        <f>[1]consoCURRENT!W20635</f>
        <v>0</v>
      </c>
      <c r="U1020" s="37">
        <f>[1]consoCURRENT!X20635</f>
        <v>0</v>
      </c>
      <c r="V1020" s="37">
        <f>[1]consoCURRENT!Y20635</f>
        <v>0</v>
      </c>
      <c r="W1020" s="37">
        <f>[1]consoCURRENT!Z20635</f>
        <v>0</v>
      </c>
      <c r="X1020" s="37">
        <f>[1]consoCURRENT!AA20635</f>
        <v>0</v>
      </c>
      <c r="Y1020" s="37">
        <f>[1]consoCURRENT!AB20635</f>
        <v>0</v>
      </c>
      <c r="Z1020" s="37">
        <f t="shared" si="722"/>
        <v>0</v>
      </c>
      <c r="AA1020" s="37">
        <f t="shared" si="723"/>
        <v>0</v>
      </c>
      <c r="AB1020" s="42"/>
      <c r="AC1020" s="38"/>
    </row>
    <row r="1021" spans="1:29" s="39" customFormat="1" ht="18" customHeight="1" x14ac:dyDescent="0.25">
      <c r="A1021" s="41" t="s">
        <v>39</v>
      </c>
      <c r="B1021" s="37">
        <f>[1]consoCURRENT!E20664</f>
        <v>0</v>
      </c>
      <c r="C1021" s="37">
        <f>[1]consoCURRENT!F20664</f>
        <v>0</v>
      </c>
      <c r="D1021" s="37">
        <f>[1]consoCURRENT!G20664</f>
        <v>0</v>
      </c>
      <c r="E1021" s="37">
        <f>[1]consoCURRENT!H20664</f>
        <v>0</v>
      </c>
      <c r="F1021" s="37">
        <f>[1]consoCURRENT!I20664</f>
        <v>0</v>
      </c>
      <c r="G1021" s="37">
        <f>[1]consoCURRENT!J20664</f>
        <v>0</v>
      </c>
      <c r="H1021" s="37">
        <f>[1]consoCURRENT!K20664</f>
        <v>0</v>
      </c>
      <c r="I1021" s="37">
        <f>[1]consoCURRENT!L20664</f>
        <v>0</v>
      </c>
      <c r="J1021" s="37">
        <f>[1]consoCURRENT!M20664</f>
        <v>0</v>
      </c>
      <c r="K1021" s="37">
        <f>[1]consoCURRENT!N20664</f>
        <v>0</v>
      </c>
      <c r="L1021" s="37">
        <f>[1]consoCURRENT!O20664</f>
        <v>0</v>
      </c>
      <c r="M1021" s="37">
        <f>[1]consoCURRENT!P20664</f>
        <v>0</v>
      </c>
      <c r="N1021" s="37">
        <f>[1]consoCURRENT!Q20664</f>
        <v>0</v>
      </c>
      <c r="O1021" s="37">
        <f>[1]consoCURRENT!R20664</f>
        <v>0</v>
      </c>
      <c r="P1021" s="37">
        <f>[1]consoCURRENT!S20664</f>
        <v>0</v>
      </c>
      <c r="Q1021" s="37">
        <f>[1]consoCURRENT!T20664</f>
        <v>0</v>
      </c>
      <c r="R1021" s="37">
        <f>[1]consoCURRENT!U20664</f>
        <v>0</v>
      </c>
      <c r="S1021" s="37">
        <f>[1]consoCURRENT!V20664</f>
        <v>0</v>
      </c>
      <c r="T1021" s="37">
        <f>[1]consoCURRENT!W20664</f>
        <v>0</v>
      </c>
      <c r="U1021" s="37">
        <f>[1]consoCURRENT!X20664</f>
        <v>0</v>
      </c>
      <c r="V1021" s="37">
        <f>[1]consoCURRENT!Y20664</f>
        <v>0</v>
      </c>
      <c r="W1021" s="37">
        <f>[1]consoCURRENT!Z20664</f>
        <v>0</v>
      </c>
      <c r="X1021" s="37">
        <f>[1]consoCURRENT!AA20664</f>
        <v>0</v>
      </c>
      <c r="Y1021" s="37">
        <f>[1]consoCURRENT!AB20664</f>
        <v>0</v>
      </c>
      <c r="Z1021" s="37">
        <f t="shared" si="722"/>
        <v>0</v>
      </c>
      <c r="AA1021" s="37">
        <f t="shared" si="723"/>
        <v>0</v>
      </c>
      <c r="AB1021" s="42"/>
      <c r="AC1021" s="38"/>
    </row>
    <row r="1022" spans="1:29" s="39" customFormat="1" ht="18" customHeight="1" x14ac:dyDescent="0.25">
      <c r="A1022" s="43" t="s">
        <v>40</v>
      </c>
      <c r="B1022" s="44">
        <f>SUM(B1018:B1021)</f>
        <v>14560000</v>
      </c>
      <c r="C1022" s="44">
        <f t="shared" ref="C1022:AA1022" si="725">SUM(C1018:C1021)</f>
        <v>0</v>
      </c>
      <c r="D1022" s="44">
        <f t="shared" si="725"/>
        <v>0</v>
      </c>
      <c r="E1022" s="44">
        <f t="shared" si="725"/>
        <v>596044</v>
      </c>
      <c r="F1022" s="44">
        <f t="shared" si="725"/>
        <v>0</v>
      </c>
      <c r="G1022" s="44">
        <f t="shared" si="725"/>
        <v>0</v>
      </c>
      <c r="H1022" s="44">
        <f t="shared" si="725"/>
        <v>0</v>
      </c>
      <c r="I1022" s="44">
        <f t="shared" si="725"/>
        <v>0</v>
      </c>
      <c r="J1022" s="44">
        <f t="shared" si="725"/>
        <v>0</v>
      </c>
      <c r="K1022" s="44">
        <f t="shared" si="725"/>
        <v>0</v>
      </c>
      <c r="L1022" s="44">
        <f t="shared" si="725"/>
        <v>0</v>
      </c>
      <c r="M1022" s="44">
        <f t="shared" si="725"/>
        <v>0</v>
      </c>
      <c r="N1022" s="44">
        <f t="shared" si="725"/>
        <v>0</v>
      </c>
      <c r="O1022" s="44">
        <f t="shared" si="725"/>
        <v>269998.5</v>
      </c>
      <c r="P1022" s="44">
        <f t="shared" si="725"/>
        <v>326045.5</v>
      </c>
      <c r="Q1022" s="44">
        <f t="shared" si="725"/>
        <v>0</v>
      </c>
      <c r="R1022" s="44">
        <f t="shared" si="725"/>
        <v>0</v>
      </c>
      <c r="S1022" s="44">
        <f t="shared" si="725"/>
        <v>0</v>
      </c>
      <c r="T1022" s="44">
        <f t="shared" si="725"/>
        <v>0</v>
      </c>
      <c r="U1022" s="44">
        <f t="shared" si="725"/>
        <v>0</v>
      </c>
      <c r="V1022" s="44">
        <f t="shared" si="725"/>
        <v>0</v>
      </c>
      <c r="W1022" s="44">
        <f t="shared" si="725"/>
        <v>0</v>
      </c>
      <c r="X1022" s="44">
        <f t="shared" si="725"/>
        <v>0</v>
      </c>
      <c r="Y1022" s="44">
        <f t="shared" si="725"/>
        <v>0</v>
      </c>
      <c r="Z1022" s="44">
        <f t="shared" si="725"/>
        <v>596044</v>
      </c>
      <c r="AA1022" s="44">
        <f t="shared" si="725"/>
        <v>13963956</v>
      </c>
      <c r="AB1022" s="45">
        <f t="shared" si="724"/>
        <v>4.0937087912087909E-2</v>
      </c>
      <c r="AC1022" s="38"/>
    </row>
    <row r="1023" spans="1:29" s="39" customFormat="1" ht="18" customHeight="1" x14ac:dyDescent="0.25">
      <c r="A1023" s="46" t="s">
        <v>41</v>
      </c>
      <c r="B1023" s="37">
        <f>[1]consoCURRENT!E20668</f>
        <v>0</v>
      </c>
      <c r="C1023" s="37">
        <f>[1]consoCURRENT!F20668</f>
        <v>0</v>
      </c>
      <c r="D1023" s="37">
        <f>[1]consoCURRENT!G20668</f>
        <v>0</v>
      </c>
      <c r="E1023" s="37">
        <f>[1]consoCURRENT!H20668</f>
        <v>0</v>
      </c>
      <c r="F1023" s="37">
        <f>[1]consoCURRENT!I20668</f>
        <v>0</v>
      </c>
      <c r="G1023" s="37">
        <f>[1]consoCURRENT!J20668</f>
        <v>0</v>
      </c>
      <c r="H1023" s="37">
        <f>[1]consoCURRENT!K20668</f>
        <v>0</v>
      </c>
      <c r="I1023" s="37">
        <f>[1]consoCURRENT!L20668</f>
        <v>0</v>
      </c>
      <c r="J1023" s="37">
        <f>[1]consoCURRENT!M20668</f>
        <v>0</v>
      </c>
      <c r="K1023" s="37">
        <f>[1]consoCURRENT!N20668</f>
        <v>0</v>
      </c>
      <c r="L1023" s="37">
        <f>[1]consoCURRENT!O20668</f>
        <v>0</v>
      </c>
      <c r="M1023" s="37">
        <f>[1]consoCURRENT!P20668</f>
        <v>0</v>
      </c>
      <c r="N1023" s="37">
        <f>[1]consoCURRENT!Q20668</f>
        <v>0</v>
      </c>
      <c r="O1023" s="37">
        <f>[1]consoCURRENT!R20668</f>
        <v>0</v>
      </c>
      <c r="P1023" s="37">
        <f>[1]consoCURRENT!S20668</f>
        <v>0</v>
      </c>
      <c r="Q1023" s="37">
        <f>[1]consoCURRENT!T20668</f>
        <v>0</v>
      </c>
      <c r="R1023" s="37">
        <f>[1]consoCURRENT!U20668</f>
        <v>0</v>
      </c>
      <c r="S1023" s="37">
        <f>[1]consoCURRENT!V20668</f>
        <v>0</v>
      </c>
      <c r="T1023" s="37">
        <f>[1]consoCURRENT!W20668</f>
        <v>0</v>
      </c>
      <c r="U1023" s="37">
        <f>[1]consoCURRENT!X20668</f>
        <v>0</v>
      </c>
      <c r="V1023" s="37">
        <f>[1]consoCURRENT!Y20668</f>
        <v>0</v>
      </c>
      <c r="W1023" s="37">
        <f>[1]consoCURRENT!Z20668</f>
        <v>0</v>
      </c>
      <c r="X1023" s="37">
        <f>[1]consoCURRENT!AA20668</f>
        <v>0</v>
      </c>
      <c r="Y1023" s="37">
        <f>[1]consoCURRENT!AB20668</f>
        <v>0</v>
      </c>
      <c r="Z1023" s="37">
        <f t="shared" ref="Z1023" si="726">SUM(M1023:Y1023)</f>
        <v>0</v>
      </c>
      <c r="AA1023" s="37">
        <f t="shared" ref="AA1023" si="727">B1023-Z1023</f>
        <v>0</v>
      </c>
      <c r="AB1023" s="42"/>
      <c r="AC1023" s="38"/>
    </row>
    <row r="1024" spans="1:29" s="39" customFormat="1" ht="18" customHeight="1" x14ac:dyDescent="0.25">
      <c r="A1024" s="43" t="s">
        <v>42</v>
      </c>
      <c r="B1024" s="44">
        <f>B1023+B1022</f>
        <v>14560000</v>
      </c>
      <c r="C1024" s="44">
        <f t="shared" ref="C1024:AA1024" si="728">C1023+C1022</f>
        <v>0</v>
      </c>
      <c r="D1024" s="44">
        <f t="shared" si="728"/>
        <v>0</v>
      </c>
      <c r="E1024" s="44">
        <f t="shared" si="728"/>
        <v>596044</v>
      </c>
      <c r="F1024" s="44">
        <f t="shared" si="728"/>
        <v>0</v>
      </c>
      <c r="G1024" s="44">
        <f t="shared" si="728"/>
        <v>0</v>
      </c>
      <c r="H1024" s="44">
        <f t="shared" si="728"/>
        <v>0</v>
      </c>
      <c r="I1024" s="44">
        <f t="shared" si="728"/>
        <v>0</v>
      </c>
      <c r="J1024" s="44">
        <f t="shared" si="728"/>
        <v>0</v>
      </c>
      <c r="K1024" s="44">
        <f t="shared" si="728"/>
        <v>0</v>
      </c>
      <c r="L1024" s="44">
        <f t="shared" si="728"/>
        <v>0</v>
      </c>
      <c r="M1024" s="44">
        <f t="shared" si="728"/>
        <v>0</v>
      </c>
      <c r="N1024" s="44">
        <f t="shared" si="728"/>
        <v>0</v>
      </c>
      <c r="O1024" s="44">
        <f t="shared" si="728"/>
        <v>269998.5</v>
      </c>
      <c r="P1024" s="44">
        <f t="shared" si="728"/>
        <v>326045.5</v>
      </c>
      <c r="Q1024" s="44">
        <f t="shared" si="728"/>
        <v>0</v>
      </c>
      <c r="R1024" s="44">
        <f t="shared" si="728"/>
        <v>0</v>
      </c>
      <c r="S1024" s="44">
        <f t="shared" si="728"/>
        <v>0</v>
      </c>
      <c r="T1024" s="44">
        <f t="shared" si="728"/>
        <v>0</v>
      </c>
      <c r="U1024" s="44">
        <f t="shared" si="728"/>
        <v>0</v>
      </c>
      <c r="V1024" s="44">
        <f t="shared" si="728"/>
        <v>0</v>
      </c>
      <c r="W1024" s="44">
        <f t="shared" si="728"/>
        <v>0</v>
      </c>
      <c r="X1024" s="44">
        <f t="shared" si="728"/>
        <v>0</v>
      </c>
      <c r="Y1024" s="44">
        <f t="shared" si="728"/>
        <v>0</v>
      </c>
      <c r="Z1024" s="44">
        <f t="shared" si="728"/>
        <v>596044</v>
      </c>
      <c r="AA1024" s="44">
        <f t="shared" si="728"/>
        <v>13963956</v>
      </c>
      <c r="AB1024" s="45">
        <f t="shared" si="724"/>
        <v>4.0937087912087909E-2</v>
      </c>
      <c r="AC1024" s="47"/>
    </row>
    <row r="1025" spans="1:29" s="39" customFormat="1" ht="15" customHeight="1" x14ac:dyDescent="0.25">
      <c r="A1025" s="36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  <c r="O1025" s="37"/>
      <c r="P1025" s="37"/>
      <c r="Q1025" s="37"/>
      <c r="R1025" s="37"/>
      <c r="S1025" s="37"/>
      <c r="T1025" s="37"/>
      <c r="U1025" s="37"/>
      <c r="V1025" s="37"/>
      <c r="W1025" s="37"/>
      <c r="X1025" s="37"/>
      <c r="Y1025" s="37"/>
      <c r="Z1025" s="37"/>
      <c r="AA1025" s="37"/>
      <c r="AB1025" s="37"/>
      <c r="AC1025" s="38"/>
    </row>
    <row r="1026" spans="1:29" s="39" customFormat="1" ht="15" customHeight="1" x14ac:dyDescent="0.25">
      <c r="A1026" s="36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  <c r="O1026" s="37"/>
      <c r="P1026" s="37"/>
      <c r="Q1026" s="37"/>
      <c r="R1026" s="37"/>
      <c r="S1026" s="37"/>
      <c r="T1026" s="37"/>
      <c r="U1026" s="37"/>
      <c r="V1026" s="37"/>
      <c r="W1026" s="37"/>
      <c r="X1026" s="37"/>
      <c r="Y1026" s="37"/>
      <c r="Z1026" s="37"/>
      <c r="AA1026" s="37"/>
      <c r="AB1026" s="37"/>
      <c r="AC1026" s="38"/>
    </row>
    <row r="1027" spans="1:29" s="39" customFormat="1" ht="15" customHeight="1" x14ac:dyDescent="0.3">
      <c r="A1027" s="40" t="s">
        <v>68</v>
      </c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  <c r="O1027" s="37"/>
      <c r="P1027" s="37"/>
      <c r="Q1027" s="37"/>
      <c r="R1027" s="37"/>
      <c r="S1027" s="37"/>
      <c r="T1027" s="37"/>
      <c r="U1027" s="37"/>
      <c r="V1027" s="37"/>
      <c r="W1027" s="37"/>
      <c r="X1027" s="37"/>
      <c r="Y1027" s="37"/>
      <c r="Z1027" s="37"/>
      <c r="AA1027" s="37"/>
      <c r="AB1027" s="37"/>
      <c r="AC1027" s="38"/>
    </row>
    <row r="1028" spans="1:29" s="39" customFormat="1" ht="18" customHeight="1" x14ac:dyDescent="0.25">
      <c r="A1028" s="41" t="s">
        <v>36</v>
      </c>
      <c r="B1028" s="37">
        <f>[1]consoCURRENT!E20728</f>
        <v>5970000</v>
      </c>
      <c r="C1028" s="37">
        <f>[1]consoCURRENT!F20728</f>
        <v>0</v>
      </c>
      <c r="D1028" s="37">
        <f>[1]consoCURRENT!G20728</f>
        <v>0</v>
      </c>
      <c r="E1028" s="37">
        <f>[1]consoCURRENT!H20728</f>
        <v>0</v>
      </c>
      <c r="F1028" s="37">
        <f>[1]consoCURRENT!I20728</f>
        <v>0</v>
      </c>
      <c r="G1028" s="37">
        <f>[1]consoCURRENT!J20728</f>
        <v>0</v>
      </c>
      <c r="H1028" s="37">
        <f>[1]consoCURRENT!K20728</f>
        <v>0</v>
      </c>
      <c r="I1028" s="37">
        <f>[1]consoCURRENT!L20728</f>
        <v>0</v>
      </c>
      <c r="J1028" s="37">
        <f>[1]consoCURRENT!M20728</f>
        <v>0</v>
      </c>
      <c r="K1028" s="37">
        <f>[1]consoCURRENT!N20728</f>
        <v>0</v>
      </c>
      <c r="L1028" s="37">
        <f>[1]consoCURRENT!O20728</f>
        <v>0</v>
      </c>
      <c r="M1028" s="37">
        <f>[1]consoCURRENT!P20728</f>
        <v>0</v>
      </c>
      <c r="N1028" s="37">
        <f>[1]consoCURRENT!Q20728</f>
        <v>0</v>
      </c>
      <c r="O1028" s="37">
        <f>[1]consoCURRENT!R20728</f>
        <v>0</v>
      </c>
      <c r="P1028" s="37">
        <f>[1]consoCURRENT!S20728</f>
        <v>0</v>
      </c>
      <c r="Q1028" s="37">
        <f>[1]consoCURRENT!T20728</f>
        <v>0</v>
      </c>
      <c r="R1028" s="37">
        <f>[1]consoCURRENT!U20728</f>
        <v>0</v>
      </c>
      <c r="S1028" s="37">
        <f>[1]consoCURRENT!V20728</f>
        <v>0</v>
      </c>
      <c r="T1028" s="37">
        <f>[1]consoCURRENT!W20728</f>
        <v>0</v>
      </c>
      <c r="U1028" s="37">
        <f>[1]consoCURRENT!X20728</f>
        <v>0</v>
      </c>
      <c r="V1028" s="37">
        <f>[1]consoCURRENT!Y20728</f>
        <v>0</v>
      </c>
      <c r="W1028" s="37">
        <f>[1]consoCURRENT!Z20728</f>
        <v>0</v>
      </c>
      <c r="X1028" s="37">
        <f>[1]consoCURRENT!AA20728</f>
        <v>0</v>
      </c>
      <c r="Y1028" s="37">
        <f>[1]consoCURRENT!AB20728</f>
        <v>0</v>
      </c>
      <c r="Z1028" s="37">
        <f>SUM(M1028:Y1028)</f>
        <v>0</v>
      </c>
      <c r="AA1028" s="37">
        <f>B1028-Z1028</f>
        <v>5970000</v>
      </c>
      <c r="AB1028" s="42">
        <f>Z1028/B1028</f>
        <v>0</v>
      </c>
      <c r="AC1028" s="38"/>
    </row>
    <row r="1029" spans="1:29" s="39" customFormat="1" ht="18" customHeight="1" x14ac:dyDescent="0.25">
      <c r="A1029" s="41" t="s">
        <v>37</v>
      </c>
      <c r="B1029" s="37">
        <f>[1]consoCURRENT!E20804</f>
        <v>986000</v>
      </c>
      <c r="C1029" s="37">
        <f>[1]consoCURRENT!F20804</f>
        <v>0</v>
      </c>
      <c r="D1029" s="37">
        <f>[1]consoCURRENT!G20804</f>
        <v>0</v>
      </c>
      <c r="E1029" s="37">
        <f>[1]consoCURRENT!H20804</f>
        <v>237856.22</v>
      </c>
      <c r="F1029" s="37">
        <f>[1]consoCURRENT!I20804</f>
        <v>0</v>
      </c>
      <c r="G1029" s="37">
        <f>[1]consoCURRENT!J20804</f>
        <v>0</v>
      </c>
      <c r="H1029" s="37">
        <f>[1]consoCURRENT!K20804</f>
        <v>0</v>
      </c>
      <c r="I1029" s="37">
        <f>[1]consoCURRENT!L20804</f>
        <v>0</v>
      </c>
      <c r="J1029" s="37">
        <f>[1]consoCURRENT!M20804</f>
        <v>0</v>
      </c>
      <c r="K1029" s="37">
        <f>[1]consoCURRENT!N20804</f>
        <v>0</v>
      </c>
      <c r="L1029" s="37">
        <f>[1]consoCURRENT!O20804</f>
        <v>0</v>
      </c>
      <c r="M1029" s="37">
        <f>[1]consoCURRENT!P20804</f>
        <v>0</v>
      </c>
      <c r="N1029" s="37">
        <f>[1]consoCURRENT!Q20804</f>
        <v>0</v>
      </c>
      <c r="O1029" s="37">
        <f>[1]consoCURRENT!R20804</f>
        <v>100490</v>
      </c>
      <c r="P1029" s="37">
        <f>[1]consoCURRENT!S20804</f>
        <v>137366.22</v>
      </c>
      <c r="Q1029" s="37">
        <f>[1]consoCURRENT!T20804</f>
        <v>0</v>
      </c>
      <c r="R1029" s="37">
        <f>[1]consoCURRENT!U20804</f>
        <v>0</v>
      </c>
      <c r="S1029" s="37">
        <f>[1]consoCURRENT!V20804</f>
        <v>0</v>
      </c>
      <c r="T1029" s="37">
        <f>[1]consoCURRENT!W20804</f>
        <v>0</v>
      </c>
      <c r="U1029" s="37">
        <f>[1]consoCURRENT!X20804</f>
        <v>0</v>
      </c>
      <c r="V1029" s="37">
        <f>[1]consoCURRENT!Y20804</f>
        <v>0</v>
      </c>
      <c r="W1029" s="37">
        <f>[1]consoCURRENT!Z20804</f>
        <v>0</v>
      </c>
      <c r="X1029" s="37">
        <f>[1]consoCURRENT!AA20804</f>
        <v>0</v>
      </c>
      <c r="Y1029" s="37">
        <f>[1]consoCURRENT!AB20804</f>
        <v>0</v>
      </c>
      <c r="Z1029" s="37">
        <f t="shared" ref="Z1029:Z1031" si="729">SUM(M1029:Y1029)</f>
        <v>237856.22</v>
      </c>
      <c r="AA1029" s="37">
        <f t="shared" ref="AA1029:AA1031" si="730">B1029-Z1029</f>
        <v>748143.78</v>
      </c>
      <c r="AB1029" s="42">
        <f t="shared" ref="AB1029:AB1034" si="731">Z1029/B1029</f>
        <v>0.24123348884381338</v>
      </c>
      <c r="AC1029" s="38"/>
    </row>
    <row r="1030" spans="1:29" s="39" customFormat="1" ht="18" customHeight="1" x14ac:dyDescent="0.25">
      <c r="A1030" s="41" t="s">
        <v>38</v>
      </c>
      <c r="B1030" s="37">
        <f>[1]consoCURRENT!E20810</f>
        <v>0</v>
      </c>
      <c r="C1030" s="37">
        <f>[1]consoCURRENT!F20810</f>
        <v>0</v>
      </c>
      <c r="D1030" s="37">
        <f>[1]consoCURRENT!G20810</f>
        <v>0</v>
      </c>
      <c r="E1030" s="37">
        <f>[1]consoCURRENT!H20810</f>
        <v>0</v>
      </c>
      <c r="F1030" s="37">
        <f>[1]consoCURRENT!I20810</f>
        <v>0</v>
      </c>
      <c r="G1030" s="37">
        <f>[1]consoCURRENT!J20810</f>
        <v>0</v>
      </c>
      <c r="H1030" s="37">
        <f>[1]consoCURRENT!K20810</f>
        <v>0</v>
      </c>
      <c r="I1030" s="37">
        <f>[1]consoCURRENT!L20810</f>
        <v>0</v>
      </c>
      <c r="J1030" s="37">
        <f>[1]consoCURRENT!M20810</f>
        <v>0</v>
      </c>
      <c r="K1030" s="37">
        <f>[1]consoCURRENT!N20810</f>
        <v>0</v>
      </c>
      <c r="L1030" s="37">
        <f>[1]consoCURRENT!O20810</f>
        <v>0</v>
      </c>
      <c r="M1030" s="37">
        <f>[1]consoCURRENT!P20810</f>
        <v>0</v>
      </c>
      <c r="N1030" s="37">
        <f>[1]consoCURRENT!Q20810</f>
        <v>0</v>
      </c>
      <c r="O1030" s="37">
        <f>[1]consoCURRENT!R20810</f>
        <v>0</v>
      </c>
      <c r="P1030" s="37">
        <f>[1]consoCURRENT!S20810</f>
        <v>0</v>
      </c>
      <c r="Q1030" s="37">
        <f>[1]consoCURRENT!T20810</f>
        <v>0</v>
      </c>
      <c r="R1030" s="37">
        <f>[1]consoCURRENT!U20810</f>
        <v>0</v>
      </c>
      <c r="S1030" s="37">
        <f>[1]consoCURRENT!V20810</f>
        <v>0</v>
      </c>
      <c r="T1030" s="37">
        <f>[1]consoCURRENT!W20810</f>
        <v>0</v>
      </c>
      <c r="U1030" s="37">
        <f>[1]consoCURRENT!X20810</f>
        <v>0</v>
      </c>
      <c r="V1030" s="37">
        <f>[1]consoCURRENT!Y20810</f>
        <v>0</v>
      </c>
      <c r="W1030" s="37">
        <f>[1]consoCURRENT!Z20810</f>
        <v>0</v>
      </c>
      <c r="X1030" s="37">
        <f>[1]consoCURRENT!AA20810</f>
        <v>0</v>
      </c>
      <c r="Y1030" s="37">
        <f>[1]consoCURRENT!AB20810</f>
        <v>0</v>
      </c>
      <c r="Z1030" s="37">
        <f t="shared" si="729"/>
        <v>0</v>
      </c>
      <c r="AA1030" s="37">
        <f t="shared" si="730"/>
        <v>0</v>
      </c>
      <c r="AB1030" s="42"/>
      <c r="AC1030" s="38"/>
    </row>
    <row r="1031" spans="1:29" s="39" customFormat="1" ht="18" customHeight="1" x14ac:dyDescent="0.25">
      <c r="A1031" s="41" t="s">
        <v>39</v>
      </c>
      <c r="B1031" s="37">
        <f>[1]consoCURRENT!E20839</f>
        <v>0</v>
      </c>
      <c r="C1031" s="37">
        <f>[1]consoCURRENT!F20839</f>
        <v>0</v>
      </c>
      <c r="D1031" s="37">
        <f>[1]consoCURRENT!G20839</f>
        <v>0</v>
      </c>
      <c r="E1031" s="37">
        <f>[1]consoCURRENT!H20839</f>
        <v>0</v>
      </c>
      <c r="F1031" s="37">
        <f>[1]consoCURRENT!I20839</f>
        <v>0</v>
      </c>
      <c r="G1031" s="37">
        <f>[1]consoCURRENT!J20839</f>
        <v>0</v>
      </c>
      <c r="H1031" s="37">
        <f>[1]consoCURRENT!K20839</f>
        <v>0</v>
      </c>
      <c r="I1031" s="37">
        <f>[1]consoCURRENT!L20839</f>
        <v>0</v>
      </c>
      <c r="J1031" s="37">
        <f>[1]consoCURRENT!M20839</f>
        <v>0</v>
      </c>
      <c r="K1031" s="37">
        <f>[1]consoCURRENT!N20839</f>
        <v>0</v>
      </c>
      <c r="L1031" s="37">
        <f>[1]consoCURRENT!O20839</f>
        <v>0</v>
      </c>
      <c r="M1031" s="37">
        <f>[1]consoCURRENT!P20839</f>
        <v>0</v>
      </c>
      <c r="N1031" s="37">
        <f>[1]consoCURRENT!Q20839</f>
        <v>0</v>
      </c>
      <c r="O1031" s="37">
        <f>[1]consoCURRENT!R20839</f>
        <v>0</v>
      </c>
      <c r="P1031" s="37">
        <f>[1]consoCURRENT!S20839</f>
        <v>0</v>
      </c>
      <c r="Q1031" s="37">
        <f>[1]consoCURRENT!T20839</f>
        <v>0</v>
      </c>
      <c r="R1031" s="37">
        <f>[1]consoCURRENT!U20839</f>
        <v>0</v>
      </c>
      <c r="S1031" s="37">
        <f>[1]consoCURRENT!V20839</f>
        <v>0</v>
      </c>
      <c r="T1031" s="37">
        <f>[1]consoCURRENT!W20839</f>
        <v>0</v>
      </c>
      <c r="U1031" s="37">
        <f>[1]consoCURRENT!X20839</f>
        <v>0</v>
      </c>
      <c r="V1031" s="37">
        <f>[1]consoCURRENT!Y20839</f>
        <v>0</v>
      </c>
      <c r="W1031" s="37">
        <f>[1]consoCURRENT!Z20839</f>
        <v>0</v>
      </c>
      <c r="X1031" s="37">
        <f>[1]consoCURRENT!AA20839</f>
        <v>0</v>
      </c>
      <c r="Y1031" s="37">
        <f>[1]consoCURRENT!AB20839</f>
        <v>0</v>
      </c>
      <c r="Z1031" s="37">
        <f t="shared" si="729"/>
        <v>0</v>
      </c>
      <c r="AA1031" s="37">
        <f t="shared" si="730"/>
        <v>0</v>
      </c>
      <c r="AB1031" s="42"/>
      <c r="AC1031" s="38"/>
    </row>
    <row r="1032" spans="1:29" s="39" customFormat="1" ht="18" customHeight="1" x14ac:dyDescent="0.25">
      <c r="A1032" s="43" t="s">
        <v>40</v>
      </c>
      <c r="B1032" s="44">
        <f>SUM(B1028:B1031)</f>
        <v>6956000</v>
      </c>
      <c r="C1032" s="44">
        <f t="shared" ref="C1032:AA1032" si="732">SUM(C1028:C1031)</f>
        <v>0</v>
      </c>
      <c r="D1032" s="44">
        <f t="shared" si="732"/>
        <v>0</v>
      </c>
      <c r="E1032" s="44">
        <f t="shared" si="732"/>
        <v>237856.22</v>
      </c>
      <c r="F1032" s="44">
        <f t="shared" si="732"/>
        <v>0</v>
      </c>
      <c r="G1032" s="44">
        <f t="shared" si="732"/>
        <v>0</v>
      </c>
      <c r="H1032" s="44">
        <f t="shared" si="732"/>
        <v>0</v>
      </c>
      <c r="I1032" s="44">
        <f t="shared" si="732"/>
        <v>0</v>
      </c>
      <c r="J1032" s="44">
        <f t="shared" si="732"/>
        <v>0</v>
      </c>
      <c r="K1032" s="44">
        <f t="shared" si="732"/>
        <v>0</v>
      </c>
      <c r="L1032" s="44">
        <f t="shared" si="732"/>
        <v>0</v>
      </c>
      <c r="M1032" s="44">
        <f t="shared" si="732"/>
        <v>0</v>
      </c>
      <c r="N1032" s="44">
        <f t="shared" si="732"/>
        <v>0</v>
      </c>
      <c r="O1032" s="44">
        <f t="shared" si="732"/>
        <v>100490</v>
      </c>
      <c r="P1032" s="44">
        <f t="shared" si="732"/>
        <v>137366.22</v>
      </c>
      <c r="Q1032" s="44">
        <f t="shared" si="732"/>
        <v>0</v>
      </c>
      <c r="R1032" s="44">
        <f t="shared" si="732"/>
        <v>0</v>
      </c>
      <c r="S1032" s="44">
        <f t="shared" si="732"/>
        <v>0</v>
      </c>
      <c r="T1032" s="44">
        <f t="shared" si="732"/>
        <v>0</v>
      </c>
      <c r="U1032" s="44">
        <f t="shared" si="732"/>
        <v>0</v>
      </c>
      <c r="V1032" s="44">
        <f t="shared" si="732"/>
        <v>0</v>
      </c>
      <c r="W1032" s="44">
        <f t="shared" si="732"/>
        <v>0</v>
      </c>
      <c r="X1032" s="44">
        <f t="shared" si="732"/>
        <v>0</v>
      </c>
      <c r="Y1032" s="44">
        <f t="shared" si="732"/>
        <v>0</v>
      </c>
      <c r="Z1032" s="44">
        <f t="shared" si="732"/>
        <v>237856.22</v>
      </c>
      <c r="AA1032" s="44">
        <f t="shared" si="732"/>
        <v>6718143.7800000003</v>
      </c>
      <c r="AB1032" s="45">
        <f t="shared" si="731"/>
        <v>3.4194396204715351E-2</v>
      </c>
      <c r="AC1032" s="38"/>
    </row>
    <row r="1033" spans="1:29" s="39" customFormat="1" ht="18" customHeight="1" x14ac:dyDescent="0.25">
      <c r="A1033" s="46" t="s">
        <v>41</v>
      </c>
      <c r="B1033" s="37">
        <f>[1]consoCURRENT!E20843</f>
        <v>0</v>
      </c>
      <c r="C1033" s="37">
        <f>[1]consoCURRENT!F20843</f>
        <v>0</v>
      </c>
      <c r="D1033" s="37">
        <f>[1]consoCURRENT!G20843</f>
        <v>0</v>
      </c>
      <c r="E1033" s="37">
        <f>[1]consoCURRENT!H20843</f>
        <v>0</v>
      </c>
      <c r="F1033" s="37">
        <f>[1]consoCURRENT!I20843</f>
        <v>0</v>
      </c>
      <c r="G1033" s="37">
        <f>[1]consoCURRENT!J20843</f>
        <v>0</v>
      </c>
      <c r="H1033" s="37">
        <f>[1]consoCURRENT!K20843</f>
        <v>0</v>
      </c>
      <c r="I1033" s="37">
        <f>[1]consoCURRENT!L20843</f>
        <v>0</v>
      </c>
      <c r="J1033" s="37">
        <f>[1]consoCURRENT!M20843</f>
        <v>0</v>
      </c>
      <c r="K1033" s="37">
        <f>[1]consoCURRENT!N20843</f>
        <v>0</v>
      </c>
      <c r="L1033" s="37">
        <f>[1]consoCURRENT!O20843</f>
        <v>0</v>
      </c>
      <c r="M1033" s="37">
        <f>[1]consoCURRENT!P20843</f>
        <v>0</v>
      </c>
      <c r="N1033" s="37">
        <f>[1]consoCURRENT!Q20843</f>
        <v>0</v>
      </c>
      <c r="O1033" s="37">
        <f>[1]consoCURRENT!R20843</f>
        <v>0</v>
      </c>
      <c r="P1033" s="37">
        <f>[1]consoCURRENT!S20843</f>
        <v>0</v>
      </c>
      <c r="Q1033" s="37">
        <f>[1]consoCURRENT!T20843</f>
        <v>0</v>
      </c>
      <c r="R1033" s="37">
        <f>[1]consoCURRENT!U20843</f>
        <v>0</v>
      </c>
      <c r="S1033" s="37">
        <f>[1]consoCURRENT!V20843</f>
        <v>0</v>
      </c>
      <c r="T1033" s="37">
        <f>[1]consoCURRENT!W20843</f>
        <v>0</v>
      </c>
      <c r="U1033" s="37">
        <f>[1]consoCURRENT!X20843</f>
        <v>0</v>
      </c>
      <c r="V1033" s="37">
        <f>[1]consoCURRENT!Y20843</f>
        <v>0</v>
      </c>
      <c r="W1033" s="37">
        <f>[1]consoCURRENT!Z20843</f>
        <v>0</v>
      </c>
      <c r="X1033" s="37">
        <f>[1]consoCURRENT!AA20843</f>
        <v>0</v>
      </c>
      <c r="Y1033" s="37">
        <f>[1]consoCURRENT!AB20843</f>
        <v>0</v>
      </c>
      <c r="Z1033" s="37">
        <f t="shared" ref="Z1033" si="733">SUM(M1033:Y1033)</f>
        <v>0</v>
      </c>
      <c r="AA1033" s="37">
        <f t="shared" ref="AA1033" si="734">B1033-Z1033</f>
        <v>0</v>
      </c>
      <c r="AB1033" s="42"/>
      <c r="AC1033" s="38"/>
    </row>
    <row r="1034" spans="1:29" s="39" customFormat="1" ht="18" customHeight="1" x14ac:dyDescent="0.25">
      <c r="A1034" s="43" t="s">
        <v>42</v>
      </c>
      <c r="B1034" s="44">
        <f>B1033+B1032</f>
        <v>6956000</v>
      </c>
      <c r="C1034" s="44">
        <f t="shared" ref="C1034:AA1034" si="735">C1033+C1032</f>
        <v>0</v>
      </c>
      <c r="D1034" s="44">
        <f t="shared" si="735"/>
        <v>0</v>
      </c>
      <c r="E1034" s="44">
        <f t="shared" si="735"/>
        <v>237856.22</v>
      </c>
      <c r="F1034" s="44">
        <f t="shared" si="735"/>
        <v>0</v>
      </c>
      <c r="G1034" s="44">
        <f t="shared" si="735"/>
        <v>0</v>
      </c>
      <c r="H1034" s="44">
        <f t="shared" si="735"/>
        <v>0</v>
      </c>
      <c r="I1034" s="44">
        <f t="shared" si="735"/>
        <v>0</v>
      </c>
      <c r="J1034" s="44">
        <f t="shared" si="735"/>
        <v>0</v>
      </c>
      <c r="K1034" s="44">
        <f t="shared" si="735"/>
        <v>0</v>
      </c>
      <c r="L1034" s="44">
        <f t="shared" si="735"/>
        <v>0</v>
      </c>
      <c r="M1034" s="44">
        <f t="shared" si="735"/>
        <v>0</v>
      </c>
      <c r="N1034" s="44">
        <f t="shared" si="735"/>
        <v>0</v>
      </c>
      <c r="O1034" s="44">
        <f t="shared" si="735"/>
        <v>100490</v>
      </c>
      <c r="P1034" s="44">
        <f t="shared" si="735"/>
        <v>137366.22</v>
      </c>
      <c r="Q1034" s="44">
        <f t="shared" si="735"/>
        <v>0</v>
      </c>
      <c r="R1034" s="44">
        <f t="shared" si="735"/>
        <v>0</v>
      </c>
      <c r="S1034" s="44">
        <f t="shared" si="735"/>
        <v>0</v>
      </c>
      <c r="T1034" s="44">
        <f t="shared" si="735"/>
        <v>0</v>
      </c>
      <c r="U1034" s="44">
        <f t="shared" si="735"/>
        <v>0</v>
      </c>
      <c r="V1034" s="44">
        <f t="shared" si="735"/>
        <v>0</v>
      </c>
      <c r="W1034" s="44">
        <f t="shared" si="735"/>
        <v>0</v>
      </c>
      <c r="X1034" s="44">
        <f t="shared" si="735"/>
        <v>0</v>
      </c>
      <c r="Y1034" s="44">
        <f t="shared" si="735"/>
        <v>0</v>
      </c>
      <c r="Z1034" s="44">
        <f t="shared" si="735"/>
        <v>237856.22</v>
      </c>
      <c r="AA1034" s="44">
        <f t="shared" si="735"/>
        <v>6718143.7800000003</v>
      </c>
      <c r="AB1034" s="45">
        <f t="shared" si="731"/>
        <v>3.4194396204715351E-2</v>
      </c>
      <c r="AC1034" s="47"/>
    </row>
    <row r="1035" spans="1:29" s="39" customFormat="1" ht="15" customHeight="1" x14ac:dyDescent="0.25">
      <c r="A1035" s="36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  <c r="O1035" s="37"/>
      <c r="P1035" s="37"/>
      <c r="Q1035" s="37"/>
      <c r="R1035" s="37"/>
      <c r="S1035" s="37"/>
      <c r="T1035" s="37"/>
      <c r="U1035" s="37"/>
      <c r="V1035" s="37"/>
      <c r="W1035" s="37"/>
      <c r="X1035" s="37"/>
      <c r="Y1035" s="37"/>
      <c r="Z1035" s="37"/>
      <c r="AA1035" s="37"/>
      <c r="AB1035" s="37"/>
      <c r="AC1035" s="38"/>
    </row>
    <row r="1036" spans="1:29" s="39" customFormat="1" ht="15" customHeight="1" x14ac:dyDescent="0.25">
      <c r="A1036" s="36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  <c r="O1036" s="37"/>
      <c r="P1036" s="37"/>
      <c r="Q1036" s="37"/>
      <c r="R1036" s="37"/>
      <c r="S1036" s="37"/>
      <c r="T1036" s="37"/>
      <c r="U1036" s="37"/>
      <c r="V1036" s="37"/>
      <c r="W1036" s="37"/>
      <c r="X1036" s="37"/>
      <c r="Y1036" s="37"/>
      <c r="Z1036" s="37"/>
      <c r="AA1036" s="37"/>
      <c r="AB1036" s="37"/>
      <c r="AC1036" s="38"/>
    </row>
    <row r="1037" spans="1:29" s="39" customFormat="1" ht="15" customHeight="1" x14ac:dyDescent="0.3">
      <c r="A1037" s="40" t="s">
        <v>69</v>
      </c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  <c r="O1037" s="37"/>
      <c r="P1037" s="37"/>
      <c r="Q1037" s="37"/>
      <c r="R1037" s="37"/>
      <c r="S1037" s="37"/>
      <c r="T1037" s="37"/>
      <c r="U1037" s="37"/>
      <c r="V1037" s="37"/>
      <c r="W1037" s="37"/>
      <c r="X1037" s="37"/>
      <c r="Y1037" s="37"/>
      <c r="Z1037" s="37"/>
      <c r="AA1037" s="37"/>
      <c r="AB1037" s="37"/>
      <c r="AC1037" s="38"/>
    </row>
    <row r="1038" spans="1:29" s="39" customFormat="1" ht="18" customHeight="1" x14ac:dyDescent="0.25">
      <c r="A1038" s="41" t="s">
        <v>36</v>
      </c>
      <c r="B1038" s="37">
        <f>[1]consoCURRENT!E20903</f>
        <v>22024000</v>
      </c>
      <c r="C1038" s="37">
        <f>[1]consoCURRENT!F20903</f>
        <v>0</v>
      </c>
      <c r="D1038" s="37">
        <f>[1]consoCURRENT!G20903</f>
        <v>0</v>
      </c>
      <c r="E1038" s="37">
        <f>[1]consoCURRENT!H20903</f>
        <v>0</v>
      </c>
      <c r="F1038" s="37">
        <f>[1]consoCURRENT!I20903</f>
        <v>0</v>
      </c>
      <c r="G1038" s="37">
        <f>[1]consoCURRENT!J20903</f>
        <v>0</v>
      </c>
      <c r="H1038" s="37">
        <f>[1]consoCURRENT!K20903</f>
        <v>0</v>
      </c>
      <c r="I1038" s="37">
        <f>[1]consoCURRENT!L20903</f>
        <v>0</v>
      </c>
      <c r="J1038" s="37">
        <f>[1]consoCURRENT!M20903</f>
        <v>0</v>
      </c>
      <c r="K1038" s="37">
        <f>[1]consoCURRENT!N20903</f>
        <v>0</v>
      </c>
      <c r="L1038" s="37">
        <f>[1]consoCURRENT!O20903</f>
        <v>0</v>
      </c>
      <c r="M1038" s="37">
        <f>[1]consoCURRENT!P20903</f>
        <v>0</v>
      </c>
      <c r="N1038" s="37">
        <f>[1]consoCURRENT!Q20903</f>
        <v>0</v>
      </c>
      <c r="O1038" s="37">
        <f>[1]consoCURRENT!R20903</f>
        <v>0</v>
      </c>
      <c r="P1038" s="37">
        <f>[1]consoCURRENT!S20903</f>
        <v>0</v>
      </c>
      <c r="Q1038" s="37">
        <f>[1]consoCURRENT!T20903</f>
        <v>0</v>
      </c>
      <c r="R1038" s="37">
        <f>[1]consoCURRENT!U20903</f>
        <v>0</v>
      </c>
      <c r="S1038" s="37">
        <f>[1]consoCURRENT!V20903</f>
        <v>0</v>
      </c>
      <c r="T1038" s="37">
        <f>[1]consoCURRENT!W20903</f>
        <v>0</v>
      </c>
      <c r="U1038" s="37">
        <f>[1]consoCURRENT!X20903</f>
        <v>0</v>
      </c>
      <c r="V1038" s="37">
        <f>[1]consoCURRENT!Y20903</f>
        <v>0</v>
      </c>
      <c r="W1038" s="37">
        <f>[1]consoCURRENT!Z20903</f>
        <v>0</v>
      </c>
      <c r="X1038" s="37">
        <f>[1]consoCURRENT!AA20903</f>
        <v>0</v>
      </c>
      <c r="Y1038" s="37">
        <f>[1]consoCURRENT!AB20903</f>
        <v>0</v>
      </c>
      <c r="Z1038" s="37">
        <f>SUM(M1038:Y1038)</f>
        <v>0</v>
      </c>
      <c r="AA1038" s="37">
        <f>B1038-Z1038</f>
        <v>22024000</v>
      </c>
      <c r="AB1038" s="42">
        <f>Z1038/B1038</f>
        <v>0</v>
      </c>
      <c r="AC1038" s="38"/>
    </row>
    <row r="1039" spans="1:29" s="39" customFormat="1" ht="18" customHeight="1" x14ac:dyDescent="0.25">
      <c r="A1039" s="41" t="s">
        <v>37</v>
      </c>
      <c r="B1039" s="37">
        <f>[1]consoCURRENT!E20979</f>
        <v>3557000</v>
      </c>
      <c r="C1039" s="37">
        <f>[1]consoCURRENT!F20979</f>
        <v>0</v>
      </c>
      <c r="D1039" s="37">
        <f>[1]consoCURRENT!G20979</f>
        <v>0</v>
      </c>
      <c r="E1039" s="37">
        <f>[1]consoCURRENT!H20979</f>
        <v>581027.32000000007</v>
      </c>
      <c r="F1039" s="37">
        <f>[1]consoCURRENT!I20979</f>
        <v>0</v>
      </c>
      <c r="G1039" s="37">
        <f>[1]consoCURRENT!J20979</f>
        <v>0</v>
      </c>
      <c r="H1039" s="37">
        <f>[1]consoCURRENT!K20979</f>
        <v>0</v>
      </c>
      <c r="I1039" s="37">
        <f>[1]consoCURRENT!L20979</f>
        <v>0</v>
      </c>
      <c r="J1039" s="37">
        <f>[1]consoCURRENT!M20979</f>
        <v>0</v>
      </c>
      <c r="K1039" s="37">
        <f>[1]consoCURRENT!N20979</f>
        <v>0</v>
      </c>
      <c r="L1039" s="37">
        <f>[1]consoCURRENT!O20979</f>
        <v>0</v>
      </c>
      <c r="M1039" s="37">
        <f>[1]consoCURRENT!P20979</f>
        <v>0</v>
      </c>
      <c r="N1039" s="37">
        <f>[1]consoCURRENT!Q20979</f>
        <v>0</v>
      </c>
      <c r="O1039" s="37">
        <f>[1]consoCURRENT!R20979</f>
        <v>343093.84</v>
      </c>
      <c r="P1039" s="37">
        <f>[1]consoCURRENT!S20979</f>
        <v>237933.47999999998</v>
      </c>
      <c r="Q1039" s="37">
        <f>[1]consoCURRENT!T20979</f>
        <v>0</v>
      </c>
      <c r="R1039" s="37">
        <f>[1]consoCURRENT!U20979</f>
        <v>0</v>
      </c>
      <c r="S1039" s="37">
        <f>[1]consoCURRENT!V20979</f>
        <v>0</v>
      </c>
      <c r="T1039" s="37">
        <f>[1]consoCURRENT!W20979</f>
        <v>0</v>
      </c>
      <c r="U1039" s="37">
        <f>[1]consoCURRENT!X20979</f>
        <v>0</v>
      </c>
      <c r="V1039" s="37">
        <f>[1]consoCURRENT!Y20979</f>
        <v>0</v>
      </c>
      <c r="W1039" s="37">
        <f>[1]consoCURRENT!Z20979</f>
        <v>0</v>
      </c>
      <c r="X1039" s="37">
        <f>[1]consoCURRENT!AA20979</f>
        <v>0</v>
      </c>
      <c r="Y1039" s="37">
        <f>[1]consoCURRENT!AB20979</f>
        <v>0</v>
      </c>
      <c r="Z1039" s="37">
        <f t="shared" ref="Z1039:Z1041" si="736">SUM(M1039:Y1039)</f>
        <v>581027.32000000007</v>
      </c>
      <c r="AA1039" s="37">
        <f t="shared" ref="AA1039:AA1041" si="737">B1039-Z1039</f>
        <v>2975972.6799999997</v>
      </c>
      <c r="AB1039" s="42">
        <f t="shared" ref="AB1039:AB1044" si="738">Z1039/B1039</f>
        <v>0.16334757379814452</v>
      </c>
      <c r="AC1039" s="38"/>
    </row>
    <row r="1040" spans="1:29" s="39" customFormat="1" ht="18" customHeight="1" x14ac:dyDescent="0.25">
      <c r="A1040" s="41" t="s">
        <v>38</v>
      </c>
      <c r="B1040" s="37">
        <f>[1]consoCURRENT!E20985</f>
        <v>0</v>
      </c>
      <c r="C1040" s="37">
        <f>[1]consoCURRENT!F20985</f>
        <v>0</v>
      </c>
      <c r="D1040" s="37">
        <f>[1]consoCURRENT!G20985</f>
        <v>0</v>
      </c>
      <c r="E1040" s="37">
        <f>[1]consoCURRENT!H20985</f>
        <v>0</v>
      </c>
      <c r="F1040" s="37">
        <f>[1]consoCURRENT!I20985</f>
        <v>0</v>
      </c>
      <c r="G1040" s="37">
        <f>[1]consoCURRENT!J20985</f>
        <v>0</v>
      </c>
      <c r="H1040" s="37">
        <f>[1]consoCURRENT!K20985</f>
        <v>0</v>
      </c>
      <c r="I1040" s="37">
        <f>[1]consoCURRENT!L20985</f>
        <v>0</v>
      </c>
      <c r="J1040" s="37">
        <f>[1]consoCURRENT!M20985</f>
        <v>0</v>
      </c>
      <c r="K1040" s="37">
        <f>[1]consoCURRENT!N20985</f>
        <v>0</v>
      </c>
      <c r="L1040" s="37">
        <f>[1]consoCURRENT!O20985</f>
        <v>0</v>
      </c>
      <c r="M1040" s="37">
        <f>[1]consoCURRENT!P20985</f>
        <v>0</v>
      </c>
      <c r="N1040" s="37">
        <f>[1]consoCURRENT!Q20985</f>
        <v>0</v>
      </c>
      <c r="O1040" s="37">
        <f>[1]consoCURRENT!R20985</f>
        <v>0</v>
      </c>
      <c r="P1040" s="37">
        <f>[1]consoCURRENT!S20985</f>
        <v>0</v>
      </c>
      <c r="Q1040" s="37">
        <f>[1]consoCURRENT!T20985</f>
        <v>0</v>
      </c>
      <c r="R1040" s="37">
        <f>[1]consoCURRENT!U20985</f>
        <v>0</v>
      </c>
      <c r="S1040" s="37">
        <f>[1]consoCURRENT!V20985</f>
        <v>0</v>
      </c>
      <c r="T1040" s="37">
        <f>[1]consoCURRENT!W20985</f>
        <v>0</v>
      </c>
      <c r="U1040" s="37">
        <f>[1]consoCURRENT!X20985</f>
        <v>0</v>
      </c>
      <c r="V1040" s="37">
        <f>[1]consoCURRENT!Y20985</f>
        <v>0</v>
      </c>
      <c r="W1040" s="37">
        <f>[1]consoCURRENT!Z20985</f>
        <v>0</v>
      </c>
      <c r="X1040" s="37">
        <f>[1]consoCURRENT!AA20985</f>
        <v>0</v>
      </c>
      <c r="Y1040" s="37">
        <f>[1]consoCURRENT!AB20985</f>
        <v>0</v>
      </c>
      <c r="Z1040" s="37">
        <f t="shared" si="736"/>
        <v>0</v>
      </c>
      <c r="AA1040" s="37">
        <f t="shared" si="737"/>
        <v>0</v>
      </c>
      <c r="AB1040" s="42"/>
      <c r="AC1040" s="38"/>
    </row>
    <row r="1041" spans="1:29" s="39" customFormat="1" ht="18" customHeight="1" x14ac:dyDescent="0.25">
      <c r="A1041" s="41" t="s">
        <v>39</v>
      </c>
      <c r="B1041" s="37">
        <f>[1]consoCURRENT!E21014</f>
        <v>0</v>
      </c>
      <c r="C1041" s="37">
        <f>[1]consoCURRENT!F21014</f>
        <v>0</v>
      </c>
      <c r="D1041" s="37">
        <f>[1]consoCURRENT!G21014</f>
        <v>0</v>
      </c>
      <c r="E1041" s="37">
        <f>[1]consoCURRENT!H21014</f>
        <v>0</v>
      </c>
      <c r="F1041" s="37">
        <f>[1]consoCURRENT!I21014</f>
        <v>0</v>
      </c>
      <c r="G1041" s="37">
        <f>[1]consoCURRENT!J21014</f>
        <v>0</v>
      </c>
      <c r="H1041" s="37">
        <f>[1]consoCURRENT!K21014</f>
        <v>0</v>
      </c>
      <c r="I1041" s="37">
        <f>[1]consoCURRENT!L21014</f>
        <v>0</v>
      </c>
      <c r="J1041" s="37">
        <f>[1]consoCURRENT!M21014</f>
        <v>0</v>
      </c>
      <c r="K1041" s="37">
        <f>[1]consoCURRENT!N21014</f>
        <v>0</v>
      </c>
      <c r="L1041" s="37">
        <f>[1]consoCURRENT!O21014</f>
        <v>0</v>
      </c>
      <c r="M1041" s="37">
        <f>[1]consoCURRENT!P21014</f>
        <v>0</v>
      </c>
      <c r="N1041" s="37">
        <f>[1]consoCURRENT!Q21014</f>
        <v>0</v>
      </c>
      <c r="O1041" s="37">
        <f>[1]consoCURRENT!R21014</f>
        <v>0</v>
      </c>
      <c r="P1041" s="37">
        <f>[1]consoCURRENT!S21014</f>
        <v>0</v>
      </c>
      <c r="Q1041" s="37">
        <f>[1]consoCURRENT!T21014</f>
        <v>0</v>
      </c>
      <c r="R1041" s="37">
        <f>[1]consoCURRENT!U21014</f>
        <v>0</v>
      </c>
      <c r="S1041" s="37">
        <f>[1]consoCURRENT!V21014</f>
        <v>0</v>
      </c>
      <c r="T1041" s="37">
        <f>[1]consoCURRENT!W21014</f>
        <v>0</v>
      </c>
      <c r="U1041" s="37">
        <f>[1]consoCURRENT!X21014</f>
        <v>0</v>
      </c>
      <c r="V1041" s="37">
        <f>[1]consoCURRENT!Y21014</f>
        <v>0</v>
      </c>
      <c r="W1041" s="37">
        <f>[1]consoCURRENT!Z21014</f>
        <v>0</v>
      </c>
      <c r="X1041" s="37">
        <f>[1]consoCURRENT!AA21014</f>
        <v>0</v>
      </c>
      <c r="Y1041" s="37">
        <f>[1]consoCURRENT!AB21014</f>
        <v>0</v>
      </c>
      <c r="Z1041" s="37">
        <f t="shared" si="736"/>
        <v>0</v>
      </c>
      <c r="AA1041" s="37">
        <f t="shared" si="737"/>
        <v>0</v>
      </c>
      <c r="AB1041" s="42"/>
      <c r="AC1041" s="38"/>
    </row>
    <row r="1042" spans="1:29" s="39" customFormat="1" ht="18" customHeight="1" x14ac:dyDescent="0.25">
      <c r="A1042" s="43" t="s">
        <v>40</v>
      </c>
      <c r="B1042" s="44">
        <f>SUM(B1038:B1041)</f>
        <v>25581000</v>
      </c>
      <c r="C1042" s="44">
        <f t="shared" ref="C1042:AA1042" si="739">SUM(C1038:C1041)</f>
        <v>0</v>
      </c>
      <c r="D1042" s="44">
        <f t="shared" si="739"/>
        <v>0</v>
      </c>
      <c r="E1042" s="44">
        <f t="shared" si="739"/>
        <v>581027.32000000007</v>
      </c>
      <c r="F1042" s="44">
        <f t="shared" si="739"/>
        <v>0</v>
      </c>
      <c r="G1042" s="44">
        <f t="shared" si="739"/>
        <v>0</v>
      </c>
      <c r="H1042" s="44">
        <f t="shared" si="739"/>
        <v>0</v>
      </c>
      <c r="I1042" s="44">
        <f t="shared" si="739"/>
        <v>0</v>
      </c>
      <c r="J1042" s="44">
        <f t="shared" si="739"/>
        <v>0</v>
      </c>
      <c r="K1042" s="44">
        <f t="shared" si="739"/>
        <v>0</v>
      </c>
      <c r="L1042" s="44">
        <f t="shared" si="739"/>
        <v>0</v>
      </c>
      <c r="M1042" s="44">
        <f t="shared" si="739"/>
        <v>0</v>
      </c>
      <c r="N1042" s="44">
        <f t="shared" si="739"/>
        <v>0</v>
      </c>
      <c r="O1042" s="44">
        <f t="shared" si="739"/>
        <v>343093.84</v>
      </c>
      <c r="P1042" s="44">
        <f t="shared" si="739"/>
        <v>237933.47999999998</v>
      </c>
      <c r="Q1042" s="44">
        <f t="shared" si="739"/>
        <v>0</v>
      </c>
      <c r="R1042" s="44">
        <f t="shared" si="739"/>
        <v>0</v>
      </c>
      <c r="S1042" s="44">
        <f t="shared" si="739"/>
        <v>0</v>
      </c>
      <c r="T1042" s="44">
        <f t="shared" si="739"/>
        <v>0</v>
      </c>
      <c r="U1042" s="44">
        <f t="shared" si="739"/>
        <v>0</v>
      </c>
      <c r="V1042" s="44">
        <f t="shared" si="739"/>
        <v>0</v>
      </c>
      <c r="W1042" s="44">
        <f t="shared" si="739"/>
        <v>0</v>
      </c>
      <c r="X1042" s="44">
        <f t="shared" si="739"/>
        <v>0</v>
      </c>
      <c r="Y1042" s="44">
        <f t="shared" si="739"/>
        <v>0</v>
      </c>
      <c r="Z1042" s="44">
        <f t="shared" si="739"/>
        <v>581027.32000000007</v>
      </c>
      <c r="AA1042" s="44">
        <f t="shared" si="739"/>
        <v>24999972.68</v>
      </c>
      <c r="AB1042" s="45">
        <f t="shared" si="738"/>
        <v>2.2713237168210783E-2</v>
      </c>
      <c r="AC1042" s="38"/>
    </row>
    <row r="1043" spans="1:29" s="39" customFormat="1" ht="18" customHeight="1" x14ac:dyDescent="0.25">
      <c r="A1043" s="46" t="s">
        <v>41</v>
      </c>
      <c r="B1043" s="37">
        <f>[1]consoCURRENT!E21018</f>
        <v>0</v>
      </c>
      <c r="C1043" s="37">
        <f>[1]consoCURRENT!F21018</f>
        <v>0</v>
      </c>
      <c r="D1043" s="37">
        <f>[1]consoCURRENT!G21018</f>
        <v>0</v>
      </c>
      <c r="E1043" s="37">
        <f>[1]consoCURRENT!H21018</f>
        <v>0</v>
      </c>
      <c r="F1043" s="37">
        <f>[1]consoCURRENT!I21018</f>
        <v>0</v>
      </c>
      <c r="G1043" s="37">
        <f>[1]consoCURRENT!J21018</f>
        <v>0</v>
      </c>
      <c r="H1043" s="37">
        <f>[1]consoCURRENT!K21018</f>
        <v>0</v>
      </c>
      <c r="I1043" s="37">
        <f>[1]consoCURRENT!L21018</f>
        <v>0</v>
      </c>
      <c r="J1043" s="37">
        <f>[1]consoCURRENT!M21018</f>
        <v>0</v>
      </c>
      <c r="K1043" s="37">
        <f>[1]consoCURRENT!N21018</f>
        <v>0</v>
      </c>
      <c r="L1043" s="37">
        <f>[1]consoCURRENT!O21018</f>
        <v>0</v>
      </c>
      <c r="M1043" s="37">
        <f>[1]consoCURRENT!P21018</f>
        <v>0</v>
      </c>
      <c r="N1043" s="37">
        <f>[1]consoCURRENT!Q21018</f>
        <v>0</v>
      </c>
      <c r="O1043" s="37">
        <f>[1]consoCURRENT!R21018</f>
        <v>0</v>
      </c>
      <c r="P1043" s="37">
        <f>[1]consoCURRENT!S21018</f>
        <v>0</v>
      </c>
      <c r="Q1043" s="37">
        <f>[1]consoCURRENT!T21018</f>
        <v>0</v>
      </c>
      <c r="R1043" s="37">
        <f>[1]consoCURRENT!U21018</f>
        <v>0</v>
      </c>
      <c r="S1043" s="37">
        <f>[1]consoCURRENT!V21018</f>
        <v>0</v>
      </c>
      <c r="T1043" s="37">
        <f>[1]consoCURRENT!W21018</f>
        <v>0</v>
      </c>
      <c r="U1043" s="37">
        <f>[1]consoCURRENT!X21018</f>
        <v>0</v>
      </c>
      <c r="V1043" s="37">
        <f>[1]consoCURRENT!Y21018</f>
        <v>0</v>
      </c>
      <c r="W1043" s="37">
        <f>[1]consoCURRENT!Z21018</f>
        <v>0</v>
      </c>
      <c r="X1043" s="37">
        <f>[1]consoCURRENT!AA21018</f>
        <v>0</v>
      </c>
      <c r="Y1043" s="37">
        <f>[1]consoCURRENT!AB21018</f>
        <v>0</v>
      </c>
      <c r="Z1043" s="37">
        <f t="shared" ref="Z1043" si="740">SUM(M1043:Y1043)</f>
        <v>0</v>
      </c>
      <c r="AA1043" s="37">
        <f t="shared" ref="AA1043" si="741">B1043-Z1043</f>
        <v>0</v>
      </c>
      <c r="AB1043" s="42"/>
      <c r="AC1043" s="38"/>
    </row>
    <row r="1044" spans="1:29" s="39" customFormat="1" ht="18" customHeight="1" x14ac:dyDescent="0.25">
      <c r="A1044" s="43" t="s">
        <v>42</v>
      </c>
      <c r="B1044" s="44">
        <f>B1043+B1042</f>
        <v>25581000</v>
      </c>
      <c r="C1044" s="44">
        <f t="shared" ref="C1044:AA1044" si="742">C1043+C1042</f>
        <v>0</v>
      </c>
      <c r="D1044" s="44">
        <f t="shared" si="742"/>
        <v>0</v>
      </c>
      <c r="E1044" s="44">
        <f t="shared" si="742"/>
        <v>581027.32000000007</v>
      </c>
      <c r="F1044" s="44">
        <f t="shared" si="742"/>
        <v>0</v>
      </c>
      <c r="G1044" s="44">
        <f t="shared" si="742"/>
        <v>0</v>
      </c>
      <c r="H1044" s="44">
        <f t="shared" si="742"/>
        <v>0</v>
      </c>
      <c r="I1044" s="44">
        <f t="shared" si="742"/>
        <v>0</v>
      </c>
      <c r="J1044" s="44">
        <f t="shared" si="742"/>
        <v>0</v>
      </c>
      <c r="K1044" s="44">
        <f t="shared" si="742"/>
        <v>0</v>
      </c>
      <c r="L1044" s="44">
        <f t="shared" si="742"/>
        <v>0</v>
      </c>
      <c r="M1044" s="44">
        <f t="shared" si="742"/>
        <v>0</v>
      </c>
      <c r="N1044" s="44">
        <f t="shared" si="742"/>
        <v>0</v>
      </c>
      <c r="O1044" s="44">
        <f t="shared" si="742"/>
        <v>343093.84</v>
      </c>
      <c r="P1044" s="44">
        <f t="shared" si="742"/>
        <v>237933.47999999998</v>
      </c>
      <c r="Q1044" s="44">
        <f t="shared" si="742"/>
        <v>0</v>
      </c>
      <c r="R1044" s="44">
        <f t="shared" si="742"/>
        <v>0</v>
      </c>
      <c r="S1044" s="44">
        <f t="shared" si="742"/>
        <v>0</v>
      </c>
      <c r="T1044" s="44">
        <f t="shared" si="742"/>
        <v>0</v>
      </c>
      <c r="U1044" s="44">
        <f t="shared" si="742"/>
        <v>0</v>
      </c>
      <c r="V1044" s="44">
        <f t="shared" si="742"/>
        <v>0</v>
      </c>
      <c r="W1044" s="44">
        <f t="shared" si="742"/>
        <v>0</v>
      </c>
      <c r="X1044" s="44">
        <f t="shared" si="742"/>
        <v>0</v>
      </c>
      <c r="Y1044" s="44">
        <f t="shared" si="742"/>
        <v>0</v>
      </c>
      <c r="Z1044" s="44">
        <f t="shared" si="742"/>
        <v>581027.32000000007</v>
      </c>
      <c r="AA1044" s="44">
        <f t="shared" si="742"/>
        <v>24999972.68</v>
      </c>
      <c r="AB1044" s="45">
        <f t="shared" si="738"/>
        <v>2.2713237168210783E-2</v>
      </c>
      <c r="AC1044" s="47"/>
    </row>
    <row r="1045" spans="1:29" s="39" customFormat="1" ht="15" customHeight="1" x14ac:dyDescent="0.25">
      <c r="A1045" s="36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  <c r="O1045" s="37"/>
      <c r="P1045" s="37"/>
      <c r="Q1045" s="37"/>
      <c r="R1045" s="37"/>
      <c r="S1045" s="37"/>
      <c r="T1045" s="37"/>
      <c r="U1045" s="37"/>
      <c r="V1045" s="37"/>
      <c r="W1045" s="37"/>
      <c r="X1045" s="37"/>
      <c r="Y1045" s="37"/>
      <c r="Z1045" s="37"/>
      <c r="AA1045" s="37"/>
      <c r="AB1045" s="37"/>
      <c r="AC1045" s="38"/>
    </row>
    <row r="1046" spans="1:29" s="39" customFormat="1" ht="15" customHeight="1" x14ac:dyDescent="0.25">
      <c r="A1046" s="36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  <c r="O1046" s="37"/>
      <c r="P1046" s="37"/>
      <c r="Q1046" s="37"/>
      <c r="R1046" s="37"/>
      <c r="S1046" s="37"/>
      <c r="T1046" s="37"/>
      <c r="U1046" s="37"/>
      <c r="V1046" s="37"/>
      <c r="W1046" s="37"/>
      <c r="X1046" s="37"/>
      <c r="Y1046" s="37"/>
      <c r="Z1046" s="37"/>
      <c r="AA1046" s="37"/>
      <c r="AB1046" s="37"/>
      <c r="AC1046" s="38"/>
    </row>
    <row r="1047" spans="1:29" s="39" customFormat="1" ht="15" customHeight="1" x14ac:dyDescent="0.3">
      <c r="A1047" s="40" t="s">
        <v>80</v>
      </c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  <c r="O1047" s="37"/>
      <c r="P1047" s="37"/>
      <c r="Q1047" s="37"/>
      <c r="R1047" s="37"/>
      <c r="S1047" s="37"/>
      <c r="T1047" s="37"/>
      <c r="U1047" s="37"/>
      <c r="V1047" s="37"/>
      <c r="W1047" s="37"/>
      <c r="X1047" s="37"/>
      <c r="Y1047" s="37"/>
      <c r="Z1047" s="37"/>
      <c r="AA1047" s="37"/>
      <c r="AB1047" s="37"/>
      <c r="AC1047" s="38"/>
    </row>
    <row r="1048" spans="1:29" s="39" customFormat="1" ht="18" customHeight="1" x14ac:dyDescent="0.25">
      <c r="A1048" s="41" t="s">
        <v>36</v>
      </c>
      <c r="B1048" s="37">
        <f t="shared" ref="B1048:Y1051" si="743">B1058+B1228</f>
        <v>455389000</v>
      </c>
      <c r="C1048" s="37">
        <f t="shared" si="743"/>
        <v>0</v>
      </c>
      <c r="D1048" s="37">
        <f t="shared" si="743"/>
        <v>0</v>
      </c>
      <c r="E1048" s="37">
        <f t="shared" si="743"/>
        <v>124343104.68000001</v>
      </c>
      <c r="F1048" s="37">
        <f t="shared" si="743"/>
        <v>0</v>
      </c>
      <c r="G1048" s="37">
        <f t="shared" si="743"/>
        <v>0</v>
      </c>
      <c r="H1048" s="37">
        <f t="shared" si="743"/>
        <v>0</v>
      </c>
      <c r="I1048" s="37">
        <f t="shared" si="743"/>
        <v>0</v>
      </c>
      <c r="J1048" s="37">
        <f t="shared" si="743"/>
        <v>0</v>
      </c>
      <c r="K1048" s="37">
        <f t="shared" si="743"/>
        <v>0</v>
      </c>
      <c r="L1048" s="37">
        <f t="shared" si="743"/>
        <v>0</v>
      </c>
      <c r="M1048" s="37">
        <f t="shared" si="743"/>
        <v>0</v>
      </c>
      <c r="N1048" s="37">
        <f t="shared" si="743"/>
        <v>23856536.77</v>
      </c>
      <c r="O1048" s="37">
        <f t="shared" si="743"/>
        <v>58785537.100000001</v>
      </c>
      <c r="P1048" s="37">
        <f t="shared" si="743"/>
        <v>41701030.81000001</v>
      </c>
      <c r="Q1048" s="37">
        <f t="shared" si="743"/>
        <v>0</v>
      </c>
      <c r="R1048" s="37">
        <f t="shared" si="743"/>
        <v>0</v>
      </c>
      <c r="S1048" s="37">
        <f t="shared" si="743"/>
        <v>0</v>
      </c>
      <c r="T1048" s="37">
        <f t="shared" si="743"/>
        <v>0</v>
      </c>
      <c r="U1048" s="37">
        <f t="shared" si="743"/>
        <v>0</v>
      </c>
      <c r="V1048" s="37">
        <f t="shared" si="743"/>
        <v>0</v>
      </c>
      <c r="W1048" s="37">
        <f t="shared" si="743"/>
        <v>0</v>
      </c>
      <c r="X1048" s="37">
        <f t="shared" si="743"/>
        <v>0</v>
      </c>
      <c r="Y1048" s="37">
        <f t="shared" si="743"/>
        <v>0</v>
      </c>
      <c r="Z1048" s="37">
        <f>SUM(M1048:Y1048)</f>
        <v>124343104.68000001</v>
      </c>
      <c r="AA1048" s="37">
        <f>B1048-Z1048</f>
        <v>331045895.31999999</v>
      </c>
      <c r="AB1048" s="42">
        <f>Z1048/B1048</f>
        <v>0.27304810761788273</v>
      </c>
      <c r="AC1048" s="38"/>
    </row>
    <row r="1049" spans="1:29" s="39" customFormat="1" ht="18" customHeight="1" x14ac:dyDescent="0.25">
      <c r="A1049" s="41" t="s">
        <v>37</v>
      </c>
      <c r="B1049" s="37">
        <f t="shared" si="743"/>
        <v>163005000</v>
      </c>
      <c r="C1049" s="37">
        <f t="shared" si="743"/>
        <v>0</v>
      </c>
      <c r="D1049" s="37">
        <f t="shared" si="743"/>
        <v>-2499204</v>
      </c>
      <c r="E1049" s="37">
        <f t="shared" si="743"/>
        <v>53642187.149999999</v>
      </c>
      <c r="F1049" s="37">
        <f t="shared" si="743"/>
        <v>0</v>
      </c>
      <c r="G1049" s="37">
        <f t="shared" si="743"/>
        <v>0</v>
      </c>
      <c r="H1049" s="37">
        <f t="shared" si="743"/>
        <v>0</v>
      </c>
      <c r="I1049" s="37">
        <f t="shared" si="743"/>
        <v>1116987.99</v>
      </c>
      <c r="J1049" s="37">
        <f t="shared" si="743"/>
        <v>0</v>
      </c>
      <c r="K1049" s="37">
        <f t="shared" si="743"/>
        <v>0</v>
      </c>
      <c r="L1049" s="37">
        <f t="shared" si="743"/>
        <v>0</v>
      </c>
      <c r="M1049" s="37">
        <f t="shared" si="743"/>
        <v>1116987.99</v>
      </c>
      <c r="N1049" s="37">
        <f t="shared" si="743"/>
        <v>16183849.82</v>
      </c>
      <c r="O1049" s="37">
        <f t="shared" si="743"/>
        <v>22270646.779999994</v>
      </c>
      <c r="P1049" s="37">
        <f t="shared" si="743"/>
        <v>14070702.560000001</v>
      </c>
      <c r="Q1049" s="37">
        <f t="shared" si="743"/>
        <v>0</v>
      </c>
      <c r="R1049" s="37">
        <f t="shared" si="743"/>
        <v>0</v>
      </c>
      <c r="S1049" s="37">
        <f t="shared" si="743"/>
        <v>0</v>
      </c>
      <c r="T1049" s="37">
        <f t="shared" si="743"/>
        <v>0</v>
      </c>
      <c r="U1049" s="37">
        <f t="shared" si="743"/>
        <v>0</v>
      </c>
      <c r="V1049" s="37">
        <f t="shared" si="743"/>
        <v>0</v>
      </c>
      <c r="W1049" s="37">
        <f t="shared" si="743"/>
        <v>0</v>
      </c>
      <c r="X1049" s="37">
        <f t="shared" si="743"/>
        <v>0</v>
      </c>
      <c r="Y1049" s="37">
        <f t="shared" si="743"/>
        <v>0</v>
      </c>
      <c r="Z1049" s="37">
        <f t="shared" ref="Z1049:Z1051" si="744">SUM(M1049:Y1049)</f>
        <v>53642187.149999991</v>
      </c>
      <c r="AA1049" s="37">
        <f t="shared" ref="AA1049:AA1051" si="745">B1049-Z1049</f>
        <v>109362812.85000001</v>
      </c>
      <c r="AB1049" s="42">
        <f t="shared" ref="AB1049:AB1054" si="746">Z1049/B1049</f>
        <v>0.32908307812643778</v>
      </c>
      <c r="AC1049" s="38"/>
    </row>
    <row r="1050" spans="1:29" s="39" customFormat="1" ht="18" customHeight="1" x14ac:dyDescent="0.25">
      <c r="A1050" s="41" t="s">
        <v>38</v>
      </c>
      <c r="B1050" s="37">
        <f t="shared" si="743"/>
        <v>0</v>
      </c>
      <c r="C1050" s="37">
        <f t="shared" si="743"/>
        <v>0</v>
      </c>
      <c r="D1050" s="37">
        <f t="shared" si="743"/>
        <v>0</v>
      </c>
      <c r="E1050" s="37">
        <f t="shared" si="743"/>
        <v>0</v>
      </c>
      <c r="F1050" s="37">
        <f t="shared" si="743"/>
        <v>0</v>
      </c>
      <c r="G1050" s="37">
        <f t="shared" si="743"/>
        <v>0</v>
      </c>
      <c r="H1050" s="37">
        <f t="shared" si="743"/>
        <v>0</v>
      </c>
      <c r="I1050" s="37">
        <f t="shared" si="743"/>
        <v>0</v>
      </c>
      <c r="J1050" s="37">
        <f t="shared" si="743"/>
        <v>0</v>
      </c>
      <c r="K1050" s="37">
        <f t="shared" si="743"/>
        <v>0</v>
      </c>
      <c r="L1050" s="37">
        <f t="shared" si="743"/>
        <v>0</v>
      </c>
      <c r="M1050" s="37">
        <f t="shared" si="743"/>
        <v>0</v>
      </c>
      <c r="N1050" s="37">
        <f t="shared" si="743"/>
        <v>0</v>
      </c>
      <c r="O1050" s="37">
        <f t="shared" si="743"/>
        <v>0</v>
      </c>
      <c r="P1050" s="37">
        <f t="shared" si="743"/>
        <v>0</v>
      </c>
      <c r="Q1050" s="37">
        <f t="shared" si="743"/>
        <v>0</v>
      </c>
      <c r="R1050" s="37">
        <f t="shared" si="743"/>
        <v>0</v>
      </c>
      <c r="S1050" s="37">
        <f t="shared" si="743"/>
        <v>0</v>
      </c>
      <c r="T1050" s="37">
        <f t="shared" si="743"/>
        <v>0</v>
      </c>
      <c r="U1050" s="37">
        <f t="shared" si="743"/>
        <v>0</v>
      </c>
      <c r="V1050" s="37">
        <f t="shared" si="743"/>
        <v>0</v>
      </c>
      <c r="W1050" s="37">
        <f t="shared" si="743"/>
        <v>0</v>
      </c>
      <c r="X1050" s="37">
        <f t="shared" si="743"/>
        <v>0</v>
      </c>
      <c r="Y1050" s="37">
        <f t="shared" si="743"/>
        <v>0</v>
      </c>
      <c r="Z1050" s="37">
        <f t="shared" si="744"/>
        <v>0</v>
      </c>
      <c r="AA1050" s="37">
        <f t="shared" si="745"/>
        <v>0</v>
      </c>
      <c r="AB1050" s="42"/>
      <c r="AC1050" s="38"/>
    </row>
    <row r="1051" spans="1:29" s="39" customFormat="1" ht="18" customHeight="1" x14ac:dyDescent="0.25">
      <c r="A1051" s="41" t="s">
        <v>39</v>
      </c>
      <c r="B1051" s="37">
        <f t="shared" si="743"/>
        <v>0</v>
      </c>
      <c r="C1051" s="37">
        <f t="shared" si="743"/>
        <v>0</v>
      </c>
      <c r="D1051" s="37">
        <f t="shared" si="743"/>
        <v>0</v>
      </c>
      <c r="E1051" s="37">
        <f t="shared" si="743"/>
        <v>0</v>
      </c>
      <c r="F1051" s="37">
        <f t="shared" si="743"/>
        <v>0</v>
      </c>
      <c r="G1051" s="37">
        <f t="shared" si="743"/>
        <v>0</v>
      </c>
      <c r="H1051" s="37">
        <f t="shared" si="743"/>
        <v>0</v>
      </c>
      <c r="I1051" s="37">
        <f t="shared" si="743"/>
        <v>0</v>
      </c>
      <c r="J1051" s="37">
        <f t="shared" si="743"/>
        <v>0</v>
      </c>
      <c r="K1051" s="37">
        <f t="shared" si="743"/>
        <v>0</v>
      </c>
      <c r="L1051" s="37">
        <f t="shared" si="743"/>
        <v>0</v>
      </c>
      <c r="M1051" s="37">
        <f t="shared" si="743"/>
        <v>0</v>
      </c>
      <c r="N1051" s="37">
        <f t="shared" si="743"/>
        <v>0</v>
      </c>
      <c r="O1051" s="37">
        <f t="shared" si="743"/>
        <v>0</v>
      </c>
      <c r="P1051" s="37">
        <f t="shared" si="743"/>
        <v>0</v>
      </c>
      <c r="Q1051" s="37">
        <f t="shared" si="743"/>
        <v>0</v>
      </c>
      <c r="R1051" s="37">
        <f t="shared" si="743"/>
        <v>0</v>
      </c>
      <c r="S1051" s="37">
        <f t="shared" si="743"/>
        <v>0</v>
      </c>
      <c r="T1051" s="37">
        <f t="shared" si="743"/>
        <v>0</v>
      </c>
      <c r="U1051" s="37">
        <f t="shared" si="743"/>
        <v>0</v>
      </c>
      <c r="V1051" s="37">
        <f t="shared" si="743"/>
        <v>0</v>
      </c>
      <c r="W1051" s="37">
        <f t="shared" si="743"/>
        <v>0</v>
      </c>
      <c r="X1051" s="37">
        <f t="shared" si="743"/>
        <v>0</v>
      </c>
      <c r="Y1051" s="37">
        <f t="shared" si="743"/>
        <v>0</v>
      </c>
      <c r="Z1051" s="37">
        <f t="shared" si="744"/>
        <v>0</v>
      </c>
      <c r="AA1051" s="37">
        <f t="shared" si="745"/>
        <v>0</v>
      </c>
      <c r="AB1051" s="42"/>
      <c r="AC1051" s="38"/>
    </row>
    <row r="1052" spans="1:29" s="39" customFormat="1" ht="18" customHeight="1" x14ac:dyDescent="0.25">
      <c r="A1052" s="43" t="s">
        <v>40</v>
      </c>
      <c r="B1052" s="44">
        <f>SUM(B1048:B1051)</f>
        <v>618394000</v>
      </c>
      <c r="C1052" s="44">
        <f t="shared" ref="C1052:AA1052" si="747">SUM(C1048:C1051)</f>
        <v>0</v>
      </c>
      <c r="D1052" s="44">
        <f t="shared" si="747"/>
        <v>-2499204</v>
      </c>
      <c r="E1052" s="44">
        <f t="shared" si="747"/>
        <v>177985291.83000001</v>
      </c>
      <c r="F1052" s="44">
        <f t="shared" si="747"/>
        <v>0</v>
      </c>
      <c r="G1052" s="44">
        <f t="shared" si="747"/>
        <v>0</v>
      </c>
      <c r="H1052" s="44">
        <f t="shared" si="747"/>
        <v>0</v>
      </c>
      <c r="I1052" s="44">
        <f t="shared" si="747"/>
        <v>1116987.99</v>
      </c>
      <c r="J1052" s="44">
        <f t="shared" si="747"/>
        <v>0</v>
      </c>
      <c r="K1052" s="44">
        <f t="shared" si="747"/>
        <v>0</v>
      </c>
      <c r="L1052" s="44">
        <f t="shared" si="747"/>
        <v>0</v>
      </c>
      <c r="M1052" s="44">
        <f t="shared" si="747"/>
        <v>1116987.99</v>
      </c>
      <c r="N1052" s="44">
        <f t="shared" si="747"/>
        <v>40040386.590000004</v>
      </c>
      <c r="O1052" s="44">
        <f t="shared" si="747"/>
        <v>81056183.879999995</v>
      </c>
      <c r="P1052" s="44">
        <f t="shared" si="747"/>
        <v>55771733.370000012</v>
      </c>
      <c r="Q1052" s="44">
        <f t="shared" si="747"/>
        <v>0</v>
      </c>
      <c r="R1052" s="44">
        <f t="shared" si="747"/>
        <v>0</v>
      </c>
      <c r="S1052" s="44">
        <f t="shared" si="747"/>
        <v>0</v>
      </c>
      <c r="T1052" s="44">
        <f t="shared" si="747"/>
        <v>0</v>
      </c>
      <c r="U1052" s="44">
        <f t="shared" si="747"/>
        <v>0</v>
      </c>
      <c r="V1052" s="44">
        <f t="shared" si="747"/>
        <v>0</v>
      </c>
      <c r="W1052" s="44">
        <f t="shared" si="747"/>
        <v>0</v>
      </c>
      <c r="X1052" s="44">
        <f t="shared" si="747"/>
        <v>0</v>
      </c>
      <c r="Y1052" s="44">
        <f t="shared" si="747"/>
        <v>0</v>
      </c>
      <c r="Z1052" s="44">
        <f t="shared" si="747"/>
        <v>177985291.82999998</v>
      </c>
      <c r="AA1052" s="44">
        <f t="shared" si="747"/>
        <v>440408708.17000002</v>
      </c>
      <c r="AB1052" s="45">
        <f t="shared" si="746"/>
        <v>0.28781859434276524</v>
      </c>
      <c r="AC1052" s="38"/>
    </row>
    <row r="1053" spans="1:29" s="39" customFormat="1" ht="18" customHeight="1" x14ac:dyDescent="0.25">
      <c r="A1053" s="46" t="s">
        <v>41</v>
      </c>
      <c r="B1053" s="37">
        <f t="shared" ref="B1053:Y1053" si="748">B1063+B1233</f>
        <v>42180000</v>
      </c>
      <c r="C1053" s="37">
        <f t="shared" si="748"/>
        <v>0</v>
      </c>
      <c r="D1053" s="37">
        <f t="shared" si="748"/>
        <v>0</v>
      </c>
      <c r="E1053" s="37">
        <f t="shared" si="748"/>
        <v>11751655.409999998</v>
      </c>
      <c r="F1053" s="37">
        <f t="shared" si="748"/>
        <v>0</v>
      </c>
      <c r="G1053" s="37">
        <f t="shared" si="748"/>
        <v>0</v>
      </c>
      <c r="H1053" s="37">
        <f t="shared" si="748"/>
        <v>0</v>
      </c>
      <c r="I1053" s="37">
        <f t="shared" si="748"/>
        <v>0</v>
      </c>
      <c r="J1053" s="37">
        <f t="shared" si="748"/>
        <v>0</v>
      </c>
      <c r="K1053" s="37">
        <f t="shared" si="748"/>
        <v>0</v>
      </c>
      <c r="L1053" s="37">
        <f t="shared" si="748"/>
        <v>0</v>
      </c>
      <c r="M1053" s="37">
        <f t="shared" si="748"/>
        <v>0</v>
      </c>
      <c r="N1053" s="37">
        <f t="shared" si="748"/>
        <v>2181981.91</v>
      </c>
      <c r="O1053" s="37">
        <f t="shared" si="748"/>
        <v>4372219.3100000005</v>
      </c>
      <c r="P1053" s="37">
        <f t="shared" si="748"/>
        <v>5197454.1900000013</v>
      </c>
      <c r="Q1053" s="37">
        <f t="shared" si="748"/>
        <v>0</v>
      </c>
      <c r="R1053" s="37">
        <f t="shared" si="748"/>
        <v>0</v>
      </c>
      <c r="S1053" s="37">
        <f t="shared" si="748"/>
        <v>0</v>
      </c>
      <c r="T1053" s="37">
        <f t="shared" si="748"/>
        <v>0</v>
      </c>
      <c r="U1053" s="37">
        <f t="shared" si="748"/>
        <v>0</v>
      </c>
      <c r="V1053" s="37">
        <f t="shared" si="748"/>
        <v>0</v>
      </c>
      <c r="W1053" s="37">
        <f t="shared" si="748"/>
        <v>0</v>
      </c>
      <c r="X1053" s="37">
        <f t="shared" si="748"/>
        <v>0</v>
      </c>
      <c r="Y1053" s="37">
        <f t="shared" si="748"/>
        <v>0</v>
      </c>
      <c r="Z1053" s="37">
        <f t="shared" ref="Z1053" si="749">SUM(M1053:Y1053)</f>
        <v>11751655.410000002</v>
      </c>
      <c r="AA1053" s="37">
        <f t="shared" ref="AA1053" si="750">B1053-Z1053</f>
        <v>30428344.589999996</v>
      </c>
      <c r="AB1053" s="42">
        <f t="shared" si="746"/>
        <v>0.27860728805120916</v>
      </c>
      <c r="AC1053" s="38"/>
    </row>
    <row r="1054" spans="1:29" s="39" customFormat="1" ht="18" customHeight="1" x14ac:dyDescent="0.25">
      <c r="A1054" s="43" t="s">
        <v>42</v>
      </c>
      <c r="B1054" s="44">
        <f>B1053+B1052</f>
        <v>660574000</v>
      </c>
      <c r="C1054" s="44">
        <f t="shared" ref="C1054:AA1054" si="751">C1053+C1052</f>
        <v>0</v>
      </c>
      <c r="D1054" s="44">
        <f t="shared" si="751"/>
        <v>-2499204</v>
      </c>
      <c r="E1054" s="44">
        <f t="shared" si="751"/>
        <v>189736947.24000001</v>
      </c>
      <c r="F1054" s="44">
        <f t="shared" si="751"/>
        <v>0</v>
      </c>
      <c r="G1054" s="44">
        <f t="shared" si="751"/>
        <v>0</v>
      </c>
      <c r="H1054" s="44">
        <f t="shared" si="751"/>
        <v>0</v>
      </c>
      <c r="I1054" s="44">
        <f t="shared" si="751"/>
        <v>1116987.99</v>
      </c>
      <c r="J1054" s="44">
        <f t="shared" si="751"/>
        <v>0</v>
      </c>
      <c r="K1054" s="44">
        <f t="shared" si="751"/>
        <v>0</v>
      </c>
      <c r="L1054" s="44">
        <f t="shared" si="751"/>
        <v>0</v>
      </c>
      <c r="M1054" s="44">
        <f t="shared" si="751"/>
        <v>1116987.99</v>
      </c>
      <c r="N1054" s="44">
        <f t="shared" si="751"/>
        <v>42222368.5</v>
      </c>
      <c r="O1054" s="44">
        <f t="shared" si="751"/>
        <v>85428403.189999998</v>
      </c>
      <c r="P1054" s="44">
        <f t="shared" si="751"/>
        <v>60969187.560000017</v>
      </c>
      <c r="Q1054" s="44">
        <f t="shared" si="751"/>
        <v>0</v>
      </c>
      <c r="R1054" s="44">
        <f t="shared" si="751"/>
        <v>0</v>
      </c>
      <c r="S1054" s="44">
        <f t="shared" si="751"/>
        <v>0</v>
      </c>
      <c r="T1054" s="44">
        <f t="shared" si="751"/>
        <v>0</v>
      </c>
      <c r="U1054" s="44">
        <f t="shared" si="751"/>
        <v>0</v>
      </c>
      <c r="V1054" s="44">
        <f t="shared" si="751"/>
        <v>0</v>
      </c>
      <c r="W1054" s="44">
        <f t="shared" si="751"/>
        <v>0</v>
      </c>
      <c r="X1054" s="44">
        <f t="shared" si="751"/>
        <v>0</v>
      </c>
      <c r="Y1054" s="44">
        <f t="shared" si="751"/>
        <v>0</v>
      </c>
      <c r="Z1054" s="44">
        <f t="shared" si="751"/>
        <v>189736947.23999998</v>
      </c>
      <c r="AA1054" s="44">
        <f t="shared" si="751"/>
        <v>470837052.75999999</v>
      </c>
      <c r="AB1054" s="45">
        <f t="shared" si="746"/>
        <v>0.28723041966532137</v>
      </c>
      <c r="AC1054" s="47"/>
    </row>
    <row r="1055" spans="1:29" s="39" customFormat="1" ht="15" customHeight="1" x14ac:dyDescent="0.25">
      <c r="A1055" s="36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  <c r="O1055" s="37"/>
      <c r="P1055" s="37"/>
      <c r="Q1055" s="37"/>
      <c r="R1055" s="37"/>
      <c r="S1055" s="37"/>
      <c r="T1055" s="37"/>
      <c r="U1055" s="37"/>
      <c r="V1055" s="37"/>
      <c r="W1055" s="37"/>
      <c r="X1055" s="37"/>
      <c r="Y1055" s="37"/>
      <c r="Z1055" s="37"/>
      <c r="AA1055" s="37"/>
      <c r="AB1055" s="37"/>
      <c r="AC1055" s="38"/>
    </row>
    <row r="1056" spans="1:29" s="39" customFormat="1" ht="15" customHeight="1" x14ac:dyDescent="0.25">
      <c r="A1056" s="36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  <c r="O1056" s="37"/>
      <c r="P1056" s="37"/>
      <c r="Q1056" s="37"/>
      <c r="R1056" s="37"/>
      <c r="S1056" s="37"/>
      <c r="T1056" s="37"/>
      <c r="U1056" s="37"/>
      <c r="V1056" s="37"/>
      <c r="W1056" s="37"/>
      <c r="X1056" s="37"/>
      <c r="Y1056" s="37"/>
      <c r="Z1056" s="37"/>
      <c r="AA1056" s="37"/>
      <c r="AB1056" s="37"/>
      <c r="AC1056" s="38"/>
    </row>
    <row r="1057" spans="1:29" s="39" customFormat="1" ht="15" customHeight="1" x14ac:dyDescent="0.3">
      <c r="A1057" s="40" t="s">
        <v>81</v>
      </c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  <c r="O1057" s="37"/>
      <c r="P1057" s="37"/>
      <c r="Q1057" s="37"/>
      <c r="R1057" s="37"/>
      <c r="S1057" s="37"/>
      <c r="T1057" s="37"/>
      <c r="U1057" s="37"/>
      <c r="V1057" s="37"/>
      <c r="W1057" s="37"/>
      <c r="X1057" s="37"/>
      <c r="Y1057" s="37"/>
      <c r="Z1057" s="37"/>
      <c r="AA1057" s="37"/>
      <c r="AB1057" s="37"/>
      <c r="AC1057" s="38"/>
    </row>
    <row r="1058" spans="1:29" s="39" customFormat="1" ht="18" customHeight="1" x14ac:dyDescent="0.25">
      <c r="A1058" s="41" t="s">
        <v>36</v>
      </c>
      <c r="B1058" s="37">
        <f>B1068+B1078+B1088+B1098+B1108+B1118+B1128+B1138+B1148+B1158+B1168+B1178+B1188+B1198+B1208+B1218</f>
        <v>446025000</v>
      </c>
      <c r="C1058" s="37">
        <f t="shared" ref="C1058:Y1058" si="752">C1068+C1078+C1088+C1098+C1108+C1118+C1128+C1138+C1148+C1158+C1168+C1178+C1188+C1198+C1208+C1218</f>
        <v>0</v>
      </c>
      <c r="D1058" s="37">
        <f t="shared" si="752"/>
        <v>0</v>
      </c>
      <c r="E1058" s="37">
        <f t="shared" si="752"/>
        <v>122328529.36000001</v>
      </c>
      <c r="F1058" s="37">
        <f t="shared" si="752"/>
        <v>0</v>
      </c>
      <c r="G1058" s="37">
        <f t="shared" si="752"/>
        <v>0</v>
      </c>
      <c r="H1058" s="37">
        <f t="shared" si="752"/>
        <v>0</v>
      </c>
      <c r="I1058" s="37">
        <f t="shared" si="752"/>
        <v>0</v>
      </c>
      <c r="J1058" s="37">
        <f t="shared" si="752"/>
        <v>0</v>
      </c>
      <c r="K1058" s="37">
        <f t="shared" si="752"/>
        <v>0</v>
      </c>
      <c r="L1058" s="37">
        <f t="shared" si="752"/>
        <v>0</v>
      </c>
      <c r="M1058" s="37">
        <f t="shared" si="752"/>
        <v>0</v>
      </c>
      <c r="N1058" s="37">
        <f t="shared" si="752"/>
        <v>23856536.77</v>
      </c>
      <c r="O1058" s="37">
        <f t="shared" si="752"/>
        <v>57536456.660000004</v>
      </c>
      <c r="P1058" s="37">
        <f t="shared" si="752"/>
        <v>40935535.930000007</v>
      </c>
      <c r="Q1058" s="37">
        <f t="shared" si="752"/>
        <v>0</v>
      </c>
      <c r="R1058" s="37">
        <f t="shared" si="752"/>
        <v>0</v>
      </c>
      <c r="S1058" s="37">
        <f t="shared" si="752"/>
        <v>0</v>
      </c>
      <c r="T1058" s="37">
        <f t="shared" si="752"/>
        <v>0</v>
      </c>
      <c r="U1058" s="37">
        <f t="shared" si="752"/>
        <v>0</v>
      </c>
      <c r="V1058" s="37">
        <f t="shared" si="752"/>
        <v>0</v>
      </c>
      <c r="W1058" s="37">
        <f t="shared" si="752"/>
        <v>0</v>
      </c>
      <c r="X1058" s="37">
        <f t="shared" si="752"/>
        <v>0</v>
      </c>
      <c r="Y1058" s="37">
        <f t="shared" si="752"/>
        <v>0</v>
      </c>
      <c r="Z1058" s="37">
        <f>SUM(M1058:Y1058)</f>
        <v>122328529.36000001</v>
      </c>
      <c r="AA1058" s="37">
        <f>B1058-Z1058</f>
        <v>323696470.63999999</v>
      </c>
      <c r="AB1058" s="42">
        <f>Z1058/B1058</f>
        <v>0.27426384027801137</v>
      </c>
      <c r="AC1058" s="38"/>
    </row>
    <row r="1059" spans="1:29" s="39" customFormat="1" ht="18" customHeight="1" x14ac:dyDescent="0.25">
      <c r="A1059" s="41" t="s">
        <v>37</v>
      </c>
      <c r="B1059" s="37">
        <f t="shared" ref="B1059:Y1061" si="753">B1069+B1079+B1089+B1099+B1109+B1119+B1129+B1139+B1149+B1159+B1169+B1179+B1189+B1199+B1209+B1219</f>
        <v>139491000</v>
      </c>
      <c r="C1059" s="37">
        <f t="shared" si="753"/>
        <v>0</v>
      </c>
      <c r="D1059" s="37">
        <f t="shared" si="753"/>
        <v>0</v>
      </c>
      <c r="E1059" s="37">
        <f t="shared" si="753"/>
        <v>48786457.979999997</v>
      </c>
      <c r="F1059" s="37">
        <f t="shared" si="753"/>
        <v>0</v>
      </c>
      <c r="G1059" s="37">
        <f t="shared" si="753"/>
        <v>0</v>
      </c>
      <c r="H1059" s="37">
        <f t="shared" si="753"/>
        <v>0</v>
      </c>
      <c r="I1059" s="37">
        <f t="shared" si="753"/>
        <v>0</v>
      </c>
      <c r="J1059" s="37">
        <f t="shared" si="753"/>
        <v>0</v>
      </c>
      <c r="K1059" s="37">
        <f t="shared" si="753"/>
        <v>0</v>
      </c>
      <c r="L1059" s="37">
        <f t="shared" si="753"/>
        <v>0</v>
      </c>
      <c r="M1059" s="37">
        <f t="shared" si="753"/>
        <v>0</v>
      </c>
      <c r="N1059" s="37">
        <f t="shared" si="753"/>
        <v>16183849.82</v>
      </c>
      <c r="O1059" s="37">
        <f t="shared" si="753"/>
        <v>18922805.129999995</v>
      </c>
      <c r="P1059" s="37">
        <f t="shared" si="753"/>
        <v>13679803.030000001</v>
      </c>
      <c r="Q1059" s="37">
        <f t="shared" si="753"/>
        <v>0</v>
      </c>
      <c r="R1059" s="37">
        <f t="shared" si="753"/>
        <v>0</v>
      </c>
      <c r="S1059" s="37">
        <f t="shared" si="753"/>
        <v>0</v>
      </c>
      <c r="T1059" s="37">
        <f t="shared" si="753"/>
        <v>0</v>
      </c>
      <c r="U1059" s="37">
        <f t="shared" si="753"/>
        <v>0</v>
      </c>
      <c r="V1059" s="37">
        <f t="shared" si="753"/>
        <v>0</v>
      </c>
      <c r="W1059" s="37">
        <f t="shared" si="753"/>
        <v>0</v>
      </c>
      <c r="X1059" s="37">
        <f t="shared" si="753"/>
        <v>0</v>
      </c>
      <c r="Y1059" s="37">
        <f t="shared" si="753"/>
        <v>0</v>
      </c>
      <c r="Z1059" s="37">
        <f t="shared" ref="Z1059:Z1061" si="754">SUM(M1059:Y1059)</f>
        <v>48786457.979999997</v>
      </c>
      <c r="AA1059" s="37">
        <f t="shared" ref="AA1059:AA1061" si="755">B1059-Z1059</f>
        <v>90704542.020000011</v>
      </c>
      <c r="AB1059" s="42">
        <f t="shared" ref="AB1059:AB1064" si="756">Z1059/B1059</f>
        <v>0.34974627739424047</v>
      </c>
      <c r="AC1059" s="38"/>
    </row>
    <row r="1060" spans="1:29" s="39" customFormat="1" ht="18" customHeight="1" x14ac:dyDescent="0.25">
      <c r="A1060" s="41" t="s">
        <v>38</v>
      </c>
      <c r="B1060" s="37">
        <f t="shared" si="753"/>
        <v>0</v>
      </c>
      <c r="C1060" s="37">
        <f t="shared" si="753"/>
        <v>0</v>
      </c>
      <c r="D1060" s="37">
        <f t="shared" si="753"/>
        <v>0</v>
      </c>
      <c r="E1060" s="37">
        <f t="shared" si="753"/>
        <v>0</v>
      </c>
      <c r="F1060" s="37">
        <f t="shared" si="753"/>
        <v>0</v>
      </c>
      <c r="G1060" s="37">
        <f t="shared" si="753"/>
        <v>0</v>
      </c>
      <c r="H1060" s="37">
        <f t="shared" si="753"/>
        <v>0</v>
      </c>
      <c r="I1060" s="37">
        <f t="shared" si="753"/>
        <v>0</v>
      </c>
      <c r="J1060" s="37">
        <f t="shared" si="753"/>
        <v>0</v>
      </c>
      <c r="K1060" s="37">
        <f t="shared" si="753"/>
        <v>0</v>
      </c>
      <c r="L1060" s="37">
        <f t="shared" si="753"/>
        <v>0</v>
      </c>
      <c r="M1060" s="37">
        <f t="shared" si="753"/>
        <v>0</v>
      </c>
      <c r="N1060" s="37">
        <f t="shared" si="753"/>
        <v>0</v>
      </c>
      <c r="O1060" s="37">
        <f t="shared" si="753"/>
        <v>0</v>
      </c>
      <c r="P1060" s="37">
        <f t="shared" si="753"/>
        <v>0</v>
      </c>
      <c r="Q1060" s="37">
        <f t="shared" si="753"/>
        <v>0</v>
      </c>
      <c r="R1060" s="37">
        <f t="shared" si="753"/>
        <v>0</v>
      </c>
      <c r="S1060" s="37">
        <f t="shared" si="753"/>
        <v>0</v>
      </c>
      <c r="T1060" s="37">
        <f t="shared" si="753"/>
        <v>0</v>
      </c>
      <c r="U1060" s="37">
        <f t="shared" si="753"/>
        <v>0</v>
      </c>
      <c r="V1060" s="37">
        <f t="shared" si="753"/>
        <v>0</v>
      </c>
      <c r="W1060" s="37">
        <f t="shared" si="753"/>
        <v>0</v>
      </c>
      <c r="X1060" s="37">
        <f t="shared" si="753"/>
        <v>0</v>
      </c>
      <c r="Y1060" s="37">
        <f t="shared" si="753"/>
        <v>0</v>
      </c>
      <c r="Z1060" s="37">
        <f t="shared" si="754"/>
        <v>0</v>
      </c>
      <c r="AA1060" s="37">
        <f t="shared" si="755"/>
        <v>0</v>
      </c>
      <c r="AB1060" s="42"/>
      <c r="AC1060" s="38"/>
    </row>
    <row r="1061" spans="1:29" s="39" customFormat="1" ht="18" customHeight="1" x14ac:dyDescent="0.25">
      <c r="A1061" s="41" t="s">
        <v>39</v>
      </c>
      <c r="B1061" s="37">
        <f t="shared" si="753"/>
        <v>0</v>
      </c>
      <c r="C1061" s="37">
        <f t="shared" si="753"/>
        <v>0</v>
      </c>
      <c r="D1061" s="37">
        <f t="shared" si="753"/>
        <v>0</v>
      </c>
      <c r="E1061" s="37">
        <f t="shared" si="753"/>
        <v>0</v>
      </c>
      <c r="F1061" s="37">
        <f t="shared" si="753"/>
        <v>0</v>
      </c>
      <c r="G1061" s="37">
        <f t="shared" si="753"/>
        <v>0</v>
      </c>
      <c r="H1061" s="37">
        <f t="shared" si="753"/>
        <v>0</v>
      </c>
      <c r="I1061" s="37">
        <f t="shared" si="753"/>
        <v>0</v>
      </c>
      <c r="J1061" s="37">
        <f t="shared" si="753"/>
        <v>0</v>
      </c>
      <c r="K1061" s="37">
        <f t="shared" si="753"/>
        <v>0</v>
      </c>
      <c r="L1061" s="37">
        <f t="shared" si="753"/>
        <v>0</v>
      </c>
      <c r="M1061" s="37">
        <f t="shared" si="753"/>
        <v>0</v>
      </c>
      <c r="N1061" s="37">
        <f t="shared" si="753"/>
        <v>0</v>
      </c>
      <c r="O1061" s="37">
        <f t="shared" si="753"/>
        <v>0</v>
      </c>
      <c r="P1061" s="37">
        <f t="shared" si="753"/>
        <v>0</v>
      </c>
      <c r="Q1061" s="37">
        <f t="shared" si="753"/>
        <v>0</v>
      </c>
      <c r="R1061" s="37">
        <f t="shared" si="753"/>
        <v>0</v>
      </c>
      <c r="S1061" s="37">
        <f t="shared" si="753"/>
        <v>0</v>
      </c>
      <c r="T1061" s="37">
        <f t="shared" si="753"/>
        <v>0</v>
      </c>
      <c r="U1061" s="37">
        <f t="shared" si="753"/>
        <v>0</v>
      </c>
      <c r="V1061" s="37">
        <f t="shared" si="753"/>
        <v>0</v>
      </c>
      <c r="W1061" s="37">
        <f t="shared" si="753"/>
        <v>0</v>
      </c>
      <c r="X1061" s="37">
        <f t="shared" si="753"/>
        <v>0</v>
      </c>
      <c r="Y1061" s="37">
        <f t="shared" si="753"/>
        <v>0</v>
      </c>
      <c r="Z1061" s="37">
        <f t="shared" si="754"/>
        <v>0</v>
      </c>
      <c r="AA1061" s="37">
        <f t="shared" si="755"/>
        <v>0</v>
      </c>
      <c r="AB1061" s="42"/>
      <c r="AC1061" s="38"/>
    </row>
    <row r="1062" spans="1:29" s="39" customFormat="1" ht="18" customHeight="1" x14ac:dyDescent="0.25">
      <c r="A1062" s="43" t="s">
        <v>40</v>
      </c>
      <c r="B1062" s="44">
        <f>SUM(B1058:B1061)</f>
        <v>585516000</v>
      </c>
      <c r="C1062" s="44">
        <f t="shared" ref="C1062:AA1062" si="757">SUM(C1058:C1061)</f>
        <v>0</v>
      </c>
      <c r="D1062" s="44">
        <f t="shared" si="757"/>
        <v>0</v>
      </c>
      <c r="E1062" s="44">
        <f t="shared" si="757"/>
        <v>171114987.34</v>
      </c>
      <c r="F1062" s="44">
        <f t="shared" si="757"/>
        <v>0</v>
      </c>
      <c r="G1062" s="44">
        <f t="shared" si="757"/>
        <v>0</v>
      </c>
      <c r="H1062" s="44">
        <f t="shared" si="757"/>
        <v>0</v>
      </c>
      <c r="I1062" s="44">
        <f t="shared" si="757"/>
        <v>0</v>
      </c>
      <c r="J1062" s="44">
        <f t="shared" si="757"/>
        <v>0</v>
      </c>
      <c r="K1062" s="44">
        <f t="shared" si="757"/>
        <v>0</v>
      </c>
      <c r="L1062" s="44">
        <f t="shared" si="757"/>
        <v>0</v>
      </c>
      <c r="M1062" s="44">
        <f t="shared" si="757"/>
        <v>0</v>
      </c>
      <c r="N1062" s="44">
        <f t="shared" si="757"/>
        <v>40040386.590000004</v>
      </c>
      <c r="O1062" s="44">
        <f t="shared" si="757"/>
        <v>76459261.789999992</v>
      </c>
      <c r="P1062" s="44">
        <f t="shared" si="757"/>
        <v>54615338.960000008</v>
      </c>
      <c r="Q1062" s="44">
        <f t="shared" si="757"/>
        <v>0</v>
      </c>
      <c r="R1062" s="44">
        <f t="shared" si="757"/>
        <v>0</v>
      </c>
      <c r="S1062" s="44">
        <f t="shared" si="757"/>
        <v>0</v>
      </c>
      <c r="T1062" s="44">
        <f t="shared" si="757"/>
        <v>0</v>
      </c>
      <c r="U1062" s="44">
        <f t="shared" si="757"/>
        <v>0</v>
      </c>
      <c r="V1062" s="44">
        <f t="shared" si="757"/>
        <v>0</v>
      </c>
      <c r="W1062" s="44">
        <f t="shared" si="757"/>
        <v>0</v>
      </c>
      <c r="X1062" s="44">
        <f t="shared" si="757"/>
        <v>0</v>
      </c>
      <c r="Y1062" s="44">
        <f t="shared" si="757"/>
        <v>0</v>
      </c>
      <c r="Z1062" s="44">
        <f t="shared" si="757"/>
        <v>171114987.34</v>
      </c>
      <c r="AA1062" s="44">
        <f t="shared" si="757"/>
        <v>414401012.65999997</v>
      </c>
      <c r="AB1062" s="45">
        <f t="shared" si="756"/>
        <v>0.29224647548487148</v>
      </c>
      <c r="AC1062" s="38"/>
    </row>
    <row r="1063" spans="1:29" s="39" customFormat="1" ht="18" customHeight="1" x14ac:dyDescent="0.25">
      <c r="A1063" s="46" t="s">
        <v>41</v>
      </c>
      <c r="B1063" s="37">
        <f t="shared" ref="B1063:Y1063" si="758">B1073+B1083+B1093+B1103+B1113+B1123+B1133+B1143+B1153+B1163+B1173+B1183+B1193+B1203+B1213+B1223</f>
        <v>41340000</v>
      </c>
      <c r="C1063" s="37">
        <f t="shared" si="758"/>
        <v>0</v>
      </c>
      <c r="D1063" s="37">
        <f t="shared" si="758"/>
        <v>0</v>
      </c>
      <c r="E1063" s="37">
        <f t="shared" si="758"/>
        <v>11566143.809999999</v>
      </c>
      <c r="F1063" s="37">
        <f t="shared" si="758"/>
        <v>0</v>
      </c>
      <c r="G1063" s="37">
        <f t="shared" si="758"/>
        <v>0</v>
      </c>
      <c r="H1063" s="37">
        <f t="shared" si="758"/>
        <v>0</v>
      </c>
      <c r="I1063" s="37">
        <f t="shared" si="758"/>
        <v>0</v>
      </c>
      <c r="J1063" s="37">
        <f t="shared" si="758"/>
        <v>0</v>
      </c>
      <c r="K1063" s="37">
        <f t="shared" si="758"/>
        <v>0</v>
      </c>
      <c r="L1063" s="37">
        <f t="shared" si="758"/>
        <v>0</v>
      </c>
      <c r="M1063" s="37">
        <f t="shared" si="758"/>
        <v>0</v>
      </c>
      <c r="N1063" s="37">
        <f t="shared" si="758"/>
        <v>2181981.91</v>
      </c>
      <c r="O1063" s="37">
        <f t="shared" si="758"/>
        <v>4310382.1100000003</v>
      </c>
      <c r="P1063" s="37">
        <f t="shared" si="758"/>
        <v>5073779.790000001</v>
      </c>
      <c r="Q1063" s="37">
        <f t="shared" si="758"/>
        <v>0</v>
      </c>
      <c r="R1063" s="37">
        <f t="shared" si="758"/>
        <v>0</v>
      </c>
      <c r="S1063" s="37">
        <f t="shared" si="758"/>
        <v>0</v>
      </c>
      <c r="T1063" s="37">
        <f t="shared" si="758"/>
        <v>0</v>
      </c>
      <c r="U1063" s="37">
        <f t="shared" si="758"/>
        <v>0</v>
      </c>
      <c r="V1063" s="37">
        <f t="shared" si="758"/>
        <v>0</v>
      </c>
      <c r="W1063" s="37">
        <f t="shared" si="758"/>
        <v>0</v>
      </c>
      <c r="X1063" s="37">
        <f t="shared" si="758"/>
        <v>0</v>
      </c>
      <c r="Y1063" s="37">
        <f t="shared" si="758"/>
        <v>0</v>
      </c>
      <c r="Z1063" s="37">
        <f t="shared" ref="Z1063" si="759">SUM(M1063:Y1063)</f>
        <v>11566143.810000002</v>
      </c>
      <c r="AA1063" s="37">
        <f t="shared" ref="AA1063" si="760">B1063-Z1063</f>
        <v>29773856.189999998</v>
      </c>
      <c r="AB1063" s="42">
        <f t="shared" si="756"/>
        <v>0.27978093396226422</v>
      </c>
      <c r="AC1063" s="38"/>
    </row>
    <row r="1064" spans="1:29" s="39" customFormat="1" ht="18" customHeight="1" x14ac:dyDescent="0.25">
      <c r="A1064" s="43" t="s">
        <v>42</v>
      </c>
      <c r="B1064" s="44">
        <f>B1063+B1062</f>
        <v>626856000</v>
      </c>
      <c r="C1064" s="44">
        <f t="shared" ref="C1064:AA1064" si="761">C1063+C1062</f>
        <v>0</v>
      </c>
      <c r="D1064" s="44">
        <f t="shared" si="761"/>
        <v>0</v>
      </c>
      <c r="E1064" s="44">
        <f t="shared" si="761"/>
        <v>182681131.15000001</v>
      </c>
      <c r="F1064" s="44">
        <f t="shared" si="761"/>
        <v>0</v>
      </c>
      <c r="G1064" s="44">
        <f t="shared" si="761"/>
        <v>0</v>
      </c>
      <c r="H1064" s="44">
        <f t="shared" si="761"/>
        <v>0</v>
      </c>
      <c r="I1064" s="44">
        <f t="shared" si="761"/>
        <v>0</v>
      </c>
      <c r="J1064" s="44">
        <f t="shared" si="761"/>
        <v>0</v>
      </c>
      <c r="K1064" s="44">
        <f t="shared" si="761"/>
        <v>0</v>
      </c>
      <c r="L1064" s="44">
        <f t="shared" si="761"/>
        <v>0</v>
      </c>
      <c r="M1064" s="44">
        <f t="shared" si="761"/>
        <v>0</v>
      </c>
      <c r="N1064" s="44">
        <f t="shared" si="761"/>
        <v>42222368.5</v>
      </c>
      <c r="O1064" s="44">
        <f t="shared" si="761"/>
        <v>80769643.899999991</v>
      </c>
      <c r="P1064" s="44">
        <f t="shared" si="761"/>
        <v>59689118.750000007</v>
      </c>
      <c r="Q1064" s="44">
        <f t="shared" si="761"/>
        <v>0</v>
      </c>
      <c r="R1064" s="44">
        <f t="shared" si="761"/>
        <v>0</v>
      </c>
      <c r="S1064" s="44">
        <f t="shared" si="761"/>
        <v>0</v>
      </c>
      <c r="T1064" s="44">
        <f t="shared" si="761"/>
        <v>0</v>
      </c>
      <c r="U1064" s="44">
        <f t="shared" si="761"/>
        <v>0</v>
      </c>
      <c r="V1064" s="44">
        <f t="shared" si="761"/>
        <v>0</v>
      </c>
      <c r="W1064" s="44">
        <f t="shared" si="761"/>
        <v>0</v>
      </c>
      <c r="X1064" s="44">
        <f t="shared" si="761"/>
        <v>0</v>
      </c>
      <c r="Y1064" s="44">
        <f t="shared" si="761"/>
        <v>0</v>
      </c>
      <c r="Z1064" s="44">
        <f t="shared" si="761"/>
        <v>182681131.15000001</v>
      </c>
      <c r="AA1064" s="44">
        <f t="shared" si="761"/>
        <v>444174868.84999996</v>
      </c>
      <c r="AB1064" s="45">
        <f t="shared" si="756"/>
        <v>0.29142439595377567</v>
      </c>
      <c r="AC1064" s="47"/>
    </row>
    <row r="1065" spans="1:29" s="39" customFormat="1" ht="15" customHeight="1" x14ac:dyDescent="0.25">
      <c r="A1065" s="36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  <c r="O1065" s="37"/>
      <c r="P1065" s="37"/>
      <c r="Q1065" s="37"/>
      <c r="R1065" s="37"/>
      <c r="S1065" s="37"/>
      <c r="T1065" s="37"/>
      <c r="U1065" s="37"/>
      <c r="V1065" s="37"/>
      <c r="W1065" s="37"/>
      <c r="X1065" s="37"/>
      <c r="Y1065" s="37"/>
      <c r="Z1065" s="37"/>
      <c r="AA1065" s="37"/>
      <c r="AB1065" s="37"/>
      <c r="AC1065" s="38"/>
    </row>
    <row r="1066" spans="1:29" s="39" customFormat="1" ht="15" customHeight="1" x14ac:dyDescent="0.25">
      <c r="A1066" s="36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  <c r="O1066" s="37"/>
      <c r="P1066" s="37"/>
      <c r="Q1066" s="37"/>
      <c r="R1066" s="37"/>
      <c r="S1066" s="37"/>
      <c r="T1066" s="37"/>
      <c r="U1066" s="37"/>
      <c r="V1066" s="37"/>
      <c r="W1066" s="37"/>
      <c r="X1066" s="37"/>
      <c r="Y1066" s="37"/>
      <c r="Z1066" s="37"/>
      <c r="AA1066" s="37"/>
      <c r="AB1066" s="37"/>
      <c r="AC1066" s="38"/>
    </row>
    <row r="1067" spans="1:29" s="39" customFormat="1" ht="15" customHeight="1" x14ac:dyDescent="0.3">
      <c r="A1067" s="40" t="s">
        <v>54</v>
      </c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  <c r="O1067" s="37"/>
      <c r="P1067" s="37"/>
      <c r="Q1067" s="37"/>
      <c r="R1067" s="37"/>
      <c r="S1067" s="37"/>
      <c r="T1067" s="37"/>
      <c r="U1067" s="37"/>
      <c r="V1067" s="37"/>
      <c r="W1067" s="37"/>
      <c r="X1067" s="37"/>
      <c r="Y1067" s="37"/>
      <c r="Z1067" s="37"/>
      <c r="AA1067" s="37"/>
      <c r="AB1067" s="37"/>
      <c r="AC1067" s="38"/>
    </row>
    <row r="1068" spans="1:29" s="39" customFormat="1" ht="18" customHeight="1" x14ac:dyDescent="0.25">
      <c r="A1068" s="41" t="s">
        <v>36</v>
      </c>
      <c r="B1068" s="37">
        <f>[1]consoCURRENT!E21428</f>
        <v>53694000</v>
      </c>
      <c r="C1068" s="37">
        <f>[1]consoCURRENT!F21428</f>
        <v>0</v>
      </c>
      <c r="D1068" s="37">
        <f>[1]consoCURRENT!G21428</f>
        <v>0</v>
      </c>
      <c r="E1068" s="37">
        <f>[1]consoCURRENT!H21428</f>
        <v>24843016.399999999</v>
      </c>
      <c r="F1068" s="37">
        <f>[1]consoCURRENT!I21428</f>
        <v>0</v>
      </c>
      <c r="G1068" s="37">
        <f>[1]consoCURRENT!J21428</f>
        <v>0</v>
      </c>
      <c r="H1068" s="37">
        <f>[1]consoCURRENT!K21428</f>
        <v>0</v>
      </c>
      <c r="I1068" s="37">
        <f>[1]consoCURRENT!L21428</f>
        <v>0</v>
      </c>
      <c r="J1068" s="37">
        <f>[1]consoCURRENT!M21428</f>
        <v>0</v>
      </c>
      <c r="K1068" s="37">
        <f>[1]consoCURRENT!N21428</f>
        <v>0</v>
      </c>
      <c r="L1068" s="37">
        <f>[1]consoCURRENT!O21428</f>
        <v>0</v>
      </c>
      <c r="M1068" s="37">
        <f>[1]consoCURRENT!P21428</f>
        <v>0</v>
      </c>
      <c r="N1068" s="37">
        <f>[1]consoCURRENT!Q21428</f>
        <v>7597114.1199999992</v>
      </c>
      <c r="O1068" s="37">
        <f>[1]consoCURRENT!R21428</f>
        <v>8810922.9400000013</v>
      </c>
      <c r="P1068" s="37">
        <f>[1]consoCURRENT!S21428</f>
        <v>8434979.3399999999</v>
      </c>
      <c r="Q1068" s="37">
        <f>[1]consoCURRENT!T21428</f>
        <v>0</v>
      </c>
      <c r="R1068" s="37">
        <f>[1]consoCURRENT!U21428</f>
        <v>0</v>
      </c>
      <c r="S1068" s="37">
        <f>[1]consoCURRENT!V21428</f>
        <v>0</v>
      </c>
      <c r="T1068" s="37">
        <f>[1]consoCURRENT!W21428</f>
        <v>0</v>
      </c>
      <c r="U1068" s="37">
        <f>[1]consoCURRENT!X21428</f>
        <v>0</v>
      </c>
      <c r="V1068" s="37">
        <f>[1]consoCURRENT!Y21428</f>
        <v>0</v>
      </c>
      <c r="W1068" s="37">
        <f>[1]consoCURRENT!Z21428</f>
        <v>0</v>
      </c>
      <c r="X1068" s="37">
        <f>[1]consoCURRENT!AA21428</f>
        <v>0</v>
      </c>
      <c r="Y1068" s="37">
        <f>[1]consoCURRENT!AB21428</f>
        <v>0</v>
      </c>
      <c r="Z1068" s="37">
        <f>SUM(M1068:Y1068)</f>
        <v>24843016.399999999</v>
      </c>
      <c r="AA1068" s="37">
        <f>B1068-Z1068</f>
        <v>28850983.600000001</v>
      </c>
      <c r="AB1068" s="42">
        <f>Z1068/B1068</f>
        <v>0.46267769955674748</v>
      </c>
      <c r="AC1068" s="38"/>
    </row>
    <row r="1069" spans="1:29" s="39" customFormat="1" ht="18" customHeight="1" x14ac:dyDescent="0.25">
      <c r="A1069" s="41" t="s">
        <v>37</v>
      </c>
      <c r="B1069" s="37">
        <f>[1]consoCURRENT!E21504</f>
        <v>13460000</v>
      </c>
      <c r="C1069" s="37">
        <f>[1]consoCURRENT!F21504</f>
        <v>0</v>
      </c>
      <c r="D1069" s="37">
        <f>[1]consoCURRENT!G21504</f>
        <v>0</v>
      </c>
      <c r="E1069" s="37">
        <f>[1]consoCURRENT!H21504</f>
        <v>10091462.810000001</v>
      </c>
      <c r="F1069" s="37">
        <f>[1]consoCURRENT!I21504</f>
        <v>0</v>
      </c>
      <c r="G1069" s="37">
        <f>[1]consoCURRENT!J21504</f>
        <v>0</v>
      </c>
      <c r="H1069" s="37">
        <f>[1]consoCURRENT!K21504</f>
        <v>0</v>
      </c>
      <c r="I1069" s="37">
        <f>[1]consoCURRENT!L21504</f>
        <v>0</v>
      </c>
      <c r="J1069" s="37">
        <f>[1]consoCURRENT!M21504</f>
        <v>0</v>
      </c>
      <c r="K1069" s="37">
        <f>[1]consoCURRENT!N21504</f>
        <v>0</v>
      </c>
      <c r="L1069" s="37">
        <f>[1]consoCURRENT!O21504</f>
        <v>0</v>
      </c>
      <c r="M1069" s="37">
        <f>[1]consoCURRENT!P21504</f>
        <v>0</v>
      </c>
      <c r="N1069" s="37">
        <f>[1]consoCURRENT!Q21504</f>
        <v>8708733.7200000007</v>
      </c>
      <c r="O1069" s="37">
        <f>[1]consoCURRENT!R21504</f>
        <v>1413132.85</v>
      </c>
      <c r="P1069" s="37">
        <f>[1]consoCURRENT!S21504</f>
        <v>-30403.760000000009</v>
      </c>
      <c r="Q1069" s="37">
        <f>[1]consoCURRENT!T21504</f>
        <v>0</v>
      </c>
      <c r="R1069" s="37">
        <f>[1]consoCURRENT!U21504</f>
        <v>0</v>
      </c>
      <c r="S1069" s="37">
        <f>[1]consoCURRENT!V21504</f>
        <v>0</v>
      </c>
      <c r="T1069" s="37">
        <f>[1]consoCURRENT!W21504</f>
        <v>0</v>
      </c>
      <c r="U1069" s="37">
        <f>[1]consoCURRENT!X21504</f>
        <v>0</v>
      </c>
      <c r="V1069" s="37">
        <f>[1]consoCURRENT!Y21504</f>
        <v>0</v>
      </c>
      <c r="W1069" s="37">
        <f>[1]consoCURRENT!Z21504</f>
        <v>0</v>
      </c>
      <c r="X1069" s="37">
        <f>[1]consoCURRENT!AA21504</f>
        <v>0</v>
      </c>
      <c r="Y1069" s="37">
        <f>[1]consoCURRENT!AB21504</f>
        <v>0</v>
      </c>
      <c r="Z1069" s="37">
        <f t="shared" ref="Z1069:Z1071" si="762">SUM(M1069:Y1069)</f>
        <v>10091462.810000001</v>
      </c>
      <c r="AA1069" s="37">
        <f t="shared" ref="AA1069:AA1071" si="763">B1069-Z1069</f>
        <v>3368537.1899999995</v>
      </c>
      <c r="AB1069" s="42">
        <f t="shared" ref="AB1069:AB1074" si="764">Z1069/B1069</f>
        <v>0.74973720728083215</v>
      </c>
      <c r="AC1069" s="38"/>
    </row>
    <row r="1070" spans="1:29" s="39" customFormat="1" ht="18" customHeight="1" x14ac:dyDescent="0.25">
      <c r="A1070" s="41" t="s">
        <v>38</v>
      </c>
      <c r="B1070" s="37">
        <f>[1]consoCURRENT!E21510</f>
        <v>0</v>
      </c>
      <c r="C1070" s="37">
        <f>[1]consoCURRENT!F21510</f>
        <v>0</v>
      </c>
      <c r="D1070" s="37">
        <f>[1]consoCURRENT!G21510</f>
        <v>0</v>
      </c>
      <c r="E1070" s="37">
        <f>[1]consoCURRENT!H21510</f>
        <v>0</v>
      </c>
      <c r="F1070" s="37">
        <f>[1]consoCURRENT!I21510</f>
        <v>0</v>
      </c>
      <c r="G1070" s="37">
        <f>[1]consoCURRENT!J21510</f>
        <v>0</v>
      </c>
      <c r="H1070" s="37">
        <f>[1]consoCURRENT!K21510</f>
        <v>0</v>
      </c>
      <c r="I1070" s="37">
        <f>[1]consoCURRENT!L21510</f>
        <v>0</v>
      </c>
      <c r="J1070" s="37">
        <f>[1]consoCURRENT!M21510</f>
        <v>0</v>
      </c>
      <c r="K1070" s="37">
        <f>[1]consoCURRENT!N21510</f>
        <v>0</v>
      </c>
      <c r="L1070" s="37">
        <f>[1]consoCURRENT!O21510</f>
        <v>0</v>
      </c>
      <c r="M1070" s="37">
        <f>[1]consoCURRENT!P21510</f>
        <v>0</v>
      </c>
      <c r="N1070" s="37">
        <f>[1]consoCURRENT!Q21510</f>
        <v>0</v>
      </c>
      <c r="O1070" s="37">
        <f>[1]consoCURRENT!R21510</f>
        <v>0</v>
      </c>
      <c r="P1070" s="37">
        <f>[1]consoCURRENT!S21510</f>
        <v>0</v>
      </c>
      <c r="Q1070" s="37">
        <f>[1]consoCURRENT!T21510</f>
        <v>0</v>
      </c>
      <c r="R1070" s="37">
        <f>[1]consoCURRENT!U21510</f>
        <v>0</v>
      </c>
      <c r="S1070" s="37">
        <f>[1]consoCURRENT!V21510</f>
        <v>0</v>
      </c>
      <c r="T1070" s="37">
        <f>[1]consoCURRENT!W21510</f>
        <v>0</v>
      </c>
      <c r="U1070" s="37">
        <f>[1]consoCURRENT!X21510</f>
        <v>0</v>
      </c>
      <c r="V1070" s="37">
        <f>[1]consoCURRENT!Y21510</f>
        <v>0</v>
      </c>
      <c r="W1070" s="37">
        <f>[1]consoCURRENT!Z21510</f>
        <v>0</v>
      </c>
      <c r="X1070" s="37">
        <f>[1]consoCURRENT!AA21510</f>
        <v>0</v>
      </c>
      <c r="Y1070" s="37">
        <f>[1]consoCURRENT!AB21510</f>
        <v>0</v>
      </c>
      <c r="Z1070" s="37">
        <f t="shared" si="762"/>
        <v>0</v>
      </c>
      <c r="AA1070" s="37">
        <f t="shared" si="763"/>
        <v>0</v>
      </c>
      <c r="AB1070" s="42"/>
      <c r="AC1070" s="38"/>
    </row>
    <row r="1071" spans="1:29" s="39" customFormat="1" ht="18" customHeight="1" x14ac:dyDescent="0.25">
      <c r="A1071" s="41" t="s">
        <v>39</v>
      </c>
      <c r="B1071" s="37">
        <f>[1]consoCURRENT!E21539</f>
        <v>0</v>
      </c>
      <c r="C1071" s="37">
        <f>[1]consoCURRENT!F21539</f>
        <v>0</v>
      </c>
      <c r="D1071" s="37">
        <f>[1]consoCURRENT!G21539</f>
        <v>0</v>
      </c>
      <c r="E1071" s="37">
        <f>[1]consoCURRENT!H21539</f>
        <v>0</v>
      </c>
      <c r="F1071" s="37">
        <f>[1]consoCURRENT!I21539</f>
        <v>0</v>
      </c>
      <c r="G1071" s="37">
        <f>[1]consoCURRENT!J21539</f>
        <v>0</v>
      </c>
      <c r="H1071" s="37">
        <f>[1]consoCURRENT!K21539</f>
        <v>0</v>
      </c>
      <c r="I1071" s="37">
        <f>[1]consoCURRENT!L21539</f>
        <v>0</v>
      </c>
      <c r="J1071" s="37">
        <f>[1]consoCURRENT!M21539</f>
        <v>0</v>
      </c>
      <c r="K1071" s="37">
        <f>[1]consoCURRENT!N21539</f>
        <v>0</v>
      </c>
      <c r="L1071" s="37">
        <f>[1]consoCURRENT!O21539</f>
        <v>0</v>
      </c>
      <c r="M1071" s="37">
        <f>[1]consoCURRENT!P21539</f>
        <v>0</v>
      </c>
      <c r="N1071" s="37">
        <f>[1]consoCURRENT!Q21539</f>
        <v>0</v>
      </c>
      <c r="O1071" s="37">
        <f>[1]consoCURRENT!R21539</f>
        <v>0</v>
      </c>
      <c r="P1071" s="37">
        <f>[1]consoCURRENT!S21539</f>
        <v>0</v>
      </c>
      <c r="Q1071" s="37">
        <f>[1]consoCURRENT!T21539</f>
        <v>0</v>
      </c>
      <c r="R1071" s="37">
        <f>[1]consoCURRENT!U21539</f>
        <v>0</v>
      </c>
      <c r="S1071" s="37">
        <f>[1]consoCURRENT!V21539</f>
        <v>0</v>
      </c>
      <c r="T1071" s="37">
        <f>[1]consoCURRENT!W21539</f>
        <v>0</v>
      </c>
      <c r="U1071" s="37">
        <f>[1]consoCURRENT!X21539</f>
        <v>0</v>
      </c>
      <c r="V1071" s="37">
        <f>[1]consoCURRENT!Y21539</f>
        <v>0</v>
      </c>
      <c r="W1071" s="37">
        <f>[1]consoCURRENT!Z21539</f>
        <v>0</v>
      </c>
      <c r="X1071" s="37">
        <f>[1]consoCURRENT!AA21539</f>
        <v>0</v>
      </c>
      <c r="Y1071" s="37">
        <f>[1]consoCURRENT!AB21539</f>
        <v>0</v>
      </c>
      <c r="Z1071" s="37">
        <f t="shared" si="762"/>
        <v>0</v>
      </c>
      <c r="AA1071" s="37">
        <f t="shared" si="763"/>
        <v>0</v>
      </c>
      <c r="AB1071" s="42"/>
      <c r="AC1071" s="38"/>
    </row>
    <row r="1072" spans="1:29" s="39" customFormat="1" ht="18" customHeight="1" x14ac:dyDescent="0.25">
      <c r="A1072" s="43" t="s">
        <v>40</v>
      </c>
      <c r="B1072" s="44">
        <f>SUM(B1068:B1071)</f>
        <v>67154000</v>
      </c>
      <c r="C1072" s="44">
        <f t="shared" ref="C1072:AA1072" si="765">SUM(C1068:C1071)</f>
        <v>0</v>
      </c>
      <c r="D1072" s="44">
        <f t="shared" si="765"/>
        <v>0</v>
      </c>
      <c r="E1072" s="44">
        <f t="shared" si="765"/>
        <v>34934479.210000001</v>
      </c>
      <c r="F1072" s="44">
        <f t="shared" si="765"/>
        <v>0</v>
      </c>
      <c r="G1072" s="44">
        <f t="shared" si="765"/>
        <v>0</v>
      </c>
      <c r="H1072" s="44">
        <f t="shared" si="765"/>
        <v>0</v>
      </c>
      <c r="I1072" s="44">
        <f t="shared" si="765"/>
        <v>0</v>
      </c>
      <c r="J1072" s="44">
        <f t="shared" si="765"/>
        <v>0</v>
      </c>
      <c r="K1072" s="44">
        <f t="shared" si="765"/>
        <v>0</v>
      </c>
      <c r="L1072" s="44">
        <f t="shared" si="765"/>
        <v>0</v>
      </c>
      <c r="M1072" s="44">
        <f t="shared" si="765"/>
        <v>0</v>
      </c>
      <c r="N1072" s="44">
        <f t="shared" si="765"/>
        <v>16305847.84</v>
      </c>
      <c r="O1072" s="44">
        <f t="shared" si="765"/>
        <v>10224055.790000001</v>
      </c>
      <c r="P1072" s="44">
        <f t="shared" si="765"/>
        <v>8404575.5800000001</v>
      </c>
      <c r="Q1072" s="44">
        <f t="shared" si="765"/>
        <v>0</v>
      </c>
      <c r="R1072" s="44">
        <f t="shared" si="765"/>
        <v>0</v>
      </c>
      <c r="S1072" s="44">
        <f t="shared" si="765"/>
        <v>0</v>
      </c>
      <c r="T1072" s="44">
        <f t="shared" si="765"/>
        <v>0</v>
      </c>
      <c r="U1072" s="44">
        <f t="shared" si="765"/>
        <v>0</v>
      </c>
      <c r="V1072" s="44">
        <f t="shared" si="765"/>
        <v>0</v>
      </c>
      <c r="W1072" s="44">
        <f t="shared" si="765"/>
        <v>0</v>
      </c>
      <c r="X1072" s="44">
        <f t="shared" si="765"/>
        <v>0</v>
      </c>
      <c r="Y1072" s="44">
        <f t="shared" si="765"/>
        <v>0</v>
      </c>
      <c r="Z1072" s="44">
        <f t="shared" si="765"/>
        <v>34934479.210000001</v>
      </c>
      <c r="AA1072" s="44">
        <f t="shared" si="765"/>
        <v>32219520.789999999</v>
      </c>
      <c r="AB1072" s="45">
        <f t="shared" si="764"/>
        <v>0.52021442073443136</v>
      </c>
      <c r="AC1072" s="38"/>
    </row>
    <row r="1073" spans="1:29" s="39" customFormat="1" ht="18" customHeight="1" x14ac:dyDescent="0.25">
      <c r="A1073" s="46" t="s">
        <v>41</v>
      </c>
      <c r="B1073" s="37">
        <f>[1]consoCURRENT!E21543</f>
        <v>5123000</v>
      </c>
      <c r="C1073" s="37">
        <f>[1]consoCURRENT!F21543</f>
        <v>0</v>
      </c>
      <c r="D1073" s="37">
        <f>[1]consoCURRENT!G21543</f>
        <v>0</v>
      </c>
      <c r="E1073" s="37">
        <f>[1]consoCURRENT!H21543</f>
        <v>2517663.6100000003</v>
      </c>
      <c r="F1073" s="37">
        <f>[1]consoCURRENT!I21543</f>
        <v>0</v>
      </c>
      <c r="G1073" s="37">
        <f>[1]consoCURRENT!J21543</f>
        <v>0</v>
      </c>
      <c r="H1073" s="37">
        <f>[1]consoCURRENT!K21543</f>
        <v>0</v>
      </c>
      <c r="I1073" s="37">
        <f>[1]consoCURRENT!L21543</f>
        <v>0</v>
      </c>
      <c r="J1073" s="37">
        <f>[1]consoCURRENT!M21543</f>
        <v>0</v>
      </c>
      <c r="K1073" s="37">
        <f>[1]consoCURRENT!N21543</f>
        <v>0</v>
      </c>
      <c r="L1073" s="37">
        <f>[1]consoCURRENT!O21543</f>
        <v>0</v>
      </c>
      <c r="M1073" s="37">
        <f>[1]consoCURRENT!P21543</f>
        <v>0</v>
      </c>
      <c r="N1073" s="37">
        <f>[1]consoCURRENT!Q21543</f>
        <v>835644</v>
      </c>
      <c r="O1073" s="37">
        <f>[1]consoCURRENT!R21543</f>
        <v>0</v>
      </c>
      <c r="P1073" s="37">
        <f>[1]consoCURRENT!S21543</f>
        <v>1682019.61</v>
      </c>
      <c r="Q1073" s="37">
        <f>[1]consoCURRENT!T21543</f>
        <v>0</v>
      </c>
      <c r="R1073" s="37">
        <f>[1]consoCURRENT!U21543</f>
        <v>0</v>
      </c>
      <c r="S1073" s="37">
        <f>[1]consoCURRENT!V21543</f>
        <v>0</v>
      </c>
      <c r="T1073" s="37">
        <f>[1]consoCURRENT!W21543</f>
        <v>0</v>
      </c>
      <c r="U1073" s="37">
        <f>[1]consoCURRENT!X21543</f>
        <v>0</v>
      </c>
      <c r="V1073" s="37">
        <f>[1]consoCURRENT!Y21543</f>
        <v>0</v>
      </c>
      <c r="W1073" s="37">
        <f>[1]consoCURRENT!Z21543</f>
        <v>0</v>
      </c>
      <c r="X1073" s="37">
        <f>[1]consoCURRENT!AA21543</f>
        <v>0</v>
      </c>
      <c r="Y1073" s="37">
        <f>[1]consoCURRENT!AB21543</f>
        <v>0</v>
      </c>
      <c r="Z1073" s="37">
        <f t="shared" ref="Z1073" si="766">SUM(M1073:Y1073)</f>
        <v>2517663.6100000003</v>
      </c>
      <c r="AA1073" s="37">
        <f t="shared" ref="AA1073" si="767">B1073-Z1073</f>
        <v>2605336.3899999997</v>
      </c>
      <c r="AB1073" s="42">
        <f t="shared" si="764"/>
        <v>0.4914432188170994</v>
      </c>
      <c r="AC1073" s="38"/>
    </row>
    <row r="1074" spans="1:29" s="39" customFormat="1" ht="18" customHeight="1" x14ac:dyDescent="0.25">
      <c r="A1074" s="43" t="s">
        <v>42</v>
      </c>
      <c r="B1074" s="44">
        <f>B1073+B1072</f>
        <v>72277000</v>
      </c>
      <c r="C1074" s="44">
        <f t="shared" ref="C1074:AA1074" si="768">C1073+C1072</f>
        <v>0</v>
      </c>
      <c r="D1074" s="44">
        <f t="shared" si="768"/>
        <v>0</v>
      </c>
      <c r="E1074" s="44">
        <f t="shared" si="768"/>
        <v>37452142.82</v>
      </c>
      <c r="F1074" s="44">
        <f t="shared" si="768"/>
        <v>0</v>
      </c>
      <c r="G1074" s="44">
        <f t="shared" si="768"/>
        <v>0</v>
      </c>
      <c r="H1074" s="44">
        <f t="shared" si="768"/>
        <v>0</v>
      </c>
      <c r="I1074" s="44">
        <f t="shared" si="768"/>
        <v>0</v>
      </c>
      <c r="J1074" s="44">
        <f t="shared" si="768"/>
        <v>0</v>
      </c>
      <c r="K1074" s="44">
        <f t="shared" si="768"/>
        <v>0</v>
      </c>
      <c r="L1074" s="44">
        <f t="shared" si="768"/>
        <v>0</v>
      </c>
      <c r="M1074" s="44">
        <f t="shared" si="768"/>
        <v>0</v>
      </c>
      <c r="N1074" s="44">
        <f t="shared" si="768"/>
        <v>17141491.84</v>
      </c>
      <c r="O1074" s="44">
        <f t="shared" si="768"/>
        <v>10224055.790000001</v>
      </c>
      <c r="P1074" s="44">
        <f t="shared" si="768"/>
        <v>10086595.189999999</v>
      </c>
      <c r="Q1074" s="44">
        <f t="shared" si="768"/>
        <v>0</v>
      </c>
      <c r="R1074" s="44">
        <f t="shared" si="768"/>
        <v>0</v>
      </c>
      <c r="S1074" s="44">
        <f t="shared" si="768"/>
        <v>0</v>
      </c>
      <c r="T1074" s="44">
        <f t="shared" si="768"/>
        <v>0</v>
      </c>
      <c r="U1074" s="44">
        <f t="shared" si="768"/>
        <v>0</v>
      </c>
      <c r="V1074" s="44">
        <f t="shared" si="768"/>
        <v>0</v>
      </c>
      <c r="W1074" s="44">
        <f t="shared" si="768"/>
        <v>0</v>
      </c>
      <c r="X1074" s="44">
        <f t="shared" si="768"/>
        <v>0</v>
      </c>
      <c r="Y1074" s="44">
        <f t="shared" si="768"/>
        <v>0</v>
      </c>
      <c r="Z1074" s="44">
        <f t="shared" si="768"/>
        <v>37452142.82</v>
      </c>
      <c r="AA1074" s="44">
        <f t="shared" si="768"/>
        <v>34824857.18</v>
      </c>
      <c r="AB1074" s="45">
        <f t="shared" si="764"/>
        <v>0.51817511545858297</v>
      </c>
      <c r="AC1074" s="47"/>
    </row>
    <row r="1075" spans="1:29" s="39" customFormat="1" ht="15" customHeight="1" x14ac:dyDescent="0.25">
      <c r="A1075" s="36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  <c r="O1075" s="37"/>
      <c r="P1075" s="37"/>
      <c r="Q1075" s="37"/>
      <c r="R1075" s="37"/>
      <c r="S1075" s="37"/>
      <c r="T1075" s="37"/>
      <c r="U1075" s="37"/>
      <c r="V1075" s="37"/>
      <c r="W1075" s="37"/>
      <c r="X1075" s="37"/>
      <c r="Y1075" s="37"/>
      <c r="Z1075" s="37"/>
      <c r="AA1075" s="37"/>
      <c r="AB1075" s="37"/>
      <c r="AC1075" s="38"/>
    </row>
    <row r="1076" spans="1:29" s="39" customFormat="1" ht="15" customHeight="1" x14ac:dyDescent="0.25">
      <c r="A1076" s="36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  <c r="O1076" s="37"/>
      <c r="P1076" s="37"/>
      <c r="Q1076" s="37"/>
      <c r="R1076" s="37"/>
      <c r="S1076" s="37"/>
      <c r="T1076" s="37"/>
      <c r="U1076" s="37"/>
      <c r="V1076" s="37"/>
      <c r="W1076" s="37"/>
      <c r="X1076" s="37"/>
      <c r="Y1076" s="37"/>
      <c r="Z1076" s="37"/>
      <c r="AA1076" s="37"/>
      <c r="AB1076" s="37"/>
      <c r="AC1076" s="38"/>
    </row>
    <row r="1077" spans="1:29" s="39" customFormat="1" ht="15" customHeight="1" x14ac:dyDescent="0.3">
      <c r="A1077" s="40" t="s">
        <v>55</v>
      </c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  <c r="O1077" s="37"/>
      <c r="P1077" s="37"/>
      <c r="Q1077" s="37"/>
      <c r="R1077" s="37"/>
      <c r="S1077" s="37"/>
      <c r="T1077" s="37"/>
      <c r="U1077" s="37"/>
      <c r="V1077" s="37"/>
      <c r="W1077" s="37"/>
      <c r="X1077" s="37"/>
      <c r="Y1077" s="37"/>
      <c r="Z1077" s="37"/>
      <c r="AA1077" s="37"/>
      <c r="AB1077" s="37"/>
      <c r="AC1077" s="38"/>
    </row>
    <row r="1078" spans="1:29" s="39" customFormat="1" ht="18" customHeight="1" x14ac:dyDescent="0.25">
      <c r="A1078" s="41" t="s">
        <v>36</v>
      </c>
      <c r="B1078" s="37">
        <f>[1]consoCURRENT!E21603</f>
        <v>23168000</v>
      </c>
      <c r="C1078" s="37">
        <f>[1]consoCURRENT!F21603</f>
        <v>0</v>
      </c>
      <c r="D1078" s="37">
        <f>[1]consoCURRENT!G21603</f>
        <v>0</v>
      </c>
      <c r="E1078" s="37">
        <f>[1]consoCURRENT!H21603</f>
        <v>6268068.2400000002</v>
      </c>
      <c r="F1078" s="37">
        <f>[1]consoCURRENT!I21603</f>
        <v>0</v>
      </c>
      <c r="G1078" s="37">
        <f>[1]consoCURRENT!J21603</f>
        <v>0</v>
      </c>
      <c r="H1078" s="37">
        <f>[1]consoCURRENT!K21603</f>
        <v>0</v>
      </c>
      <c r="I1078" s="37">
        <f>[1]consoCURRENT!L21603</f>
        <v>0</v>
      </c>
      <c r="J1078" s="37">
        <f>[1]consoCURRENT!M21603</f>
        <v>0</v>
      </c>
      <c r="K1078" s="37">
        <f>[1]consoCURRENT!N21603</f>
        <v>0</v>
      </c>
      <c r="L1078" s="37">
        <f>[1]consoCURRENT!O21603</f>
        <v>0</v>
      </c>
      <c r="M1078" s="37">
        <f>[1]consoCURRENT!P21603</f>
        <v>0</v>
      </c>
      <c r="N1078" s="37">
        <f>[1]consoCURRENT!Q21603</f>
        <v>0</v>
      </c>
      <c r="O1078" s="37">
        <f>[1]consoCURRENT!R21603</f>
        <v>4367755.42</v>
      </c>
      <c r="P1078" s="37">
        <f>[1]consoCURRENT!S21603</f>
        <v>1900312.82</v>
      </c>
      <c r="Q1078" s="37">
        <f>[1]consoCURRENT!T21603</f>
        <v>0</v>
      </c>
      <c r="R1078" s="37">
        <f>[1]consoCURRENT!U21603</f>
        <v>0</v>
      </c>
      <c r="S1078" s="37">
        <f>[1]consoCURRENT!V21603</f>
        <v>0</v>
      </c>
      <c r="T1078" s="37">
        <f>[1]consoCURRENT!W21603</f>
        <v>0</v>
      </c>
      <c r="U1078" s="37">
        <f>[1]consoCURRENT!X21603</f>
        <v>0</v>
      </c>
      <c r="V1078" s="37">
        <f>[1]consoCURRENT!Y21603</f>
        <v>0</v>
      </c>
      <c r="W1078" s="37">
        <f>[1]consoCURRENT!Z21603</f>
        <v>0</v>
      </c>
      <c r="X1078" s="37">
        <f>[1]consoCURRENT!AA21603</f>
        <v>0</v>
      </c>
      <c r="Y1078" s="37">
        <f>[1]consoCURRENT!AB21603</f>
        <v>0</v>
      </c>
      <c r="Z1078" s="37">
        <f>SUM(M1078:Y1078)</f>
        <v>6268068.2400000002</v>
      </c>
      <c r="AA1078" s="37">
        <f>B1078-Z1078</f>
        <v>16899931.759999998</v>
      </c>
      <c r="AB1078" s="42">
        <f>Z1078/B1078</f>
        <v>0.27054852555248621</v>
      </c>
      <c r="AC1078" s="38"/>
    </row>
    <row r="1079" spans="1:29" s="39" customFormat="1" ht="18" customHeight="1" x14ac:dyDescent="0.25">
      <c r="A1079" s="41" t="s">
        <v>37</v>
      </c>
      <c r="B1079" s="37">
        <f>[1]consoCURRENT!E21679</f>
        <v>8204000</v>
      </c>
      <c r="C1079" s="37">
        <f>[1]consoCURRENT!F21679</f>
        <v>0</v>
      </c>
      <c r="D1079" s="37">
        <f>[1]consoCURRENT!G21679</f>
        <v>0</v>
      </c>
      <c r="E1079" s="37">
        <f>[1]consoCURRENT!H21679</f>
        <v>2320204.8200000003</v>
      </c>
      <c r="F1079" s="37">
        <f>[1]consoCURRENT!I21679</f>
        <v>0</v>
      </c>
      <c r="G1079" s="37">
        <f>[1]consoCURRENT!J21679</f>
        <v>0</v>
      </c>
      <c r="H1079" s="37">
        <f>[1]consoCURRENT!K21679</f>
        <v>0</v>
      </c>
      <c r="I1079" s="37">
        <f>[1]consoCURRENT!L21679</f>
        <v>0</v>
      </c>
      <c r="J1079" s="37">
        <f>[1]consoCURRENT!M21679</f>
        <v>0</v>
      </c>
      <c r="K1079" s="37">
        <f>[1]consoCURRENT!N21679</f>
        <v>0</v>
      </c>
      <c r="L1079" s="37">
        <f>[1]consoCURRENT!O21679</f>
        <v>0</v>
      </c>
      <c r="M1079" s="37">
        <f>[1]consoCURRENT!P21679</f>
        <v>0</v>
      </c>
      <c r="N1079" s="37">
        <f>[1]consoCURRENT!Q21679</f>
        <v>0</v>
      </c>
      <c r="O1079" s="37">
        <f>[1]consoCURRENT!R21679</f>
        <v>1221883.48</v>
      </c>
      <c r="P1079" s="37">
        <f>[1]consoCURRENT!S21679</f>
        <v>1098321.3399999999</v>
      </c>
      <c r="Q1079" s="37">
        <f>[1]consoCURRENT!T21679</f>
        <v>0</v>
      </c>
      <c r="R1079" s="37">
        <f>[1]consoCURRENT!U21679</f>
        <v>0</v>
      </c>
      <c r="S1079" s="37">
        <f>[1]consoCURRENT!V21679</f>
        <v>0</v>
      </c>
      <c r="T1079" s="37">
        <f>[1]consoCURRENT!W21679</f>
        <v>0</v>
      </c>
      <c r="U1079" s="37">
        <f>[1]consoCURRENT!X21679</f>
        <v>0</v>
      </c>
      <c r="V1079" s="37">
        <f>[1]consoCURRENT!Y21679</f>
        <v>0</v>
      </c>
      <c r="W1079" s="37">
        <f>[1]consoCURRENT!Z21679</f>
        <v>0</v>
      </c>
      <c r="X1079" s="37">
        <f>[1]consoCURRENT!AA21679</f>
        <v>0</v>
      </c>
      <c r="Y1079" s="37">
        <f>[1]consoCURRENT!AB21679</f>
        <v>0</v>
      </c>
      <c r="Z1079" s="37">
        <f t="shared" ref="Z1079:Z1081" si="769">SUM(M1079:Y1079)</f>
        <v>2320204.8199999998</v>
      </c>
      <c r="AA1079" s="37">
        <f t="shared" ref="AA1079:AA1081" si="770">B1079-Z1079</f>
        <v>5883795.1799999997</v>
      </c>
      <c r="AB1079" s="42">
        <f t="shared" ref="AB1079:AB1084" si="771">Z1079/B1079</f>
        <v>0.2828138493417845</v>
      </c>
      <c r="AC1079" s="38"/>
    </row>
    <row r="1080" spans="1:29" s="39" customFormat="1" ht="18" customHeight="1" x14ac:dyDescent="0.25">
      <c r="A1080" s="41" t="s">
        <v>38</v>
      </c>
      <c r="B1080" s="37">
        <f>[1]consoCURRENT!E21685</f>
        <v>0</v>
      </c>
      <c r="C1080" s="37">
        <f>[1]consoCURRENT!F21685</f>
        <v>0</v>
      </c>
      <c r="D1080" s="37">
        <f>[1]consoCURRENT!G21685</f>
        <v>0</v>
      </c>
      <c r="E1080" s="37">
        <f>[1]consoCURRENT!H21685</f>
        <v>0</v>
      </c>
      <c r="F1080" s="37">
        <f>[1]consoCURRENT!I21685</f>
        <v>0</v>
      </c>
      <c r="G1080" s="37">
        <f>[1]consoCURRENT!J21685</f>
        <v>0</v>
      </c>
      <c r="H1080" s="37">
        <f>[1]consoCURRENT!K21685</f>
        <v>0</v>
      </c>
      <c r="I1080" s="37">
        <f>[1]consoCURRENT!L21685</f>
        <v>0</v>
      </c>
      <c r="J1080" s="37">
        <f>[1]consoCURRENT!M21685</f>
        <v>0</v>
      </c>
      <c r="K1080" s="37">
        <f>[1]consoCURRENT!N21685</f>
        <v>0</v>
      </c>
      <c r="L1080" s="37">
        <f>[1]consoCURRENT!O21685</f>
        <v>0</v>
      </c>
      <c r="M1080" s="37">
        <f>[1]consoCURRENT!P21685</f>
        <v>0</v>
      </c>
      <c r="N1080" s="37">
        <f>[1]consoCURRENT!Q21685</f>
        <v>0</v>
      </c>
      <c r="O1080" s="37">
        <f>[1]consoCURRENT!R21685</f>
        <v>0</v>
      </c>
      <c r="P1080" s="37">
        <f>[1]consoCURRENT!S21685</f>
        <v>0</v>
      </c>
      <c r="Q1080" s="37">
        <f>[1]consoCURRENT!T21685</f>
        <v>0</v>
      </c>
      <c r="R1080" s="37">
        <f>[1]consoCURRENT!U21685</f>
        <v>0</v>
      </c>
      <c r="S1080" s="37">
        <f>[1]consoCURRENT!V21685</f>
        <v>0</v>
      </c>
      <c r="T1080" s="37">
        <f>[1]consoCURRENT!W21685</f>
        <v>0</v>
      </c>
      <c r="U1080" s="37">
        <f>[1]consoCURRENT!X21685</f>
        <v>0</v>
      </c>
      <c r="V1080" s="37">
        <f>[1]consoCURRENT!Y21685</f>
        <v>0</v>
      </c>
      <c r="W1080" s="37">
        <f>[1]consoCURRENT!Z21685</f>
        <v>0</v>
      </c>
      <c r="X1080" s="37">
        <f>[1]consoCURRENT!AA21685</f>
        <v>0</v>
      </c>
      <c r="Y1080" s="37">
        <f>[1]consoCURRENT!AB21685</f>
        <v>0</v>
      </c>
      <c r="Z1080" s="37">
        <f t="shared" si="769"/>
        <v>0</v>
      </c>
      <c r="AA1080" s="37">
        <f t="shared" si="770"/>
        <v>0</v>
      </c>
      <c r="AB1080" s="42"/>
      <c r="AC1080" s="38"/>
    </row>
    <row r="1081" spans="1:29" s="39" customFormat="1" ht="13.8" x14ac:dyDescent="0.25">
      <c r="A1081" s="41" t="s">
        <v>39</v>
      </c>
      <c r="B1081" s="37">
        <f>[1]consoCURRENT!E21714</f>
        <v>0</v>
      </c>
      <c r="C1081" s="37">
        <f>[1]consoCURRENT!F21714</f>
        <v>0</v>
      </c>
      <c r="D1081" s="37">
        <f>[1]consoCURRENT!G21714</f>
        <v>0</v>
      </c>
      <c r="E1081" s="37">
        <f>[1]consoCURRENT!H21714</f>
        <v>0</v>
      </c>
      <c r="F1081" s="37">
        <f>[1]consoCURRENT!I21714</f>
        <v>0</v>
      </c>
      <c r="G1081" s="37">
        <f>[1]consoCURRENT!J21714</f>
        <v>0</v>
      </c>
      <c r="H1081" s="37">
        <f>[1]consoCURRENT!K21714</f>
        <v>0</v>
      </c>
      <c r="I1081" s="37">
        <f>[1]consoCURRENT!L21714</f>
        <v>0</v>
      </c>
      <c r="J1081" s="37">
        <f>[1]consoCURRENT!M21714</f>
        <v>0</v>
      </c>
      <c r="K1081" s="37">
        <f>[1]consoCURRENT!N21714</f>
        <v>0</v>
      </c>
      <c r="L1081" s="37">
        <f>[1]consoCURRENT!O21714</f>
        <v>0</v>
      </c>
      <c r="M1081" s="37">
        <f>[1]consoCURRENT!P21714</f>
        <v>0</v>
      </c>
      <c r="N1081" s="37">
        <f>[1]consoCURRENT!Q21714</f>
        <v>0</v>
      </c>
      <c r="O1081" s="37">
        <f>[1]consoCURRENT!R21714</f>
        <v>0</v>
      </c>
      <c r="P1081" s="37">
        <f>[1]consoCURRENT!S21714</f>
        <v>0</v>
      </c>
      <c r="Q1081" s="37">
        <f>[1]consoCURRENT!T21714</f>
        <v>0</v>
      </c>
      <c r="R1081" s="37">
        <f>[1]consoCURRENT!U21714</f>
        <v>0</v>
      </c>
      <c r="S1081" s="37">
        <f>[1]consoCURRENT!V21714</f>
        <v>0</v>
      </c>
      <c r="T1081" s="37">
        <f>[1]consoCURRENT!W21714</f>
        <v>0</v>
      </c>
      <c r="U1081" s="37">
        <f>[1]consoCURRENT!X21714</f>
        <v>0</v>
      </c>
      <c r="V1081" s="37">
        <f>[1]consoCURRENT!Y21714</f>
        <v>0</v>
      </c>
      <c r="W1081" s="37">
        <f>[1]consoCURRENT!Z21714</f>
        <v>0</v>
      </c>
      <c r="X1081" s="37">
        <f>[1]consoCURRENT!AA21714</f>
        <v>0</v>
      </c>
      <c r="Y1081" s="37">
        <f>[1]consoCURRENT!AB21714</f>
        <v>0</v>
      </c>
      <c r="Z1081" s="37">
        <f t="shared" si="769"/>
        <v>0</v>
      </c>
      <c r="AA1081" s="37">
        <f t="shared" si="770"/>
        <v>0</v>
      </c>
      <c r="AB1081" s="42"/>
      <c r="AC1081" s="38"/>
    </row>
    <row r="1082" spans="1:29" s="39" customFormat="1" ht="18" customHeight="1" x14ac:dyDescent="0.25">
      <c r="A1082" s="43" t="s">
        <v>40</v>
      </c>
      <c r="B1082" s="44">
        <f>SUM(B1078:B1081)</f>
        <v>31372000</v>
      </c>
      <c r="C1082" s="44">
        <f t="shared" ref="C1082:AA1082" si="772">SUM(C1078:C1081)</f>
        <v>0</v>
      </c>
      <c r="D1082" s="44">
        <f t="shared" si="772"/>
        <v>0</v>
      </c>
      <c r="E1082" s="44">
        <f t="shared" si="772"/>
        <v>8588273.0600000005</v>
      </c>
      <c r="F1082" s="44">
        <f t="shared" si="772"/>
        <v>0</v>
      </c>
      <c r="G1082" s="44">
        <f t="shared" si="772"/>
        <v>0</v>
      </c>
      <c r="H1082" s="44">
        <f t="shared" si="772"/>
        <v>0</v>
      </c>
      <c r="I1082" s="44">
        <f t="shared" si="772"/>
        <v>0</v>
      </c>
      <c r="J1082" s="44">
        <f t="shared" si="772"/>
        <v>0</v>
      </c>
      <c r="K1082" s="44">
        <f t="shared" si="772"/>
        <v>0</v>
      </c>
      <c r="L1082" s="44">
        <f t="shared" si="772"/>
        <v>0</v>
      </c>
      <c r="M1082" s="44">
        <f t="shared" si="772"/>
        <v>0</v>
      </c>
      <c r="N1082" s="44">
        <f t="shared" si="772"/>
        <v>0</v>
      </c>
      <c r="O1082" s="44">
        <f t="shared" si="772"/>
        <v>5589638.9000000004</v>
      </c>
      <c r="P1082" s="44">
        <f t="shared" si="772"/>
        <v>2998634.16</v>
      </c>
      <c r="Q1082" s="44">
        <f t="shared" si="772"/>
        <v>0</v>
      </c>
      <c r="R1082" s="44">
        <f t="shared" si="772"/>
        <v>0</v>
      </c>
      <c r="S1082" s="44">
        <f t="shared" si="772"/>
        <v>0</v>
      </c>
      <c r="T1082" s="44">
        <f t="shared" si="772"/>
        <v>0</v>
      </c>
      <c r="U1082" s="44">
        <f t="shared" si="772"/>
        <v>0</v>
      </c>
      <c r="V1082" s="44">
        <f t="shared" si="772"/>
        <v>0</v>
      </c>
      <c r="W1082" s="44">
        <f t="shared" si="772"/>
        <v>0</v>
      </c>
      <c r="X1082" s="44">
        <f t="shared" si="772"/>
        <v>0</v>
      </c>
      <c r="Y1082" s="44">
        <f t="shared" si="772"/>
        <v>0</v>
      </c>
      <c r="Z1082" s="44">
        <f t="shared" si="772"/>
        <v>8588273.0600000005</v>
      </c>
      <c r="AA1082" s="44">
        <f t="shared" si="772"/>
        <v>22783726.939999998</v>
      </c>
      <c r="AB1082" s="45">
        <f t="shared" si="771"/>
        <v>0.27375599451740407</v>
      </c>
      <c r="AC1082" s="38"/>
    </row>
    <row r="1083" spans="1:29" s="39" customFormat="1" ht="18" customHeight="1" x14ac:dyDescent="0.25">
      <c r="A1083" s="46" t="s">
        <v>41</v>
      </c>
      <c r="B1083" s="37">
        <f>[1]consoCURRENT!E21718</f>
        <v>2140000</v>
      </c>
      <c r="C1083" s="37">
        <f>[1]consoCURRENT!F21718</f>
        <v>0</v>
      </c>
      <c r="D1083" s="37">
        <f>[1]consoCURRENT!G21718</f>
        <v>0</v>
      </c>
      <c r="E1083" s="37">
        <f>[1]consoCURRENT!H21718</f>
        <v>566805.78</v>
      </c>
      <c r="F1083" s="37">
        <f>[1]consoCURRENT!I21718</f>
        <v>0</v>
      </c>
      <c r="G1083" s="37">
        <f>[1]consoCURRENT!J21718</f>
        <v>0</v>
      </c>
      <c r="H1083" s="37">
        <f>[1]consoCURRENT!K21718</f>
        <v>0</v>
      </c>
      <c r="I1083" s="37">
        <f>[1]consoCURRENT!L21718</f>
        <v>0</v>
      </c>
      <c r="J1083" s="37">
        <f>[1]consoCURRENT!M21718</f>
        <v>0</v>
      </c>
      <c r="K1083" s="37">
        <f>[1]consoCURRENT!N21718</f>
        <v>0</v>
      </c>
      <c r="L1083" s="37">
        <f>[1]consoCURRENT!O21718</f>
        <v>0</v>
      </c>
      <c r="M1083" s="37">
        <f>[1]consoCURRENT!P21718</f>
        <v>0</v>
      </c>
      <c r="N1083" s="37">
        <f>[1]consoCURRENT!Q21718</f>
        <v>0</v>
      </c>
      <c r="O1083" s="37">
        <f>[1]consoCURRENT!R21718</f>
        <v>377870.52</v>
      </c>
      <c r="P1083" s="37">
        <f>[1]consoCURRENT!S21718</f>
        <v>188935.26</v>
      </c>
      <c r="Q1083" s="37">
        <f>[1]consoCURRENT!T21718</f>
        <v>0</v>
      </c>
      <c r="R1083" s="37">
        <f>[1]consoCURRENT!U21718</f>
        <v>0</v>
      </c>
      <c r="S1083" s="37">
        <f>[1]consoCURRENT!V21718</f>
        <v>0</v>
      </c>
      <c r="T1083" s="37">
        <f>[1]consoCURRENT!W21718</f>
        <v>0</v>
      </c>
      <c r="U1083" s="37">
        <f>[1]consoCURRENT!X21718</f>
        <v>0</v>
      </c>
      <c r="V1083" s="37">
        <f>[1]consoCURRENT!Y21718</f>
        <v>0</v>
      </c>
      <c r="W1083" s="37">
        <f>[1]consoCURRENT!Z21718</f>
        <v>0</v>
      </c>
      <c r="X1083" s="37">
        <f>[1]consoCURRENT!AA21718</f>
        <v>0</v>
      </c>
      <c r="Y1083" s="37">
        <f>[1]consoCURRENT!AB21718</f>
        <v>0</v>
      </c>
      <c r="Z1083" s="37">
        <f t="shared" ref="Z1083" si="773">SUM(M1083:Y1083)</f>
        <v>566805.78</v>
      </c>
      <c r="AA1083" s="37">
        <f t="shared" ref="AA1083" si="774">B1083-Z1083</f>
        <v>1573194.22</v>
      </c>
      <c r="AB1083" s="42">
        <f t="shared" si="771"/>
        <v>0.2648625140186916</v>
      </c>
      <c r="AC1083" s="38"/>
    </row>
    <row r="1084" spans="1:29" s="39" customFormat="1" ht="18" customHeight="1" x14ac:dyDescent="0.25">
      <c r="A1084" s="43" t="s">
        <v>42</v>
      </c>
      <c r="B1084" s="44">
        <f>B1083+B1082</f>
        <v>33512000</v>
      </c>
      <c r="C1084" s="44">
        <f t="shared" ref="C1084:AA1084" si="775">C1083+C1082</f>
        <v>0</v>
      </c>
      <c r="D1084" s="44">
        <f t="shared" si="775"/>
        <v>0</v>
      </c>
      <c r="E1084" s="44">
        <f t="shared" si="775"/>
        <v>9155078.8399999999</v>
      </c>
      <c r="F1084" s="44">
        <f t="shared" si="775"/>
        <v>0</v>
      </c>
      <c r="G1084" s="44">
        <f t="shared" si="775"/>
        <v>0</v>
      </c>
      <c r="H1084" s="44">
        <f t="shared" si="775"/>
        <v>0</v>
      </c>
      <c r="I1084" s="44">
        <f t="shared" si="775"/>
        <v>0</v>
      </c>
      <c r="J1084" s="44">
        <f t="shared" si="775"/>
        <v>0</v>
      </c>
      <c r="K1084" s="44">
        <f t="shared" si="775"/>
        <v>0</v>
      </c>
      <c r="L1084" s="44">
        <f t="shared" si="775"/>
        <v>0</v>
      </c>
      <c r="M1084" s="44">
        <f t="shared" si="775"/>
        <v>0</v>
      </c>
      <c r="N1084" s="44">
        <f t="shared" si="775"/>
        <v>0</v>
      </c>
      <c r="O1084" s="44">
        <f t="shared" si="775"/>
        <v>5967509.4199999999</v>
      </c>
      <c r="P1084" s="44">
        <f t="shared" si="775"/>
        <v>3187569.42</v>
      </c>
      <c r="Q1084" s="44">
        <f t="shared" si="775"/>
        <v>0</v>
      </c>
      <c r="R1084" s="44">
        <f t="shared" si="775"/>
        <v>0</v>
      </c>
      <c r="S1084" s="44">
        <f t="shared" si="775"/>
        <v>0</v>
      </c>
      <c r="T1084" s="44">
        <f t="shared" si="775"/>
        <v>0</v>
      </c>
      <c r="U1084" s="44">
        <f t="shared" si="775"/>
        <v>0</v>
      </c>
      <c r="V1084" s="44">
        <f t="shared" si="775"/>
        <v>0</v>
      </c>
      <c r="W1084" s="44">
        <f t="shared" si="775"/>
        <v>0</v>
      </c>
      <c r="X1084" s="44">
        <f t="shared" si="775"/>
        <v>0</v>
      </c>
      <c r="Y1084" s="44">
        <f t="shared" si="775"/>
        <v>0</v>
      </c>
      <c r="Z1084" s="44">
        <f t="shared" si="775"/>
        <v>9155078.8399999999</v>
      </c>
      <c r="AA1084" s="44">
        <f t="shared" si="775"/>
        <v>24356921.159999996</v>
      </c>
      <c r="AB1084" s="45">
        <f t="shared" si="771"/>
        <v>0.27318807710670806</v>
      </c>
      <c r="AC1084" s="47"/>
    </row>
    <row r="1085" spans="1:29" s="39" customFormat="1" ht="15" customHeight="1" x14ac:dyDescent="0.25">
      <c r="A1085" s="36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  <c r="O1085" s="37"/>
      <c r="P1085" s="37"/>
      <c r="Q1085" s="37"/>
      <c r="R1085" s="37"/>
      <c r="S1085" s="37"/>
      <c r="T1085" s="37"/>
      <c r="U1085" s="37"/>
      <c r="V1085" s="37"/>
      <c r="W1085" s="37"/>
      <c r="X1085" s="37"/>
      <c r="Y1085" s="37"/>
      <c r="Z1085" s="37"/>
      <c r="AA1085" s="37"/>
      <c r="AB1085" s="37"/>
      <c r="AC1085" s="38"/>
    </row>
    <row r="1086" spans="1:29" s="39" customFormat="1" ht="15" customHeight="1" x14ac:dyDescent="0.25">
      <c r="A1086" s="36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  <c r="O1086" s="37"/>
      <c r="P1086" s="37"/>
      <c r="Q1086" s="37"/>
      <c r="R1086" s="37"/>
      <c r="S1086" s="37"/>
      <c r="T1086" s="37"/>
      <c r="U1086" s="37"/>
      <c r="V1086" s="37"/>
      <c r="W1086" s="37"/>
      <c r="X1086" s="37"/>
      <c r="Y1086" s="37"/>
      <c r="Z1086" s="37"/>
      <c r="AA1086" s="37"/>
      <c r="AB1086" s="37"/>
      <c r="AC1086" s="38"/>
    </row>
    <row r="1087" spans="1:29" s="39" customFormat="1" ht="15" customHeight="1" x14ac:dyDescent="0.3">
      <c r="A1087" s="40" t="s">
        <v>56</v>
      </c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  <c r="O1087" s="37"/>
      <c r="P1087" s="37"/>
      <c r="Q1087" s="37"/>
      <c r="R1087" s="37"/>
      <c r="S1087" s="37"/>
      <c r="T1087" s="37"/>
      <c r="U1087" s="37"/>
      <c r="V1087" s="37"/>
      <c r="W1087" s="37"/>
      <c r="X1087" s="37"/>
      <c r="Y1087" s="37"/>
      <c r="Z1087" s="37"/>
      <c r="AA1087" s="37"/>
      <c r="AB1087" s="37"/>
      <c r="AC1087" s="38"/>
    </row>
    <row r="1088" spans="1:29" s="39" customFormat="1" ht="18" customHeight="1" x14ac:dyDescent="0.25">
      <c r="A1088" s="41" t="s">
        <v>36</v>
      </c>
      <c r="B1088" s="37">
        <f>[1]consoCURRENT!E21778</f>
        <v>25628000</v>
      </c>
      <c r="C1088" s="37">
        <f>[1]consoCURRENT!F21778</f>
        <v>0</v>
      </c>
      <c r="D1088" s="37">
        <f>[1]consoCURRENT!G21778</f>
        <v>0</v>
      </c>
      <c r="E1088" s="37">
        <f>[1]consoCURRENT!H21778</f>
        <v>5931575.4300000006</v>
      </c>
      <c r="F1088" s="37">
        <f>[1]consoCURRENT!I21778</f>
        <v>0</v>
      </c>
      <c r="G1088" s="37">
        <f>[1]consoCURRENT!J21778</f>
        <v>0</v>
      </c>
      <c r="H1088" s="37">
        <f>[1]consoCURRENT!K21778</f>
        <v>0</v>
      </c>
      <c r="I1088" s="37">
        <f>[1]consoCURRENT!L21778</f>
        <v>0</v>
      </c>
      <c r="J1088" s="37">
        <f>[1]consoCURRENT!M21778</f>
        <v>0</v>
      </c>
      <c r="K1088" s="37">
        <f>[1]consoCURRENT!N21778</f>
        <v>0</v>
      </c>
      <c r="L1088" s="37">
        <f>[1]consoCURRENT!O21778</f>
        <v>0</v>
      </c>
      <c r="M1088" s="37">
        <f>[1]consoCURRENT!P21778</f>
        <v>0</v>
      </c>
      <c r="N1088" s="37">
        <f>[1]consoCURRENT!Q21778</f>
        <v>0</v>
      </c>
      <c r="O1088" s="37">
        <f>[1]consoCURRENT!R21778</f>
        <v>3915308.8000000003</v>
      </c>
      <c r="P1088" s="37">
        <f>[1]consoCURRENT!S21778</f>
        <v>2016266.6300000004</v>
      </c>
      <c r="Q1088" s="37">
        <f>[1]consoCURRENT!T21778</f>
        <v>0</v>
      </c>
      <c r="R1088" s="37">
        <f>[1]consoCURRENT!U21778</f>
        <v>0</v>
      </c>
      <c r="S1088" s="37">
        <f>[1]consoCURRENT!V21778</f>
        <v>0</v>
      </c>
      <c r="T1088" s="37">
        <f>[1]consoCURRENT!W21778</f>
        <v>0</v>
      </c>
      <c r="U1088" s="37">
        <f>[1]consoCURRENT!X21778</f>
        <v>0</v>
      </c>
      <c r="V1088" s="37">
        <f>[1]consoCURRENT!Y21778</f>
        <v>0</v>
      </c>
      <c r="W1088" s="37">
        <f>[1]consoCURRENT!Z21778</f>
        <v>0</v>
      </c>
      <c r="X1088" s="37">
        <f>[1]consoCURRENT!AA21778</f>
        <v>0</v>
      </c>
      <c r="Y1088" s="37">
        <f>[1]consoCURRENT!AB21778</f>
        <v>0</v>
      </c>
      <c r="Z1088" s="37">
        <f>SUM(M1088:Y1088)</f>
        <v>5931575.4300000006</v>
      </c>
      <c r="AA1088" s="37">
        <f>B1088-Z1088</f>
        <v>19696424.57</v>
      </c>
      <c r="AB1088" s="42">
        <f>Z1088/B1088</f>
        <v>0.23144901787107852</v>
      </c>
      <c r="AC1088" s="38"/>
    </row>
    <row r="1089" spans="1:29" s="39" customFormat="1" ht="18" customHeight="1" x14ac:dyDescent="0.25">
      <c r="A1089" s="41" t="s">
        <v>37</v>
      </c>
      <c r="B1089" s="37">
        <f>[1]consoCURRENT!E21854</f>
        <v>10654000</v>
      </c>
      <c r="C1089" s="37">
        <f>[1]consoCURRENT!F21854</f>
        <v>0</v>
      </c>
      <c r="D1089" s="37">
        <f>[1]consoCURRENT!G21854</f>
        <v>0</v>
      </c>
      <c r="E1089" s="37">
        <f>[1]consoCURRENT!H21854</f>
        <v>2557494.6199999996</v>
      </c>
      <c r="F1089" s="37">
        <f>[1]consoCURRENT!I21854</f>
        <v>0</v>
      </c>
      <c r="G1089" s="37">
        <f>[1]consoCURRENT!J21854</f>
        <v>0</v>
      </c>
      <c r="H1089" s="37">
        <f>[1]consoCURRENT!K21854</f>
        <v>0</v>
      </c>
      <c r="I1089" s="37">
        <f>[1]consoCURRENT!L21854</f>
        <v>0</v>
      </c>
      <c r="J1089" s="37">
        <f>[1]consoCURRENT!M21854</f>
        <v>0</v>
      </c>
      <c r="K1089" s="37">
        <f>[1]consoCURRENT!N21854</f>
        <v>0</v>
      </c>
      <c r="L1089" s="37">
        <f>[1]consoCURRENT!O21854</f>
        <v>0</v>
      </c>
      <c r="M1089" s="37">
        <f>[1]consoCURRENT!P21854</f>
        <v>0</v>
      </c>
      <c r="N1089" s="37">
        <f>[1]consoCURRENT!Q21854</f>
        <v>0</v>
      </c>
      <c r="O1089" s="37">
        <f>[1]consoCURRENT!R21854</f>
        <v>1049244.8500000001</v>
      </c>
      <c r="P1089" s="37">
        <f>[1]consoCURRENT!S21854</f>
        <v>1508249.77</v>
      </c>
      <c r="Q1089" s="37">
        <f>[1]consoCURRENT!T21854</f>
        <v>0</v>
      </c>
      <c r="R1089" s="37">
        <f>[1]consoCURRENT!U21854</f>
        <v>0</v>
      </c>
      <c r="S1089" s="37">
        <f>[1]consoCURRENT!V21854</f>
        <v>0</v>
      </c>
      <c r="T1089" s="37">
        <f>[1]consoCURRENT!W21854</f>
        <v>0</v>
      </c>
      <c r="U1089" s="37">
        <f>[1]consoCURRENT!X21854</f>
        <v>0</v>
      </c>
      <c r="V1089" s="37">
        <f>[1]consoCURRENT!Y21854</f>
        <v>0</v>
      </c>
      <c r="W1089" s="37">
        <f>[1]consoCURRENT!Z21854</f>
        <v>0</v>
      </c>
      <c r="X1089" s="37">
        <f>[1]consoCURRENT!AA21854</f>
        <v>0</v>
      </c>
      <c r="Y1089" s="37">
        <f>[1]consoCURRENT!AB21854</f>
        <v>0</v>
      </c>
      <c r="Z1089" s="37">
        <f t="shared" ref="Z1089:Z1091" si="776">SUM(M1089:Y1089)</f>
        <v>2557494.62</v>
      </c>
      <c r="AA1089" s="37">
        <f t="shared" ref="AA1089:AA1091" si="777">B1089-Z1089</f>
        <v>8096505.3799999999</v>
      </c>
      <c r="AB1089" s="42">
        <f t="shared" ref="AB1089:AB1094" si="778">Z1089/B1089</f>
        <v>0.24005018021400415</v>
      </c>
      <c r="AC1089" s="38"/>
    </row>
    <row r="1090" spans="1:29" s="39" customFormat="1" ht="18" customHeight="1" x14ac:dyDescent="0.25">
      <c r="A1090" s="41" t="s">
        <v>38</v>
      </c>
      <c r="B1090" s="37">
        <f>[1]consoCURRENT!E21860</f>
        <v>0</v>
      </c>
      <c r="C1090" s="37">
        <f>[1]consoCURRENT!F21860</f>
        <v>0</v>
      </c>
      <c r="D1090" s="37">
        <f>[1]consoCURRENT!G21860</f>
        <v>0</v>
      </c>
      <c r="E1090" s="37">
        <f>[1]consoCURRENT!H21860</f>
        <v>0</v>
      </c>
      <c r="F1090" s="37">
        <f>[1]consoCURRENT!I21860</f>
        <v>0</v>
      </c>
      <c r="G1090" s="37">
        <f>[1]consoCURRENT!J21860</f>
        <v>0</v>
      </c>
      <c r="H1090" s="37">
        <f>[1]consoCURRENT!K21860</f>
        <v>0</v>
      </c>
      <c r="I1090" s="37">
        <f>[1]consoCURRENT!L21860</f>
        <v>0</v>
      </c>
      <c r="J1090" s="37">
        <f>[1]consoCURRENT!M21860</f>
        <v>0</v>
      </c>
      <c r="K1090" s="37">
        <f>[1]consoCURRENT!N21860</f>
        <v>0</v>
      </c>
      <c r="L1090" s="37">
        <f>[1]consoCURRENT!O21860</f>
        <v>0</v>
      </c>
      <c r="M1090" s="37">
        <f>[1]consoCURRENT!P21860</f>
        <v>0</v>
      </c>
      <c r="N1090" s="37">
        <f>[1]consoCURRENT!Q21860</f>
        <v>0</v>
      </c>
      <c r="O1090" s="37">
        <f>[1]consoCURRENT!R21860</f>
        <v>0</v>
      </c>
      <c r="P1090" s="37">
        <f>[1]consoCURRENT!S21860</f>
        <v>0</v>
      </c>
      <c r="Q1090" s="37">
        <f>[1]consoCURRENT!T21860</f>
        <v>0</v>
      </c>
      <c r="R1090" s="37">
        <f>[1]consoCURRENT!U21860</f>
        <v>0</v>
      </c>
      <c r="S1090" s="37">
        <f>[1]consoCURRENT!V21860</f>
        <v>0</v>
      </c>
      <c r="T1090" s="37">
        <f>[1]consoCURRENT!W21860</f>
        <v>0</v>
      </c>
      <c r="U1090" s="37">
        <f>[1]consoCURRENT!X21860</f>
        <v>0</v>
      </c>
      <c r="V1090" s="37">
        <f>[1]consoCURRENT!Y21860</f>
        <v>0</v>
      </c>
      <c r="W1090" s="37">
        <f>[1]consoCURRENT!Z21860</f>
        <v>0</v>
      </c>
      <c r="X1090" s="37">
        <f>[1]consoCURRENT!AA21860</f>
        <v>0</v>
      </c>
      <c r="Y1090" s="37">
        <f>[1]consoCURRENT!AB21860</f>
        <v>0</v>
      </c>
      <c r="Z1090" s="37">
        <f t="shared" si="776"/>
        <v>0</v>
      </c>
      <c r="AA1090" s="37">
        <f t="shared" si="777"/>
        <v>0</v>
      </c>
      <c r="AB1090" s="42"/>
      <c r="AC1090" s="38"/>
    </row>
    <row r="1091" spans="1:29" s="39" customFormat="1" ht="18" customHeight="1" x14ac:dyDescent="0.25">
      <c r="A1091" s="41" t="s">
        <v>39</v>
      </c>
      <c r="B1091" s="37">
        <f>[1]consoCURRENT!E21889</f>
        <v>0</v>
      </c>
      <c r="C1091" s="37">
        <f>[1]consoCURRENT!F21889</f>
        <v>0</v>
      </c>
      <c r="D1091" s="37">
        <f>[1]consoCURRENT!G21889</f>
        <v>0</v>
      </c>
      <c r="E1091" s="37">
        <f>[1]consoCURRENT!H21889</f>
        <v>0</v>
      </c>
      <c r="F1091" s="37">
        <f>[1]consoCURRENT!I21889</f>
        <v>0</v>
      </c>
      <c r="G1091" s="37">
        <f>[1]consoCURRENT!J21889</f>
        <v>0</v>
      </c>
      <c r="H1091" s="37">
        <f>[1]consoCURRENT!K21889</f>
        <v>0</v>
      </c>
      <c r="I1091" s="37">
        <f>[1]consoCURRENT!L21889</f>
        <v>0</v>
      </c>
      <c r="J1091" s="37">
        <f>[1]consoCURRENT!M21889</f>
        <v>0</v>
      </c>
      <c r="K1091" s="37">
        <f>[1]consoCURRENT!N21889</f>
        <v>0</v>
      </c>
      <c r="L1091" s="37">
        <f>[1]consoCURRENT!O21889</f>
        <v>0</v>
      </c>
      <c r="M1091" s="37">
        <f>[1]consoCURRENT!P21889</f>
        <v>0</v>
      </c>
      <c r="N1091" s="37">
        <f>[1]consoCURRENT!Q21889</f>
        <v>0</v>
      </c>
      <c r="O1091" s="37">
        <f>[1]consoCURRENT!R21889</f>
        <v>0</v>
      </c>
      <c r="P1091" s="37">
        <f>[1]consoCURRENT!S21889</f>
        <v>0</v>
      </c>
      <c r="Q1091" s="37">
        <f>[1]consoCURRENT!T21889</f>
        <v>0</v>
      </c>
      <c r="R1091" s="37">
        <f>[1]consoCURRENT!U21889</f>
        <v>0</v>
      </c>
      <c r="S1091" s="37">
        <f>[1]consoCURRENT!V21889</f>
        <v>0</v>
      </c>
      <c r="T1091" s="37">
        <f>[1]consoCURRENT!W21889</f>
        <v>0</v>
      </c>
      <c r="U1091" s="37">
        <f>[1]consoCURRENT!X21889</f>
        <v>0</v>
      </c>
      <c r="V1091" s="37">
        <f>[1]consoCURRENT!Y21889</f>
        <v>0</v>
      </c>
      <c r="W1091" s="37">
        <f>[1]consoCURRENT!Z21889</f>
        <v>0</v>
      </c>
      <c r="X1091" s="37">
        <f>[1]consoCURRENT!AA21889</f>
        <v>0</v>
      </c>
      <c r="Y1091" s="37">
        <f>[1]consoCURRENT!AB21889</f>
        <v>0</v>
      </c>
      <c r="Z1091" s="37">
        <f t="shared" si="776"/>
        <v>0</v>
      </c>
      <c r="AA1091" s="37">
        <f t="shared" si="777"/>
        <v>0</v>
      </c>
      <c r="AB1091" s="42"/>
      <c r="AC1091" s="38"/>
    </row>
    <row r="1092" spans="1:29" s="39" customFormat="1" ht="18" customHeight="1" x14ac:dyDescent="0.25">
      <c r="A1092" s="43" t="s">
        <v>40</v>
      </c>
      <c r="B1092" s="44">
        <f>SUM(B1088:B1091)</f>
        <v>36282000</v>
      </c>
      <c r="C1092" s="44">
        <f t="shared" ref="C1092:AA1092" si="779">SUM(C1088:C1091)</f>
        <v>0</v>
      </c>
      <c r="D1092" s="44">
        <f t="shared" si="779"/>
        <v>0</v>
      </c>
      <c r="E1092" s="44">
        <f t="shared" si="779"/>
        <v>8489070.0500000007</v>
      </c>
      <c r="F1092" s="44">
        <f t="shared" si="779"/>
        <v>0</v>
      </c>
      <c r="G1092" s="44">
        <f t="shared" si="779"/>
        <v>0</v>
      </c>
      <c r="H1092" s="44">
        <f t="shared" si="779"/>
        <v>0</v>
      </c>
      <c r="I1092" s="44">
        <f t="shared" si="779"/>
        <v>0</v>
      </c>
      <c r="J1092" s="44">
        <f t="shared" si="779"/>
        <v>0</v>
      </c>
      <c r="K1092" s="44">
        <f t="shared" si="779"/>
        <v>0</v>
      </c>
      <c r="L1092" s="44">
        <f t="shared" si="779"/>
        <v>0</v>
      </c>
      <c r="M1092" s="44">
        <f t="shared" si="779"/>
        <v>0</v>
      </c>
      <c r="N1092" s="44">
        <f t="shared" si="779"/>
        <v>0</v>
      </c>
      <c r="O1092" s="44">
        <f t="shared" si="779"/>
        <v>4964553.6500000004</v>
      </c>
      <c r="P1092" s="44">
        <f t="shared" si="779"/>
        <v>3524516.4000000004</v>
      </c>
      <c r="Q1092" s="44">
        <f t="shared" si="779"/>
        <v>0</v>
      </c>
      <c r="R1092" s="44">
        <f t="shared" si="779"/>
        <v>0</v>
      </c>
      <c r="S1092" s="44">
        <f t="shared" si="779"/>
        <v>0</v>
      </c>
      <c r="T1092" s="44">
        <f t="shared" si="779"/>
        <v>0</v>
      </c>
      <c r="U1092" s="44">
        <f t="shared" si="779"/>
        <v>0</v>
      </c>
      <c r="V1092" s="44">
        <f t="shared" si="779"/>
        <v>0</v>
      </c>
      <c r="W1092" s="44">
        <f t="shared" si="779"/>
        <v>0</v>
      </c>
      <c r="X1092" s="44">
        <f t="shared" si="779"/>
        <v>0</v>
      </c>
      <c r="Y1092" s="44">
        <f t="shared" si="779"/>
        <v>0</v>
      </c>
      <c r="Z1092" s="44">
        <f t="shared" si="779"/>
        <v>8489070.0500000007</v>
      </c>
      <c r="AA1092" s="44">
        <f t="shared" si="779"/>
        <v>27792929.949999999</v>
      </c>
      <c r="AB1092" s="45">
        <f t="shared" si="778"/>
        <v>0.23397469957554712</v>
      </c>
      <c r="AC1092" s="38"/>
    </row>
    <row r="1093" spans="1:29" s="39" customFormat="1" ht="18" customHeight="1" x14ac:dyDescent="0.25">
      <c r="A1093" s="46" t="s">
        <v>41</v>
      </c>
      <c r="B1093" s="37">
        <f>[1]consoCURRENT!E21893</f>
        <v>2355000</v>
      </c>
      <c r="C1093" s="37">
        <f>[1]consoCURRENT!F21893</f>
        <v>0</v>
      </c>
      <c r="D1093" s="37">
        <f>[1]consoCURRENT!G21893</f>
        <v>0</v>
      </c>
      <c r="E1093" s="37">
        <f>[1]consoCURRENT!H21893</f>
        <v>661672.98</v>
      </c>
      <c r="F1093" s="37">
        <f>[1]consoCURRENT!I21893</f>
        <v>0</v>
      </c>
      <c r="G1093" s="37">
        <f>[1]consoCURRENT!J21893</f>
        <v>0</v>
      </c>
      <c r="H1093" s="37">
        <f>[1]consoCURRENT!K21893</f>
        <v>0</v>
      </c>
      <c r="I1093" s="37">
        <f>[1]consoCURRENT!L21893</f>
        <v>0</v>
      </c>
      <c r="J1093" s="37">
        <f>[1]consoCURRENT!M21893</f>
        <v>0</v>
      </c>
      <c r="K1093" s="37">
        <f>[1]consoCURRENT!N21893</f>
        <v>0</v>
      </c>
      <c r="L1093" s="37">
        <f>[1]consoCURRENT!O21893</f>
        <v>0</v>
      </c>
      <c r="M1093" s="37">
        <f>[1]consoCURRENT!P21893</f>
        <v>0</v>
      </c>
      <c r="N1093" s="37">
        <f>[1]consoCURRENT!Q21893</f>
        <v>0</v>
      </c>
      <c r="O1093" s="37">
        <f>[1]consoCURRENT!R21893</f>
        <v>446908.08</v>
      </c>
      <c r="P1093" s="37">
        <f>[1]consoCURRENT!S21893</f>
        <v>214764.9</v>
      </c>
      <c r="Q1093" s="37">
        <f>[1]consoCURRENT!T21893</f>
        <v>0</v>
      </c>
      <c r="R1093" s="37">
        <f>[1]consoCURRENT!U21893</f>
        <v>0</v>
      </c>
      <c r="S1093" s="37">
        <f>[1]consoCURRENT!V21893</f>
        <v>0</v>
      </c>
      <c r="T1093" s="37">
        <f>[1]consoCURRENT!W21893</f>
        <v>0</v>
      </c>
      <c r="U1093" s="37">
        <f>[1]consoCURRENT!X21893</f>
        <v>0</v>
      </c>
      <c r="V1093" s="37">
        <f>[1]consoCURRENT!Y21893</f>
        <v>0</v>
      </c>
      <c r="W1093" s="37">
        <f>[1]consoCURRENT!Z21893</f>
        <v>0</v>
      </c>
      <c r="X1093" s="37">
        <f>[1]consoCURRENT!AA21893</f>
        <v>0</v>
      </c>
      <c r="Y1093" s="37">
        <f>[1]consoCURRENT!AB21893</f>
        <v>0</v>
      </c>
      <c r="Z1093" s="37">
        <f t="shared" ref="Z1093" si="780">SUM(M1093:Y1093)</f>
        <v>661672.98</v>
      </c>
      <c r="AA1093" s="37">
        <f t="shared" ref="AA1093" si="781">B1093-Z1093</f>
        <v>1693327.02</v>
      </c>
      <c r="AB1093" s="42">
        <f t="shared" si="778"/>
        <v>0.28096517197452231</v>
      </c>
      <c r="AC1093" s="38"/>
    </row>
    <row r="1094" spans="1:29" s="39" customFormat="1" ht="18" customHeight="1" x14ac:dyDescent="0.25">
      <c r="A1094" s="43" t="s">
        <v>42</v>
      </c>
      <c r="B1094" s="44">
        <f>B1093+B1092</f>
        <v>38637000</v>
      </c>
      <c r="C1094" s="44">
        <f t="shared" ref="C1094:AA1094" si="782">C1093+C1092</f>
        <v>0</v>
      </c>
      <c r="D1094" s="44">
        <f t="shared" si="782"/>
        <v>0</v>
      </c>
      <c r="E1094" s="44">
        <f t="shared" si="782"/>
        <v>9150743.0300000012</v>
      </c>
      <c r="F1094" s="44">
        <f t="shared" si="782"/>
        <v>0</v>
      </c>
      <c r="G1094" s="44">
        <f t="shared" si="782"/>
        <v>0</v>
      </c>
      <c r="H1094" s="44">
        <f t="shared" si="782"/>
        <v>0</v>
      </c>
      <c r="I1094" s="44">
        <f t="shared" si="782"/>
        <v>0</v>
      </c>
      <c r="J1094" s="44">
        <f t="shared" si="782"/>
        <v>0</v>
      </c>
      <c r="K1094" s="44">
        <f t="shared" si="782"/>
        <v>0</v>
      </c>
      <c r="L1094" s="44">
        <f t="shared" si="782"/>
        <v>0</v>
      </c>
      <c r="M1094" s="44">
        <f t="shared" si="782"/>
        <v>0</v>
      </c>
      <c r="N1094" s="44">
        <f t="shared" si="782"/>
        <v>0</v>
      </c>
      <c r="O1094" s="44">
        <f t="shared" si="782"/>
        <v>5411461.7300000004</v>
      </c>
      <c r="P1094" s="44">
        <f t="shared" si="782"/>
        <v>3739281.3000000003</v>
      </c>
      <c r="Q1094" s="44">
        <f t="shared" si="782"/>
        <v>0</v>
      </c>
      <c r="R1094" s="44">
        <f t="shared" si="782"/>
        <v>0</v>
      </c>
      <c r="S1094" s="44">
        <f t="shared" si="782"/>
        <v>0</v>
      </c>
      <c r="T1094" s="44">
        <f t="shared" si="782"/>
        <v>0</v>
      </c>
      <c r="U1094" s="44">
        <f t="shared" si="782"/>
        <v>0</v>
      </c>
      <c r="V1094" s="44">
        <f t="shared" si="782"/>
        <v>0</v>
      </c>
      <c r="W1094" s="44">
        <f t="shared" si="782"/>
        <v>0</v>
      </c>
      <c r="X1094" s="44">
        <f t="shared" si="782"/>
        <v>0</v>
      </c>
      <c r="Y1094" s="44">
        <f t="shared" si="782"/>
        <v>0</v>
      </c>
      <c r="Z1094" s="44">
        <f t="shared" si="782"/>
        <v>9150743.0300000012</v>
      </c>
      <c r="AA1094" s="44">
        <f t="shared" si="782"/>
        <v>29486256.969999999</v>
      </c>
      <c r="AB1094" s="45">
        <f t="shared" si="778"/>
        <v>0.23683885990113107</v>
      </c>
      <c r="AC1094" s="47"/>
    </row>
    <row r="1095" spans="1:29" s="39" customFormat="1" ht="15" customHeight="1" x14ac:dyDescent="0.25">
      <c r="A1095" s="36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  <c r="O1095" s="37"/>
      <c r="P1095" s="37"/>
      <c r="Q1095" s="37"/>
      <c r="R1095" s="37"/>
      <c r="S1095" s="37"/>
      <c r="T1095" s="37"/>
      <c r="U1095" s="37"/>
      <c r="V1095" s="37"/>
      <c r="W1095" s="37"/>
      <c r="X1095" s="37"/>
      <c r="Y1095" s="37"/>
      <c r="Z1095" s="37"/>
      <c r="AA1095" s="37"/>
      <c r="AB1095" s="37"/>
      <c r="AC1095" s="38"/>
    </row>
    <row r="1096" spans="1:29" s="39" customFormat="1" ht="15" customHeight="1" x14ac:dyDescent="0.25">
      <c r="A1096" s="36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  <c r="O1096" s="37"/>
      <c r="P1096" s="37"/>
      <c r="Q1096" s="37"/>
      <c r="R1096" s="37"/>
      <c r="S1096" s="37"/>
      <c r="T1096" s="37"/>
      <c r="U1096" s="37"/>
      <c r="V1096" s="37"/>
      <c r="W1096" s="37"/>
      <c r="X1096" s="37"/>
      <c r="Y1096" s="37"/>
      <c r="Z1096" s="37"/>
      <c r="AA1096" s="37"/>
      <c r="AB1096" s="37"/>
      <c r="AC1096" s="38"/>
    </row>
    <row r="1097" spans="1:29" s="39" customFormat="1" ht="15" customHeight="1" x14ac:dyDescent="0.3">
      <c r="A1097" s="40" t="s">
        <v>57</v>
      </c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  <c r="O1097" s="37"/>
      <c r="P1097" s="37"/>
      <c r="Q1097" s="37"/>
      <c r="R1097" s="37"/>
      <c r="S1097" s="37"/>
      <c r="T1097" s="37"/>
      <c r="U1097" s="37"/>
      <c r="V1097" s="37"/>
      <c r="W1097" s="37"/>
      <c r="X1097" s="37"/>
      <c r="Y1097" s="37"/>
      <c r="Z1097" s="37"/>
      <c r="AA1097" s="37"/>
      <c r="AB1097" s="37"/>
      <c r="AC1097" s="38"/>
    </row>
    <row r="1098" spans="1:29" s="39" customFormat="1" ht="18" customHeight="1" x14ac:dyDescent="0.25">
      <c r="A1098" s="41" t="s">
        <v>36</v>
      </c>
      <c r="B1098" s="37">
        <f>[1]consoCURRENT!E21953</f>
        <v>21969000</v>
      </c>
      <c r="C1098" s="37">
        <f>[1]consoCURRENT!F21953</f>
        <v>0</v>
      </c>
      <c r="D1098" s="37">
        <f>[1]consoCURRENT!G21953</f>
        <v>0</v>
      </c>
      <c r="E1098" s="37">
        <f>[1]consoCURRENT!H21953</f>
        <v>5085989.68</v>
      </c>
      <c r="F1098" s="37">
        <f>[1]consoCURRENT!I21953</f>
        <v>0</v>
      </c>
      <c r="G1098" s="37">
        <f>[1]consoCURRENT!J21953</f>
        <v>0</v>
      </c>
      <c r="H1098" s="37">
        <f>[1]consoCURRENT!K21953</f>
        <v>0</v>
      </c>
      <c r="I1098" s="37">
        <f>[1]consoCURRENT!L21953</f>
        <v>0</v>
      </c>
      <c r="J1098" s="37">
        <f>[1]consoCURRENT!M21953</f>
        <v>0</v>
      </c>
      <c r="K1098" s="37">
        <f>[1]consoCURRENT!N21953</f>
        <v>0</v>
      </c>
      <c r="L1098" s="37">
        <f>[1]consoCURRENT!O21953</f>
        <v>0</v>
      </c>
      <c r="M1098" s="37">
        <f>[1]consoCURRENT!P21953</f>
        <v>0</v>
      </c>
      <c r="N1098" s="37">
        <f>[1]consoCURRENT!Q21953</f>
        <v>0</v>
      </c>
      <c r="O1098" s="37">
        <f>[1]consoCURRENT!R21953</f>
        <v>3378668.6</v>
      </c>
      <c r="P1098" s="37">
        <f>[1]consoCURRENT!S21953</f>
        <v>1707321.08</v>
      </c>
      <c r="Q1098" s="37">
        <f>[1]consoCURRENT!T21953</f>
        <v>0</v>
      </c>
      <c r="R1098" s="37">
        <f>[1]consoCURRENT!U21953</f>
        <v>0</v>
      </c>
      <c r="S1098" s="37">
        <f>[1]consoCURRENT!V21953</f>
        <v>0</v>
      </c>
      <c r="T1098" s="37">
        <f>[1]consoCURRENT!W21953</f>
        <v>0</v>
      </c>
      <c r="U1098" s="37">
        <f>[1]consoCURRENT!X21953</f>
        <v>0</v>
      </c>
      <c r="V1098" s="37">
        <f>[1]consoCURRENT!Y21953</f>
        <v>0</v>
      </c>
      <c r="W1098" s="37">
        <f>[1]consoCURRENT!Z21953</f>
        <v>0</v>
      </c>
      <c r="X1098" s="37">
        <f>[1]consoCURRENT!AA21953</f>
        <v>0</v>
      </c>
      <c r="Y1098" s="37">
        <f>[1]consoCURRENT!AB21953</f>
        <v>0</v>
      </c>
      <c r="Z1098" s="37">
        <f>SUM(M1098:Y1098)</f>
        <v>5085989.68</v>
      </c>
      <c r="AA1098" s="37">
        <f>B1098-Z1098</f>
        <v>16883010.32</v>
      </c>
      <c r="AB1098" s="42">
        <f>Z1098/B1098</f>
        <v>0.23150756429514313</v>
      </c>
      <c r="AC1098" s="38"/>
    </row>
    <row r="1099" spans="1:29" s="39" customFormat="1" ht="18" customHeight="1" x14ac:dyDescent="0.25">
      <c r="A1099" s="41" t="s">
        <v>37</v>
      </c>
      <c r="B1099" s="37">
        <f>[1]consoCURRENT!E22029</f>
        <v>7061000</v>
      </c>
      <c r="C1099" s="37">
        <f>[1]consoCURRENT!F22029</f>
        <v>0</v>
      </c>
      <c r="D1099" s="37">
        <f>[1]consoCURRENT!G22029</f>
        <v>0</v>
      </c>
      <c r="E1099" s="37">
        <f>[1]consoCURRENT!H22029</f>
        <v>1725870.27</v>
      </c>
      <c r="F1099" s="37">
        <f>[1]consoCURRENT!I22029</f>
        <v>0</v>
      </c>
      <c r="G1099" s="37">
        <f>[1]consoCURRENT!J22029</f>
        <v>0</v>
      </c>
      <c r="H1099" s="37">
        <f>[1]consoCURRENT!K22029</f>
        <v>0</v>
      </c>
      <c r="I1099" s="37">
        <f>[1]consoCURRENT!L22029</f>
        <v>0</v>
      </c>
      <c r="J1099" s="37">
        <f>[1]consoCURRENT!M22029</f>
        <v>0</v>
      </c>
      <c r="K1099" s="37">
        <f>[1]consoCURRENT!N22029</f>
        <v>0</v>
      </c>
      <c r="L1099" s="37">
        <f>[1]consoCURRENT!O22029</f>
        <v>0</v>
      </c>
      <c r="M1099" s="37">
        <f>[1]consoCURRENT!P22029</f>
        <v>0</v>
      </c>
      <c r="N1099" s="37">
        <f>[1]consoCURRENT!Q22029</f>
        <v>0</v>
      </c>
      <c r="O1099" s="37">
        <f>[1]consoCURRENT!R22029</f>
        <v>1419553.44</v>
      </c>
      <c r="P1099" s="37">
        <f>[1]consoCURRENT!S22029</f>
        <v>306316.83</v>
      </c>
      <c r="Q1099" s="37">
        <f>[1]consoCURRENT!T22029</f>
        <v>0</v>
      </c>
      <c r="R1099" s="37">
        <f>[1]consoCURRENT!U22029</f>
        <v>0</v>
      </c>
      <c r="S1099" s="37">
        <f>[1]consoCURRENT!V22029</f>
        <v>0</v>
      </c>
      <c r="T1099" s="37">
        <f>[1]consoCURRENT!W22029</f>
        <v>0</v>
      </c>
      <c r="U1099" s="37">
        <f>[1]consoCURRENT!X22029</f>
        <v>0</v>
      </c>
      <c r="V1099" s="37">
        <f>[1]consoCURRENT!Y22029</f>
        <v>0</v>
      </c>
      <c r="W1099" s="37">
        <f>[1]consoCURRENT!Z22029</f>
        <v>0</v>
      </c>
      <c r="X1099" s="37">
        <f>[1]consoCURRENT!AA22029</f>
        <v>0</v>
      </c>
      <c r="Y1099" s="37">
        <f>[1]consoCURRENT!AB22029</f>
        <v>0</v>
      </c>
      <c r="Z1099" s="37">
        <f t="shared" ref="Z1099:Z1101" si="783">SUM(M1099:Y1099)</f>
        <v>1725870.27</v>
      </c>
      <c r="AA1099" s="37">
        <f t="shared" ref="AA1099:AA1101" si="784">B1099-Z1099</f>
        <v>5335129.7300000004</v>
      </c>
      <c r="AB1099" s="42">
        <f t="shared" ref="AB1099:AB1104" si="785">Z1099/B1099</f>
        <v>0.24442292451494124</v>
      </c>
      <c r="AC1099" s="38"/>
    </row>
    <row r="1100" spans="1:29" s="39" customFormat="1" ht="18" customHeight="1" x14ac:dyDescent="0.25">
      <c r="A1100" s="41" t="s">
        <v>38</v>
      </c>
      <c r="B1100" s="37">
        <f>[1]consoCURRENT!E22035</f>
        <v>0</v>
      </c>
      <c r="C1100" s="37">
        <f>[1]consoCURRENT!F22035</f>
        <v>0</v>
      </c>
      <c r="D1100" s="37">
        <f>[1]consoCURRENT!G22035</f>
        <v>0</v>
      </c>
      <c r="E1100" s="37">
        <f>[1]consoCURRENT!H22035</f>
        <v>0</v>
      </c>
      <c r="F1100" s="37">
        <f>[1]consoCURRENT!I22035</f>
        <v>0</v>
      </c>
      <c r="G1100" s="37">
        <f>[1]consoCURRENT!J22035</f>
        <v>0</v>
      </c>
      <c r="H1100" s="37">
        <f>[1]consoCURRENT!K22035</f>
        <v>0</v>
      </c>
      <c r="I1100" s="37">
        <f>[1]consoCURRENT!L22035</f>
        <v>0</v>
      </c>
      <c r="J1100" s="37">
        <f>[1]consoCURRENT!M22035</f>
        <v>0</v>
      </c>
      <c r="K1100" s="37">
        <f>[1]consoCURRENT!N22035</f>
        <v>0</v>
      </c>
      <c r="L1100" s="37">
        <f>[1]consoCURRENT!O22035</f>
        <v>0</v>
      </c>
      <c r="M1100" s="37">
        <f>[1]consoCURRENT!P22035</f>
        <v>0</v>
      </c>
      <c r="N1100" s="37">
        <f>[1]consoCURRENT!Q22035</f>
        <v>0</v>
      </c>
      <c r="O1100" s="37">
        <f>[1]consoCURRENT!R22035</f>
        <v>0</v>
      </c>
      <c r="P1100" s="37">
        <f>[1]consoCURRENT!S22035</f>
        <v>0</v>
      </c>
      <c r="Q1100" s="37">
        <f>[1]consoCURRENT!T22035</f>
        <v>0</v>
      </c>
      <c r="R1100" s="37">
        <f>[1]consoCURRENT!U22035</f>
        <v>0</v>
      </c>
      <c r="S1100" s="37">
        <f>[1]consoCURRENT!V22035</f>
        <v>0</v>
      </c>
      <c r="T1100" s="37">
        <f>[1]consoCURRENT!W22035</f>
        <v>0</v>
      </c>
      <c r="U1100" s="37">
        <f>[1]consoCURRENT!X22035</f>
        <v>0</v>
      </c>
      <c r="V1100" s="37">
        <f>[1]consoCURRENT!Y22035</f>
        <v>0</v>
      </c>
      <c r="W1100" s="37">
        <f>[1]consoCURRENT!Z22035</f>
        <v>0</v>
      </c>
      <c r="X1100" s="37">
        <f>[1]consoCURRENT!AA22035</f>
        <v>0</v>
      </c>
      <c r="Y1100" s="37">
        <f>[1]consoCURRENT!AB22035</f>
        <v>0</v>
      </c>
      <c r="Z1100" s="37">
        <f t="shared" si="783"/>
        <v>0</v>
      </c>
      <c r="AA1100" s="37">
        <f t="shared" si="784"/>
        <v>0</v>
      </c>
      <c r="AB1100" s="42"/>
      <c r="AC1100" s="38"/>
    </row>
    <row r="1101" spans="1:29" s="39" customFormat="1" ht="18" customHeight="1" x14ac:dyDescent="0.25">
      <c r="A1101" s="41" t="s">
        <v>39</v>
      </c>
      <c r="B1101" s="37">
        <f>[1]consoCURRENT!E22064</f>
        <v>0</v>
      </c>
      <c r="C1101" s="37">
        <f>[1]consoCURRENT!F22064</f>
        <v>0</v>
      </c>
      <c r="D1101" s="37">
        <f>[1]consoCURRENT!G22064</f>
        <v>0</v>
      </c>
      <c r="E1101" s="37">
        <f>[1]consoCURRENT!H22064</f>
        <v>0</v>
      </c>
      <c r="F1101" s="37">
        <f>[1]consoCURRENT!I22064</f>
        <v>0</v>
      </c>
      <c r="G1101" s="37">
        <f>[1]consoCURRENT!J22064</f>
        <v>0</v>
      </c>
      <c r="H1101" s="37">
        <f>[1]consoCURRENT!K22064</f>
        <v>0</v>
      </c>
      <c r="I1101" s="37">
        <f>[1]consoCURRENT!L22064</f>
        <v>0</v>
      </c>
      <c r="J1101" s="37">
        <f>[1]consoCURRENT!M22064</f>
        <v>0</v>
      </c>
      <c r="K1101" s="37">
        <f>[1]consoCURRENT!N22064</f>
        <v>0</v>
      </c>
      <c r="L1101" s="37">
        <f>[1]consoCURRENT!O22064</f>
        <v>0</v>
      </c>
      <c r="M1101" s="37">
        <f>[1]consoCURRENT!P22064</f>
        <v>0</v>
      </c>
      <c r="N1101" s="37">
        <f>[1]consoCURRENT!Q22064</f>
        <v>0</v>
      </c>
      <c r="O1101" s="37">
        <f>[1]consoCURRENT!R22064</f>
        <v>0</v>
      </c>
      <c r="P1101" s="37">
        <f>[1]consoCURRENT!S22064</f>
        <v>0</v>
      </c>
      <c r="Q1101" s="37">
        <f>[1]consoCURRENT!T22064</f>
        <v>0</v>
      </c>
      <c r="R1101" s="37">
        <f>[1]consoCURRENT!U22064</f>
        <v>0</v>
      </c>
      <c r="S1101" s="37">
        <f>[1]consoCURRENT!V22064</f>
        <v>0</v>
      </c>
      <c r="T1101" s="37">
        <f>[1]consoCURRENT!W22064</f>
        <v>0</v>
      </c>
      <c r="U1101" s="37">
        <f>[1]consoCURRENT!X22064</f>
        <v>0</v>
      </c>
      <c r="V1101" s="37">
        <f>[1]consoCURRENT!Y22064</f>
        <v>0</v>
      </c>
      <c r="W1101" s="37">
        <f>[1]consoCURRENT!Z22064</f>
        <v>0</v>
      </c>
      <c r="X1101" s="37">
        <f>[1]consoCURRENT!AA22064</f>
        <v>0</v>
      </c>
      <c r="Y1101" s="37">
        <f>[1]consoCURRENT!AB22064</f>
        <v>0</v>
      </c>
      <c r="Z1101" s="37">
        <f t="shared" si="783"/>
        <v>0</v>
      </c>
      <c r="AA1101" s="37">
        <f t="shared" si="784"/>
        <v>0</v>
      </c>
      <c r="AB1101" s="42"/>
      <c r="AC1101" s="38"/>
    </row>
    <row r="1102" spans="1:29" s="39" customFormat="1" ht="18" customHeight="1" x14ac:dyDescent="0.25">
      <c r="A1102" s="43" t="s">
        <v>40</v>
      </c>
      <c r="B1102" s="44">
        <f>SUM(B1098:B1101)</f>
        <v>29030000</v>
      </c>
      <c r="C1102" s="44">
        <f t="shared" ref="C1102:AA1102" si="786">SUM(C1098:C1101)</f>
        <v>0</v>
      </c>
      <c r="D1102" s="44">
        <f t="shared" si="786"/>
        <v>0</v>
      </c>
      <c r="E1102" s="44">
        <f t="shared" si="786"/>
        <v>6811859.9499999993</v>
      </c>
      <c r="F1102" s="44">
        <f t="shared" si="786"/>
        <v>0</v>
      </c>
      <c r="G1102" s="44">
        <f t="shared" si="786"/>
        <v>0</v>
      </c>
      <c r="H1102" s="44">
        <f t="shared" si="786"/>
        <v>0</v>
      </c>
      <c r="I1102" s="44">
        <f t="shared" si="786"/>
        <v>0</v>
      </c>
      <c r="J1102" s="44">
        <f t="shared" si="786"/>
        <v>0</v>
      </c>
      <c r="K1102" s="44">
        <f t="shared" si="786"/>
        <v>0</v>
      </c>
      <c r="L1102" s="44">
        <f t="shared" si="786"/>
        <v>0</v>
      </c>
      <c r="M1102" s="44">
        <f t="shared" si="786"/>
        <v>0</v>
      </c>
      <c r="N1102" s="44">
        <f t="shared" si="786"/>
        <v>0</v>
      </c>
      <c r="O1102" s="44">
        <f t="shared" si="786"/>
        <v>4798222.04</v>
      </c>
      <c r="P1102" s="44">
        <f t="shared" si="786"/>
        <v>2013637.9100000001</v>
      </c>
      <c r="Q1102" s="44">
        <f t="shared" si="786"/>
        <v>0</v>
      </c>
      <c r="R1102" s="44">
        <f t="shared" si="786"/>
        <v>0</v>
      </c>
      <c r="S1102" s="44">
        <f t="shared" si="786"/>
        <v>0</v>
      </c>
      <c r="T1102" s="44">
        <f t="shared" si="786"/>
        <v>0</v>
      </c>
      <c r="U1102" s="44">
        <f t="shared" si="786"/>
        <v>0</v>
      </c>
      <c r="V1102" s="44">
        <f t="shared" si="786"/>
        <v>0</v>
      </c>
      <c r="W1102" s="44">
        <f t="shared" si="786"/>
        <v>0</v>
      </c>
      <c r="X1102" s="44">
        <f t="shared" si="786"/>
        <v>0</v>
      </c>
      <c r="Y1102" s="44">
        <f t="shared" si="786"/>
        <v>0</v>
      </c>
      <c r="Z1102" s="44">
        <f t="shared" si="786"/>
        <v>6811859.9499999993</v>
      </c>
      <c r="AA1102" s="44">
        <f t="shared" si="786"/>
        <v>22218140.050000001</v>
      </c>
      <c r="AB1102" s="45">
        <f t="shared" si="785"/>
        <v>0.23464898208749566</v>
      </c>
      <c r="AC1102" s="38"/>
    </row>
    <row r="1103" spans="1:29" s="39" customFormat="1" ht="18" customHeight="1" x14ac:dyDescent="0.25">
      <c r="A1103" s="46" t="s">
        <v>41</v>
      </c>
      <c r="B1103" s="37">
        <f>[1]consoCURRENT!E22068</f>
        <v>2065000</v>
      </c>
      <c r="C1103" s="37">
        <f>[1]consoCURRENT!F22068</f>
        <v>0</v>
      </c>
      <c r="D1103" s="37">
        <f>[1]consoCURRENT!G22068</f>
        <v>0</v>
      </c>
      <c r="E1103" s="37">
        <f>[1]consoCURRENT!H22068</f>
        <v>503599.85</v>
      </c>
      <c r="F1103" s="37">
        <f>[1]consoCURRENT!I22068</f>
        <v>0</v>
      </c>
      <c r="G1103" s="37">
        <f>[1]consoCURRENT!J22068</f>
        <v>0</v>
      </c>
      <c r="H1103" s="37">
        <f>[1]consoCURRENT!K22068</f>
        <v>0</v>
      </c>
      <c r="I1103" s="37">
        <f>[1]consoCURRENT!L22068</f>
        <v>0</v>
      </c>
      <c r="J1103" s="37">
        <f>[1]consoCURRENT!M22068</f>
        <v>0</v>
      </c>
      <c r="K1103" s="37">
        <f>[1]consoCURRENT!N22068</f>
        <v>0</v>
      </c>
      <c r="L1103" s="37">
        <f>[1]consoCURRENT!O22068</f>
        <v>0</v>
      </c>
      <c r="M1103" s="37">
        <f>[1]consoCURRENT!P22068</f>
        <v>0</v>
      </c>
      <c r="N1103" s="37">
        <f>[1]consoCURRENT!Q22068</f>
        <v>0</v>
      </c>
      <c r="O1103" s="37">
        <f>[1]consoCURRENT!R22068</f>
        <v>332218.25</v>
      </c>
      <c r="P1103" s="37">
        <f>[1]consoCURRENT!S22068</f>
        <v>171381.6</v>
      </c>
      <c r="Q1103" s="37">
        <f>[1]consoCURRENT!T22068</f>
        <v>0</v>
      </c>
      <c r="R1103" s="37">
        <f>[1]consoCURRENT!U22068</f>
        <v>0</v>
      </c>
      <c r="S1103" s="37">
        <f>[1]consoCURRENT!V22068</f>
        <v>0</v>
      </c>
      <c r="T1103" s="37">
        <f>[1]consoCURRENT!W22068</f>
        <v>0</v>
      </c>
      <c r="U1103" s="37">
        <f>[1]consoCURRENT!X22068</f>
        <v>0</v>
      </c>
      <c r="V1103" s="37">
        <f>[1]consoCURRENT!Y22068</f>
        <v>0</v>
      </c>
      <c r="W1103" s="37">
        <f>[1]consoCURRENT!Z22068</f>
        <v>0</v>
      </c>
      <c r="X1103" s="37">
        <f>[1]consoCURRENT!AA22068</f>
        <v>0</v>
      </c>
      <c r="Y1103" s="37">
        <f>[1]consoCURRENT!AB22068</f>
        <v>0</v>
      </c>
      <c r="Z1103" s="37">
        <f t="shared" ref="Z1103" si="787">SUM(M1103:Y1103)</f>
        <v>503599.85</v>
      </c>
      <c r="AA1103" s="37">
        <f t="shared" ref="AA1103" si="788">B1103-Z1103</f>
        <v>1561400.15</v>
      </c>
      <c r="AB1103" s="42">
        <f t="shared" si="785"/>
        <v>0.24387401937046005</v>
      </c>
      <c r="AC1103" s="38"/>
    </row>
    <row r="1104" spans="1:29" s="39" customFormat="1" ht="18" customHeight="1" x14ac:dyDescent="0.25">
      <c r="A1104" s="43" t="s">
        <v>42</v>
      </c>
      <c r="B1104" s="44">
        <f>B1103+B1102</f>
        <v>31095000</v>
      </c>
      <c r="C1104" s="44">
        <f t="shared" ref="C1104:AA1104" si="789">C1103+C1102</f>
        <v>0</v>
      </c>
      <c r="D1104" s="44">
        <f t="shared" si="789"/>
        <v>0</v>
      </c>
      <c r="E1104" s="44">
        <f t="shared" si="789"/>
        <v>7315459.7999999989</v>
      </c>
      <c r="F1104" s="44">
        <f t="shared" si="789"/>
        <v>0</v>
      </c>
      <c r="G1104" s="44">
        <f t="shared" si="789"/>
        <v>0</v>
      </c>
      <c r="H1104" s="44">
        <f t="shared" si="789"/>
        <v>0</v>
      </c>
      <c r="I1104" s="44">
        <f t="shared" si="789"/>
        <v>0</v>
      </c>
      <c r="J1104" s="44">
        <f t="shared" si="789"/>
        <v>0</v>
      </c>
      <c r="K1104" s="44">
        <f t="shared" si="789"/>
        <v>0</v>
      </c>
      <c r="L1104" s="44">
        <f t="shared" si="789"/>
        <v>0</v>
      </c>
      <c r="M1104" s="44">
        <f t="shared" si="789"/>
        <v>0</v>
      </c>
      <c r="N1104" s="44">
        <f t="shared" si="789"/>
        <v>0</v>
      </c>
      <c r="O1104" s="44">
        <f t="shared" si="789"/>
        <v>5130440.29</v>
      </c>
      <c r="P1104" s="44">
        <f t="shared" si="789"/>
        <v>2185019.5100000002</v>
      </c>
      <c r="Q1104" s="44">
        <f t="shared" si="789"/>
        <v>0</v>
      </c>
      <c r="R1104" s="44">
        <f t="shared" si="789"/>
        <v>0</v>
      </c>
      <c r="S1104" s="44">
        <f t="shared" si="789"/>
        <v>0</v>
      </c>
      <c r="T1104" s="44">
        <f t="shared" si="789"/>
        <v>0</v>
      </c>
      <c r="U1104" s="44">
        <f t="shared" si="789"/>
        <v>0</v>
      </c>
      <c r="V1104" s="44">
        <f t="shared" si="789"/>
        <v>0</v>
      </c>
      <c r="W1104" s="44">
        <f t="shared" si="789"/>
        <v>0</v>
      </c>
      <c r="X1104" s="44">
        <f t="shared" si="789"/>
        <v>0</v>
      </c>
      <c r="Y1104" s="44">
        <f t="shared" si="789"/>
        <v>0</v>
      </c>
      <c r="Z1104" s="44">
        <f t="shared" si="789"/>
        <v>7315459.7999999989</v>
      </c>
      <c r="AA1104" s="44">
        <f t="shared" si="789"/>
        <v>23779540.199999999</v>
      </c>
      <c r="AB1104" s="45">
        <f t="shared" si="785"/>
        <v>0.23526161119150985</v>
      </c>
      <c r="AC1104" s="47"/>
    </row>
    <row r="1105" spans="1:29" s="39" customFormat="1" ht="15" customHeight="1" x14ac:dyDescent="0.25">
      <c r="A1105" s="36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  <c r="O1105" s="37"/>
      <c r="P1105" s="37"/>
      <c r="Q1105" s="37"/>
      <c r="R1105" s="37"/>
      <c r="S1105" s="37"/>
      <c r="T1105" s="37"/>
      <c r="U1105" s="37"/>
      <c r="V1105" s="37"/>
      <c r="W1105" s="37"/>
      <c r="X1105" s="37"/>
      <c r="Y1105" s="37"/>
      <c r="Z1105" s="37"/>
      <c r="AA1105" s="37"/>
      <c r="AB1105" s="37"/>
      <c r="AC1105" s="38"/>
    </row>
    <row r="1106" spans="1:29" s="39" customFormat="1" ht="15" customHeight="1" x14ac:dyDescent="0.25">
      <c r="A1106" s="36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  <c r="O1106" s="37"/>
      <c r="P1106" s="37"/>
      <c r="Q1106" s="37"/>
      <c r="R1106" s="37"/>
      <c r="S1106" s="37"/>
      <c r="T1106" s="37"/>
      <c r="U1106" s="37"/>
      <c r="V1106" s="37"/>
      <c r="W1106" s="37"/>
      <c r="X1106" s="37"/>
      <c r="Y1106" s="37"/>
      <c r="Z1106" s="37"/>
      <c r="AA1106" s="37"/>
      <c r="AB1106" s="37"/>
      <c r="AC1106" s="38"/>
    </row>
    <row r="1107" spans="1:29" s="39" customFormat="1" ht="15" customHeight="1" x14ac:dyDescent="0.3">
      <c r="A1107" s="40" t="s">
        <v>58</v>
      </c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  <c r="O1107" s="37"/>
      <c r="P1107" s="37"/>
      <c r="Q1107" s="37"/>
      <c r="R1107" s="37"/>
      <c r="S1107" s="37"/>
      <c r="T1107" s="37"/>
      <c r="U1107" s="37"/>
      <c r="V1107" s="37"/>
      <c r="W1107" s="37"/>
      <c r="X1107" s="37"/>
      <c r="Y1107" s="37"/>
      <c r="Z1107" s="37"/>
      <c r="AA1107" s="37"/>
      <c r="AB1107" s="37"/>
      <c r="AC1107" s="38"/>
    </row>
    <row r="1108" spans="1:29" s="39" customFormat="1" ht="18" customHeight="1" x14ac:dyDescent="0.25">
      <c r="A1108" s="41" t="s">
        <v>36</v>
      </c>
      <c r="B1108" s="37">
        <f>[1]consoCURRENT!E22128</f>
        <v>35153000</v>
      </c>
      <c r="C1108" s="37">
        <f>[1]consoCURRENT!F22128</f>
        <v>0</v>
      </c>
      <c r="D1108" s="37">
        <f>[1]consoCURRENT!G22128</f>
        <v>0</v>
      </c>
      <c r="E1108" s="37">
        <f>[1]consoCURRENT!H22128</f>
        <v>8735486.9399999976</v>
      </c>
      <c r="F1108" s="37">
        <f>[1]consoCURRENT!I22128</f>
        <v>0</v>
      </c>
      <c r="G1108" s="37">
        <f>[1]consoCURRENT!J22128</f>
        <v>0</v>
      </c>
      <c r="H1108" s="37">
        <f>[1]consoCURRENT!K22128</f>
        <v>0</v>
      </c>
      <c r="I1108" s="37">
        <f>[1]consoCURRENT!L22128</f>
        <v>0</v>
      </c>
      <c r="J1108" s="37">
        <f>[1]consoCURRENT!M22128</f>
        <v>0</v>
      </c>
      <c r="K1108" s="37">
        <f>[1]consoCURRENT!N22128</f>
        <v>0</v>
      </c>
      <c r="L1108" s="37">
        <f>[1]consoCURRENT!O22128</f>
        <v>0</v>
      </c>
      <c r="M1108" s="37">
        <f>[1]consoCURRENT!P22128</f>
        <v>0</v>
      </c>
      <c r="N1108" s="37">
        <f>[1]consoCURRENT!Q22128</f>
        <v>0</v>
      </c>
      <c r="O1108" s="37">
        <f>[1]consoCURRENT!R22128</f>
        <v>5365640.3199999994</v>
      </c>
      <c r="P1108" s="37">
        <f>[1]consoCURRENT!S22128</f>
        <v>3369846.62</v>
      </c>
      <c r="Q1108" s="37">
        <f>[1]consoCURRENT!T22128</f>
        <v>0</v>
      </c>
      <c r="R1108" s="37">
        <f>[1]consoCURRENT!U22128</f>
        <v>0</v>
      </c>
      <c r="S1108" s="37">
        <f>[1]consoCURRENT!V22128</f>
        <v>0</v>
      </c>
      <c r="T1108" s="37">
        <f>[1]consoCURRENT!W22128</f>
        <v>0</v>
      </c>
      <c r="U1108" s="37">
        <f>[1]consoCURRENT!X22128</f>
        <v>0</v>
      </c>
      <c r="V1108" s="37">
        <f>[1]consoCURRENT!Y22128</f>
        <v>0</v>
      </c>
      <c r="W1108" s="37">
        <f>[1]consoCURRENT!Z22128</f>
        <v>0</v>
      </c>
      <c r="X1108" s="37">
        <f>[1]consoCURRENT!AA22128</f>
        <v>0</v>
      </c>
      <c r="Y1108" s="37">
        <f>[1]consoCURRENT!AB22128</f>
        <v>0</v>
      </c>
      <c r="Z1108" s="37">
        <f>SUM(M1108:Y1108)</f>
        <v>8735486.9399999995</v>
      </c>
      <c r="AA1108" s="37">
        <f>B1108-Z1108</f>
        <v>26417513.060000002</v>
      </c>
      <c r="AB1108" s="42">
        <f>Z1108/B1108</f>
        <v>0.24849904531618922</v>
      </c>
      <c r="AC1108" s="38"/>
    </row>
    <row r="1109" spans="1:29" s="39" customFormat="1" ht="18" customHeight="1" x14ac:dyDescent="0.25">
      <c r="A1109" s="41" t="s">
        <v>37</v>
      </c>
      <c r="B1109" s="37">
        <f>[1]consoCURRENT!E22204</f>
        <v>12058000</v>
      </c>
      <c r="C1109" s="37">
        <f>[1]consoCURRENT!F22204</f>
        <v>0</v>
      </c>
      <c r="D1109" s="37">
        <f>[1]consoCURRENT!G22204</f>
        <v>0</v>
      </c>
      <c r="E1109" s="37">
        <f>[1]consoCURRENT!H22204</f>
        <v>3775626.0000000005</v>
      </c>
      <c r="F1109" s="37">
        <f>[1]consoCURRENT!I22204</f>
        <v>0</v>
      </c>
      <c r="G1109" s="37">
        <f>[1]consoCURRENT!J22204</f>
        <v>0</v>
      </c>
      <c r="H1109" s="37">
        <f>[1]consoCURRENT!K22204</f>
        <v>0</v>
      </c>
      <c r="I1109" s="37">
        <f>[1]consoCURRENT!L22204</f>
        <v>0</v>
      </c>
      <c r="J1109" s="37">
        <f>[1]consoCURRENT!M22204</f>
        <v>0</v>
      </c>
      <c r="K1109" s="37">
        <f>[1]consoCURRENT!N22204</f>
        <v>0</v>
      </c>
      <c r="L1109" s="37">
        <f>[1]consoCURRENT!O22204</f>
        <v>0</v>
      </c>
      <c r="M1109" s="37">
        <f>[1]consoCURRENT!P22204</f>
        <v>0</v>
      </c>
      <c r="N1109" s="37">
        <f>[1]consoCURRENT!Q22204</f>
        <v>0</v>
      </c>
      <c r="O1109" s="37">
        <f>[1]consoCURRENT!R22204</f>
        <v>2244604.1599999997</v>
      </c>
      <c r="P1109" s="37">
        <f>[1]consoCURRENT!S22204</f>
        <v>1531021.84</v>
      </c>
      <c r="Q1109" s="37">
        <f>[1]consoCURRENT!T22204</f>
        <v>0</v>
      </c>
      <c r="R1109" s="37">
        <f>[1]consoCURRENT!U22204</f>
        <v>0</v>
      </c>
      <c r="S1109" s="37">
        <f>[1]consoCURRENT!V22204</f>
        <v>0</v>
      </c>
      <c r="T1109" s="37">
        <f>[1]consoCURRENT!W22204</f>
        <v>0</v>
      </c>
      <c r="U1109" s="37">
        <f>[1]consoCURRENT!X22204</f>
        <v>0</v>
      </c>
      <c r="V1109" s="37">
        <f>[1]consoCURRENT!Y22204</f>
        <v>0</v>
      </c>
      <c r="W1109" s="37">
        <f>[1]consoCURRENT!Z22204</f>
        <v>0</v>
      </c>
      <c r="X1109" s="37">
        <f>[1]consoCURRENT!AA22204</f>
        <v>0</v>
      </c>
      <c r="Y1109" s="37">
        <f>[1]consoCURRENT!AB22204</f>
        <v>0</v>
      </c>
      <c r="Z1109" s="37">
        <f t="shared" ref="Z1109:Z1111" si="790">SUM(M1109:Y1109)</f>
        <v>3775626</v>
      </c>
      <c r="AA1109" s="37">
        <f t="shared" ref="AA1109:AA1111" si="791">B1109-Z1109</f>
        <v>8282374</v>
      </c>
      <c r="AB1109" s="42">
        <f t="shared" ref="AB1109:AB1114" si="792">Z1109/B1109</f>
        <v>0.31312207662962349</v>
      </c>
      <c r="AC1109" s="38"/>
    </row>
    <row r="1110" spans="1:29" s="39" customFormat="1" ht="18" customHeight="1" x14ac:dyDescent="0.25">
      <c r="A1110" s="41" t="s">
        <v>38</v>
      </c>
      <c r="B1110" s="37">
        <f>[1]consoCURRENT!E22210</f>
        <v>0</v>
      </c>
      <c r="C1110" s="37">
        <f>[1]consoCURRENT!F22210</f>
        <v>0</v>
      </c>
      <c r="D1110" s="37">
        <f>[1]consoCURRENT!G22210</f>
        <v>0</v>
      </c>
      <c r="E1110" s="37">
        <f>[1]consoCURRENT!H22210</f>
        <v>0</v>
      </c>
      <c r="F1110" s="37">
        <f>[1]consoCURRENT!I22210</f>
        <v>0</v>
      </c>
      <c r="G1110" s="37">
        <f>[1]consoCURRENT!J22210</f>
        <v>0</v>
      </c>
      <c r="H1110" s="37">
        <f>[1]consoCURRENT!K22210</f>
        <v>0</v>
      </c>
      <c r="I1110" s="37">
        <f>[1]consoCURRENT!L22210</f>
        <v>0</v>
      </c>
      <c r="J1110" s="37">
        <f>[1]consoCURRENT!M22210</f>
        <v>0</v>
      </c>
      <c r="K1110" s="37">
        <f>[1]consoCURRENT!N22210</f>
        <v>0</v>
      </c>
      <c r="L1110" s="37">
        <f>[1]consoCURRENT!O22210</f>
        <v>0</v>
      </c>
      <c r="M1110" s="37">
        <f>[1]consoCURRENT!P22210</f>
        <v>0</v>
      </c>
      <c r="N1110" s="37">
        <f>[1]consoCURRENT!Q22210</f>
        <v>0</v>
      </c>
      <c r="O1110" s="37">
        <f>[1]consoCURRENT!R22210</f>
        <v>0</v>
      </c>
      <c r="P1110" s="37">
        <f>[1]consoCURRENT!S22210</f>
        <v>0</v>
      </c>
      <c r="Q1110" s="37">
        <f>[1]consoCURRENT!T22210</f>
        <v>0</v>
      </c>
      <c r="R1110" s="37">
        <f>[1]consoCURRENT!U22210</f>
        <v>0</v>
      </c>
      <c r="S1110" s="37">
        <f>[1]consoCURRENT!V22210</f>
        <v>0</v>
      </c>
      <c r="T1110" s="37">
        <f>[1]consoCURRENT!W22210</f>
        <v>0</v>
      </c>
      <c r="U1110" s="37">
        <f>[1]consoCURRENT!X22210</f>
        <v>0</v>
      </c>
      <c r="V1110" s="37">
        <f>[1]consoCURRENT!Y22210</f>
        <v>0</v>
      </c>
      <c r="W1110" s="37">
        <f>[1]consoCURRENT!Z22210</f>
        <v>0</v>
      </c>
      <c r="X1110" s="37">
        <f>[1]consoCURRENT!AA22210</f>
        <v>0</v>
      </c>
      <c r="Y1110" s="37">
        <f>[1]consoCURRENT!AB22210</f>
        <v>0</v>
      </c>
      <c r="Z1110" s="37">
        <f t="shared" si="790"/>
        <v>0</v>
      </c>
      <c r="AA1110" s="37">
        <f t="shared" si="791"/>
        <v>0</v>
      </c>
      <c r="AB1110" s="42"/>
      <c r="AC1110" s="38"/>
    </row>
    <row r="1111" spans="1:29" s="39" customFormat="1" ht="18" customHeight="1" x14ac:dyDescent="0.25">
      <c r="A1111" s="41" t="s">
        <v>39</v>
      </c>
      <c r="B1111" s="37">
        <f>[1]consoCURRENT!E22239</f>
        <v>0</v>
      </c>
      <c r="C1111" s="37">
        <f>[1]consoCURRENT!F22239</f>
        <v>0</v>
      </c>
      <c r="D1111" s="37">
        <f>[1]consoCURRENT!G22239</f>
        <v>0</v>
      </c>
      <c r="E1111" s="37">
        <f>[1]consoCURRENT!H22239</f>
        <v>0</v>
      </c>
      <c r="F1111" s="37">
        <f>[1]consoCURRENT!I22239</f>
        <v>0</v>
      </c>
      <c r="G1111" s="37">
        <f>[1]consoCURRENT!J22239</f>
        <v>0</v>
      </c>
      <c r="H1111" s="37">
        <f>[1]consoCURRENT!K22239</f>
        <v>0</v>
      </c>
      <c r="I1111" s="37">
        <f>[1]consoCURRENT!L22239</f>
        <v>0</v>
      </c>
      <c r="J1111" s="37">
        <f>[1]consoCURRENT!M22239</f>
        <v>0</v>
      </c>
      <c r="K1111" s="37">
        <f>[1]consoCURRENT!N22239</f>
        <v>0</v>
      </c>
      <c r="L1111" s="37">
        <f>[1]consoCURRENT!O22239</f>
        <v>0</v>
      </c>
      <c r="M1111" s="37">
        <f>[1]consoCURRENT!P22239</f>
        <v>0</v>
      </c>
      <c r="N1111" s="37">
        <f>[1]consoCURRENT!Q22239</f>
        <v>0</v>
      </c>
      <c r="O1111" s="37">
        <f>[1]consoCURRENT!R22239</f>
        <v>0</v>
      </c>
      <c r="P1111" s="37">
        <f>[1]consoCURRENT!S22239</f>
        <v>0</v>
      </c>
      <c r="Q1111" s="37">
        <f>[1]consoCURRENT!T22239</f>
        <v>0</v>
      </c>
      <c r="R1111" s="37">
        <f>[1]consoCURRENT!U22239</f>
        <v>0</v>
      </c>
      <c r="S1111" s="37">
        <f>[1]consoCURRENT!V22239</f>
        <v>0</v>
      </c>
      <c r="T1111" s="37">
        <f>[1]consoCURRENT!W22239</f>
        <v>0</v>
      </c>
      <c r="U1111" s="37">
        <f>[1]consoCURRENT!X22239</f>
        <v>0</v>
      </c>
      <c r="V1111" s="37">
        <f>[1]consoCURRENT!Y22239</f>
        <v>0</v>
      </c>
      <c r="W1111" s="37">
        <f>[1]consoCURRENT!Z22239</f>
        <v>0</v>
      </c>
      <c r="X1111" s="37">
        <f>[1]consoCURRENT!AA22239</f>
        <v>0</v>
      </c>
      <c r="Y1111" s="37">
        <f>[1]consoCURRENT!AB22239</f>
        <v>0</v>
      </c>
      <c r="Z1111" s="37">
        <f t="shared" si="790"/>
        <v>0</v>
      </c>
      <c r="AA1111" s="37">
        <f t="shared" si="791"/>
        <v>0</v>
      </c>
      <c r="AB1111" s="42"/>
      <c r="AC1111" s="38"/>
    </row>
    <row r="1112" spans="1:29" s="39" customFormat="1" ht="18" customHeight="1" x14ac:dyDescent="0.25">
      <c r="A1112" s="43" t="s">
        <v>40</v>
      </c>
      <c r="B1112" s="44">
        <f>SUM(B1108:B1111)</f>
        <v>47211000</v>
      </c>
      <c r="C1112" s="44">
        <f t="shared" ref="C1112:AA1112" si="793">SUM(C1108:C1111)</f>
        <v>0</v>
      </c>
      <c r="D1112" s="44">
        <f t="shared" si="793"/>
        <v>0</v>
      </c>
      <c r="E1112" s="44">
        <f t="shared" si="793"/>
        <v>12511112.939999998</v>
      </c>
      <c r="F1112" s="44">
        <f t="shared" si="793"/>
        <v>0</v>
      </c>
      <c r="G1112" s="44">
        <f t="shared" si="793"/>
        <v>0</v>
      </c>
      <c r="H1112" s="44">
        <f t="shared" si="793"/>
        <v>0</v>
      </c>
      <c r="I1112" s="44">
        <f t="shared" si="793"/>
        <v>0</v>
      </c>
      <c r="J1112" s="44">
        <f t="shared" si="793"/>
        <v>0</v>
      </c>
      <c r="K1112" s="44">
        <f t="shared" si="793"/>
        <v>0</v>
      </c>
      <c r="L1112" s="44">
        <f t="shared" si="793"/>
        <v>0</v>
      </c>
      <c r="M1112" s="44">
        <f t="shared" si="793"/>
        <v>0</v>
      </c>
      <c r="N1112" s="44">
        <f t="shared" si="793"/>
        <v>0</v>
      </c>
      <c r="O1112" s="44">
        <f t="shared" si="793"/>
        <v>7610244.4799999986</v>
      </c>
      <c r="P1112" s="44">
        <f t="shared" si="793"/>
        <v>4900868.46</v>
      </c>
      <c r="Q1112" s="44">
        <f t="shared" si="793"/>
        <v>0</v>
      </c>
      <c r="R1112" s="44">
        <f t="shared" si="793"/>
        <v>0</v>
      </c>
      <c r="S1112" s="44">
        <f t="shared" si="793"/>
        <v>0</v>
      </c>
      <c r="T1112" s="44">
        <f t="shared" si="793"/>
        <v>0</v>
      </c>
      <c r="U1112" s="44">
        <f t="shared" si="793"/>
        <v>0</v>
      </c>
      <c r="V1112" s="44">
        <f t="shared" si="793"/>
        <v>0</v>
      </c>
      <c r="W1112" s="44">
        <f t="shared" si="793"/>
        <v>0</v>
      </c>
      <c r="X1112" s="44">
        <f t="shared" si="793"/>
        <v>0</v>
      </c>
      <c r="Y1112" s="44">
        <f t="shared" si="793"/>
        <v>0</v>
      </c>
      <c r="Z1112" s="44">
        <f t="shared" si="793"/>
        <v>12511112.939999999</v>
      </c>
      <c r="AA1112" s="44">
        <f t="shared" si="793"/>
        <v>34699887.060000002</v>
      </c>
      <c r="AB1112" s="45">
        <f t="shared" si="792"/>
        <v>0.26500419266696318</v>
      </c>
      <c r="AC1112" s="38"/>
    </row>
    <row r="1113" spans="1:29" s="39" customFormat="1" ht="18" customHeight="1" x14ac:dyDescent="0.25">
      <c r="A1113" s="46" t="s">
        <v>41</v>
      </c>
      <c r="B1113" s="37">
        <f>[1]consoCURRENT!E22243</f>
        <v>3282000</v>
      </c>
      <c r="C1113" s="37">
        <f>[1]consoCURRENT!F22243</f>
        <v>0</v>
      </c>
      <c r="D1113" s="37">
        <f>[1]consoCURRENT!G22243</f>
        <v>0</v>
      </c>
      <c r="E1113" s="37">
        <f>[1]consoCURRENT!H22243</f>
        <v>732673.8</v>
      </c>
      <c r="F1113" s="37">
        <f>[1]consoCURRENT!I22243</f>
        <v>0</v>
      </c>
      <c r="G1113" s="37">
        <f>[1]consoCURRENT!J22243</f>
        <v>0</v>
      </c>
      <c r="H1113" s="37">
        <f>[1]consoCURRENT!K22243</f>
        <v>0</v>
      </c>
      <c r="I1113" s="37">
        <f>[1]consoCURRENT!L22243</f>
        <v>0</v>
      </c>
      <c r="J1113" s="37">
        <f>[1]consoCURRENT!M22243</f>
        <v>0</v>
      </c>
      <c r="K1113" s="37">
        <f>[1]consoCURRENT!N22243</f>
        <v>0</v>
      </c>
      <c r="L1113" s="37">
        <f>[1]consoCURRENT!O22243</f>
        <v>0</v>
      </c>
      <c r="M1113" s="37">
        <f>[1]consoCURRENT!P22243</f>
        <v>0</v>
      </c>
      <c r="N1113" s="37">
        <f>[1]consoCURRENT!Q22243</f>
        <v>0</v>
      </c>
      <c r="O1113" s="37">
        <f>[1]consoCURRENT!R22243</f>
        <v>489165.82</v>
      </c>
      <c r="P1113" s="37">
        <f>[1]consoCURRENT!S22243</f>
        <v>243507.98</v>
      </c>
      <c r="Q1113" s="37">
        <f>[1]consoCURRENT!T22243</f>
        <v>0</v>
      </c>
      <c r="R1113" s="37">
        <f>[1]consoCURRENT!U22243</f>
        <v>0</v>
      </c>
      <c r="S1113" s="37">
        <f>[1]consoCURRENT!V22243</f>
        <v>0</v>
      </c>
      <c r="T1113" s="37">
        <f>[1]consoCURRENT!W22243</f>
        <v>0</v>
      </c>
      <c r="U1113" s="37">
        <f>[1]consoCURRENT!X22243</f>
        <v>0</v>
      </c>
      <c r="V1113" s="37">
        <f>[1]consoCURRENT!Y22243</f>
        <v>0</v>
      </c>
      <c r="W1113" s="37">
        <f>[1]consoCURRENT!Z22243</f>
        <v>0</v>
      </c>
      <c r="X1113" s="37">
        <f>[1]consoCURRENT!AA22243</f>
        <v>0</v>
      </c>
      <c r="Y1113" s="37">
        <f>[1]consoCURRENT!AB22243</f>
        <v>0</v>
      </c>
      <c r="Z1113" s="37">
        <f t="shared" ref="Z1113" si="794">SUM(M1113:Y1113)</f>
        <v>732673.8</v>
      </c>
      <c r="AA1113" s="37">
        <f t="shared" ref="AA1113" si="795">B1113-Z1113</f>
        <v>2549326.2000000002</v>
      </c>
      <c r="AB1113" s="42">
        <f t="shared" si="792"/>
        <v>0.22324003656307131</v>
      </c>
      <c r="AC1113" s="38"/>
    </row>
    <row r="1114" spans="1:29" s="39" customFormat="1" ht="18" customHeight="1" x14ac:dyDescent="0.25">
      <c r="A1114" s="43" t="s">
        <v>42</v>
      </c>
      <c r="B1114" s="44">
        <f>B1113+B1112</f>
        <v>50493000</v>
      </c>
      <c r="C1114" s="44">
        <f t="shared" ref="C1114:AA1114" si="796">C1113+C1112</f>
        <v>0</v>
      </c>
      <c r="D1114" s="44">
        <f t="shared" si="796"/>
        <v>0</v>
      </c>
      <c r="E1114" s="44">
        <f t="shared" si="796"/>
        <v>13243786.739999998</v>
      </c>
      <c r="F1114" s="44">
        <f t="shared" si="796"/>
        <v>0</v>
      </c>
      <c r="G1114" s="44">
        <f t="shared" si="796"/>
        <v>0</v>
      </c>
      <c r="H1114" s="44">
        <f t="shared" si="796"/>
        <v>0</v>
      </c>
      <c r="I1114" s="44">
        <f t="shared" si="796"/>
        <v>0</v>
      </c>
      <c r="J1114" s="44">
        <f t="shared" si="796"/>
        <v>0</v>
      </c>
      <c r="K1114" s="44">
        <f t="shared" si="796"/>
        <v>0</v>
      </c>
      <c r="L1114" s="44">
        <f t="shared" si="796"/>
        <v>0</v>
      </c>
      <c r="M1114" s="44">
        <f t="shared" si="796"/>
        <v>0</v>
      </c>
      <c r="N1114" s="44">
        <f t="shared" si="796"/>
        <v>0</v>
      </c>
      <c r="O1114" s="44">
        <f t="shared" si="796"/>
        <v>8099410.2999999989</v>
      </c>
      <c r="P1114" s="44">
        <f t="shared" si="796"/>
        <v>5144376.4400000004</v>
      </c>
      <c r="Q1114" s="44">
        <f t="shared" si="796"/>
        <v>0</v>
      </c>
      <c r="R1114" s="44">
        <f t="shared" si="796"/>
        <v>0</v>
      </c>
      <c r="S1114" s="44">
        <f t="shared" si="796"/>
        <v>0</v>
      </c>
      <c r="T1114" s="44">
        <f t="shared" si="796"/>
        <v>0</v>
      </c>
      <c r="U1114" s="44">
        <f t="shared" si="796"/>
        <v>0</v>
      </c>
      <c r="V1114" s="44">
        <f t="shared" si="796"/>
        <v>0</v>
      </c>
      <c r="W1114" s="44">
        <f t="shared" si="796"/>
        <v>0</v>
      </c>
      <c r="X1114" s="44">
        <f t="shared" si="796"/>
        <v>0</v>
      </c>
      <c r="Y1114" s="44">
        <f t="shared" si="796"/>
        <v>0</v>
      </c>
      <c r="Z1114" s="44">
        <f t="shared" si="796"/>
        <v>13243786.74</v>
      </c>
      <c r="AA1114" s="44">
        <f t="shared" si="796"/>
        <v>37249213.260000005</v>
      </c>
      <c r="AB1114" s="45">
        <f t="shared" si="792"/>
        <v>0.26228955974095419</v>
      </c>
      <c r="AC1114" s="47"/>
    </row>
    <row r="1115" spans="1:29" s="39" customFormat="1" ht="15" customHeight="1" x14ac:dyDescent="0.25">
      <c r="A1115" s="36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  <c r="O1115" s="37"/>
      <c r="P1115" s="37"/>
      <c r="Q1115" s="37"/>
      <c r="R1115" s="37"/>
      <c r="S1115" s="37"/>
      <c r="T1115" s="37"/>
      <c r="U1115" s="37"/>
      <c r="V1115" s="37"/>
      <c r="W1115" s="37"/>
      <c r="X1115" s="37"/>
      <c r="Y1115" s="37"/>
      <c r="Z1115" s="37"/>
      <c r="AA1115" s="37"/>
      <c r="AB1115" s="37"/>
      <c r="AC1115" s="38"/>
    </row>
    <row r="1116" spans="1:29" s="39" customFormat="1" ht="15" customHeight="1" x14ac:dyDescent="0.25">
      <c r="A1116" s="36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  <c r="O1116" s="37"/>
      <c r="P1116" s="37"/>
      <c r="Q1116" s="37"/>
      <c r="R1116" s="37"/>
      <c r="S1116" s="37"/>
      <c r="T1116" s="37"/>
      <c r="U1116" s="37"/>
      <c r="V1116" s="37"/>
      <c r="W1116" s="37"/>
      <c r="X1116" s="37"/>
      <c r="Y1116" s="37"/>
      <c r="Z1116" s="37"/>
      <c r="AA1116" s="37"/>
      <c r="AB1116" s="37"/>
      <c r="AC1116" s="38"/>
    </row>
    <row r="1117" spans="1:29" s="39" customFormat="1" ht="15" customHeight="1" x14ac:dyDescent="0.3">
      <c r="A1117" s="40" t="s">
        <v>59</v>
      </c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  <c r="O1117" s="37"/>
      <c r="P1117" s="37"/>
      <c r="Q1117" s="37"/>
      <c r="R1117" s="37"/>
      <c r="S1117" s="37"/>
      <c r="T1117" s="37"/>
      <c r="U1117" s="37"/>
      <c r="V1117" s="37"/>
      <c r="W1117" s="37"/>
      <c r="X1117" s="37"/>
      <c r="Y1117" s="37"/>
      <c r="Z1117" s="37"/>
      <c r="AA1117" s="37"/>
      <c r="AB1117" s="37"/>
      <c r="AC1117" s="38"/>
    </row>
    <row r="1118" spans="1:29" s="39" customFormat="1" ht="18" customHeight="1" x14ac:dyDescent="0.25">
      <c r="A1118" s="41" t="s">
        <v>36</v>
      </c>
      <c r="B1118" s="37">
        <f>[1]consoCURRENT!E22303</f>
        <v>28877000</v>
      </c>
      <c r="C1118" s="37">
        <f>[1]consoCURRENT!F22303</f>
        <v>0</v>
      </c>
      <c r="D1118" s="37">
        <f>[1]consoCURRENT!G22303</f>
        <v>0</v>
      </c>
      <c r="E1118" s="37">
        <f>[1]consoCURRENT!H22303</f>
        <v>9387487.9600000009</v>
      </c>
      <c r="F1118" s="37">
        <f>[1]consoCURRENT!I22303</f>
        <v>0</v>
      </c>
      <c r="G1118" s="37">
        <f>[1]consoCURRENT!J22303</f>
        <v>0</v>
      </c>
      <c r="H1118" s="37">
        <f>[1]consoCURRENT!K22303</f>
        <v>0</v>
      </c>
      <c r="I1118" s="37">
        <f>[1]consoCURRENT!L22303</f>
        <v>0</v>
      </c>
      <c r="J1118" s="37">
        <f>[1]consoCURRENT!M22303</f>
        <v>0</v>
      </c>
      <c r="K1118" s="37">
        <f>[1]consoCURRENT!N22303</f>
        <v>0</v>
      </c>
      <c r="L1118" s="37">
        <f>[1]consoCURRENT!O22303</f>
        <v>0</v>
      </c>
      <c r="M1118" s="37">
        <f>[1]consoCURRENT!P22303</f>
        <v>0</v>
      </c>
      <c r="N1118" s="37">
        <f>[1]consoCURRENT!Q22303</f>
        <v>2949945.72</v>
      </c>
      <c r="O1118" s="37">
        <f>[1]consoCURRENT!R22303</f>
        <v>3292854.57</v>
      </c>
      <c r="P1118" s="37">
        <f>[1]consoCURRENT!S22303</f>
        <v>3144687.67</v>
      </c>
      <c r="Q1118" s="37">
        <f>[1]consoCURRENT!T22303</f>
        <v>0</v>
      </c>
      <c r="R1118" s="37">
        <f>[1]consoCURRENT!U22303</f>
        <v>0</v>
      </c>
      <c r="S1118" s="37">
        <f>[1]consoCURRENT!V22303</f>
        <v>0</v>
      </c>
      <c r="T1118" s="37">
        <f>[1]consoCURRENT!W22303</f>
        <v>0</v>
      </c>
      <c r="U1118" s="37">
        <f>[1]consoCURRENT!X22303</f>
        <v>0</v>
      </c>
      <c r="V1118" s="37">
        <f>[1]consoCURRENT!Y22303</f>
        <v>0</v>
      </c>
      <c r="W1118" s="37">
        <f>[1]consoCURRENT!Z22303</f>
        <v>0</v>
      </c>
      <c r="X1118" s="37">
        <f>[1]consoCURRENT!AA22303</f>
        <v>0</v>
      </c>
      <c r="Y1118" s="37">
        <f>[1]consoCURRENT!AB22303</f>
        <v>0</v>
      </c>
      <c r="Z1118" s="37">
        <f>SUM(M1118:Y1118)</f>
        <v>9387487.9600000009</v>
      </c>
      <c r="AA1118" s="37">
        <f>B1118-Z1118</f>
        <v>19489512.039999999</v>
      </c>
      <c r="AB1118" s="42">
        <f>Z1118/B1118</f>
        <v>0.32508529140838732</v>
      </c>
      <c r="AC1118" s="38"/>
    </row>
    <row r="1119" spans="1:29" s="39" customFormat="1" ht="18" customHeight="1" x14ac:dyDescent="0.25">
      <c r="A1119" s="41" t="s">
        <v>37</v>
      </c>
      <c r="B1119" s="37">
        <f>[1]consoCURRENT!E22379</f>
        <v>8485000</v>
      </c>
      <c r="C1119" s="37">
        <f>[1]consoCURRENT!F22379</f>
        <v>0</v>
      </c>
      <c r="D1119" s="37">
        <f>[1]consoCURRENT!G22379</f>
        <v>0</v>
      </c>
      <c r="E1119" s="37">
        <f>[1]consoCURRENT!H22379</f>
        <v>3549428.0599999996</v>
      </c>
      <c r="F1119" s="37">
        <f>[1]consoCURRENT!I22379</f>
        <v>0</v>
      </c>
      <c r="G1119" s="37">
        <f>[1]consoCURRENT!J22379</f>
        <v>0</v>
      </c>
      <c r="H1119" s="37">
        <f>[1]consoCURRENT!K22379</f>
        <v>0</v>
      </c>
      <c r="I1119" s="37">
        <f>[1]consoCURRENT!L22379</f>
        <v>0</v>
      </c>
      <c r="J1119" s="37">
        <f>[1]consoCURRENT!M22379</f>
        <v>0</v>
      </c>
      <c r="K1119" s="37">
        <f>[1]consoCURRENT!N22379</f>
        <v>0</v>
      </c>
      <c r="L1119" s="37">
        <f>[1]consoCURRENT!O22379</f>
        <v>0</v>
      </c>
      <c r="M1119" s="37">
        <f>[1]consoCURRENT!P22379</f>
        <v>0</v>
      </c>
      <c r="N1119" s="37">
        <f>[1]consoCURRENT!Q22379</f>
        <v>1363662.8900000001</v>
      </c>
      <c r="O1119" s="37">
        <f>[1]consoCURRENT!R22379</f>
        <v>1107472.4899999998</v>
      </c>
      <c r="P1119" s="37">
        <f>[1]consoCURRENT!S22379</f>
        <v>1078292.68</v>
      </c>
      <c r="Q1119" s="37">
        <f>[1]consoCURRENT!T22379</f>
        <v>0</v>
      </c>
      <c r="R1119" s="37">
        <f>[1]consoCURRENT!U22379</f>
        <v>0</v>
      </c>
      <c r="S1119" s="37">
        <f>[1]consoCURRENT!V22379</f>
        <v>0</v>
      </c>
      <c r="T1119" s="37">
        <f>[1]consoCURRENT!W22379</f>
        <v>0</v>
      </c>
      <c r="U1119" s="37">
        <f>[1]consoCURRENT!X22379</f>
        <v>0</v>
      </c>
      <c r="V1119" s="37">
        <f>[1]consoCURRENT!Y22379</f>
        <v>0</v>
      </c>
      <c r="W1119" s="37">
        <f>[1]consoCURRENT!Z22379</f>
        <v>0</v>
      </c>
      <c r="X1119" s="37">
        <f>[1]consoCURRENT!AA22379</f>
        <v>0</v>
      </c>
      <c r="Y1119" s="37">
        <f>[1]consoCURRENT!AB22379</f>
        <v>0</v>
      </c>
      <c r="Z1119" s="37">
        <f t="shared" ref="Z1119:Z1121" si="797">SUM(M1119:Y1119)</f>
        <v>3549428.0599999996</v>
      </c>
      <c r="AA1119" s="37">
        <f t="shared" ref="AA1119:AA1121" si="798">B1119-Z1119</f>
        <v>4935571.9400000004</v>
      </c>
      <c r="AB1119" s="42">
        <f t="shared" ref="AB1119:AB1124" si="799">Z1119/B1119</f>
        <v>0.41831797996464343</v>
      </c>
      <c r="AC1119" s="38"/>
    </row>
    <row r="1120" spans="1:29" s="39" customFormat="1" ht="18" customHeight="1" x14ac:dyDescent="0.25">
      <c r="A1120" s="41" t="s">
        <v>38</v>
      </c>
      <c r="B1120" s="37">
        <f>[1]consoCURRENT!E22385</f>
        <v>0</v>
      </c>
      <c r="C1120" s="37">
        <f>[1]consoCURRENT!F22385</f>
        <v>0</v>
      </c>
      <c r="D1120" s="37">
        <f>[1]consoCURRENT!G22385</f>
        <v>0</v>
      </c>
      <c r="E1120" s="37">
        <f>[1]consoCURRENT!H22385</f>
        <v>0</v>
      </c>
      <c r="F1120" s="37">
        <f>[1]consoCURRENT!I22385</f>
        <v>0</v>
      </c>
      <c r="G1120" s="37">
        <f>[1]consoCURRENT!J22385</f>
        <v>0</v>
      </c>
      <c r="H1120" s="37">
        <f>[1]consoCURRENT!K22385</f>
        <v>0</v>
      </c>
      <c r="I1120" s="37">
        <f>[1]consoCURRENT!L22385</f>
        <v>0</v>
      </c>
      <c r="J1120" s="37">
        <f>[1]consoCURRENT!M22385</f>
        <v>0</v>
      </c>
      <c r="K1120" s="37">
        <f>[1]consoCURRENT!N22385</f>
        <v>0</v>
      </c>
      <c r="L1120" s="37">
        <f>[1]consoCURRENT!O22385</f>
        <v>0</v>
      </c>
      <c r="M1120" s="37">
        <f>[1]consoCURRENT!P22385</f>
        <v>0</v>
      </c>
      <c r="N1120" s="37">
        <f>[1]consoCURRENT!Q22385</f>
        <v>0</v>
      </c>
      <c r="O1120" s="37">
        <f>[1]consoCURRENT!R22385</f>
        <v>0</v>
      </c>
      <c r="P1120" s="37">
        <f>[1]consoCURRENT!S22385</f>
        <v>0</v>
      </c>
      <c r="Q1120" s="37">
        <f>[1]consoCURRENT!T22385</f>
        <v>0</v>
      </c>
      <c r="R1120" s="37">
        <f>[1]consoCURRENT!U22385</f>
        <v>0</v>
      </c>
      <c r="S1120" s="37">
        <f>[1]consoCURRENT!V22385</f>
        <v>0</v>
      </c>
      <c r="T1120" s="37">
        <f>[1]consoCURRENT!W22385</f>
        <v>0</v>
      </c>
      <c r="U1120" s="37">
        <f>[1]consoCURRENT!X22385</f>
        <v>0</v>
      </c>
      <c r="V1120" s="37">
        <f>[1]consoCURRENT!Y22385</f>
        <v>0</v>
      </c>
      <c r="W1120" s="37">
        <f>[1]consoCURRENT!Z22385</f>
        <v>0</v>
      </c>
      <c r="X1120" s="37">
        <f>[1]consoCURRENT!AA22385</f>
        <v>0</v>
      </c>
      <c r="Y1120" s="37">
        <f>[1]consoCURRENT!AB22385</f>
        <v>0</v>
      </c>
      <c r="Z1120" s="37">
        <f t="shared" si="797"/>
        <v>0</v>
      </c>
      <c r="AA1120" s="37">
        <f t="shared" si="798"/>
        <v>0</v>
      </c>
      <c r="AB1120" s="42"/>
      <c r="AC1120" s="38"/>
    </row>
    <row r="1121" spans="1:29" s="39" customFormat="1" ht="18" customHeight="1" x14ac:dyDescent="0.25">
      <c r="A1121" s="41" t="s">
        <v>39</v>
      </c>
      <c r="B1121" s="37">
        <f>[1]consoCURRENT!E22414</f>
        <v>0</v>
      </c>
      <c r="C1121" s="37">
        <f>[1]consoCURRENT!F22414</f>
        <v>0</v>
      </c>
      <c r="D1121" s="37">
        <f>[1]consoCURRENT!G22414</f>
        <v>0</v>
      </c>
      <c r="E1121" s="37">
        <f>[1]consoCURRENT!H22414</f>
        <v>0</v>
      </c>
      <c r="F1121" s="37">
        <f>[1]consoCURRENT!I22414</f>
        <v>0</v>
      </c>
      <c r="G1121" s="37">
        <f>[1]consoCURRENT!J22414</f>
        <v>0</v>
      </c>
      <c r="H1121" s="37">
        <f>[1]consoCURRENT!K22414</f>
        <v>0</v>
      </c>
      <c r="I1121" s="37">
        <f>[1]consoCURRENT!L22414</f>
        <v>0</v>
      </c>
      <c r="J1121" s="37">
        <f>[1]consoCURRENT!M22414</f>
        <v>0</v>
      </c>
      <c r="K1121" s="37">
        <f>[1]consoCURRENT!N22414</f>
        <v>0</v>
      </c>
      <c r="L1121" s="37">
        <f>[1]consoCURRENT!O22414</f>
        <v>0</v>
      </c>
      <c r="M1121" s="37">
        <f>[1]consoCURRENT!P22414</f>
        <v>0</v>
      </c>
      <c r="N1121" s="37">
        <f>[1]consoCURRENT!Q22414</f>
        <v>0</v>
      </c>
      <c r="O1121" s="37">
        <f>[1]consoCURRENT!R22414</f>
        <v>0</v>
      </c>
      <c r="P1121" s="37">
        <f>[1]consoCURRENT!S22414</f>
        <v>0</v>
      </c>
      <c r="Q1121" s="37">
        <f>[1]consoCURRENT!T22414</f>
        <v>0</v>
      </c>
      <c r="R1121" s="37">
        <f>[1]consoCURRENT!U22414</f>
        <v>0</v>
      </c>
      <c r="S1121" s="37">
        <f>[1]consoCURRENT!V22414</f>
        <v>0</v>
      </c>
      <c r="T1121" s="37">
        <f>[1]consoCURRENT!W22414</f>
        <v>0</v>
      </c>
      <c r="U1121" s="37">
        <f>[1]consoCURRENT!X22414</f>
        <v>0</v>
      </c>
      <c r="V1121" s="37">
        <f>[1]consoCURRENT!Y22414</f>
        <v>0</v>
      </c>
      <c r="W1121" s="37">
        <f>[1]consoCURRENT!Z22414</f>
        <v>0</v>
      </c>
      <c r="X1121" s="37">
        <f>[1]consoCURRENT!AA22414</f>
        <v>0</v>
      </c>
      <c r="Y1121" s="37">
        <f>[1]consoCURRENT!AB22414</f>
        <v>0</v>
      </c>
      <c r="Z1121" s="37">
        <f t="shared" si="797"/>
        <v>0</v>
      </c>
      <c r="AA1121" s="37">
        <f t="shared" si="798"/>
        <v>0</v>
      </c>
      <c r="AB1121" s="42"/>
      <c r="AC1121" s="38"/>
    </row>
    <row r="1122" spans="1:29" s="39" customFormat="1" ht="18" customHeight="1" x14ac:dyDescent="0.25">
      <c r="A1122" s="43" t="s">
        <v>40</v>
      </c>
      <c r="B1122" s="44">
        <f>SUM(B1118:B1121)</f>
        <v>37362000</v>
      </c>
      <c r="C1122" s="44">
        <f t="shared" ref="C1122:AA1122" si="800">SUM(C1118:C1121)</f>
        <v>0</v>
      </c>
      <c r="D1122" s="44">
        <f t="shared" si="800"/>
        <v>0</v>
      </c>
      <c r="E1122" s="44">
        <f t="shared" si="800"/>
        <v>12936916.02</v>
      </c>
      <c r="F1122" s="44">
        <f t="shared" si="800"/>
        <v>0</v>
      </c>
      <c r="G1122" s="44">
        <f t="shared" si="800"/>
        <v>0</v>
      </c>
      <c r="H1122" s="44">
        <f t="shared" si="800"/>
        <v>0</v>
      </c>
      <c r="I1122" s="44">
        <f t="shared" si="800"/>
        <v>0</v>
      </c>
      <c r="J1122" s="44">
        <f t="shared" si="800"/>
        <v>0</v>
      </c>
      <c r="K1122" s="44">
        <f t="shared" si="800"/>
        <v>0</v>
      </c>
      <c r="L1122" s="44">
        <f t="shared" si="800"/>
        <v>0</v>
      </c>
      <c r="M1122" s="44">
        <f t="shared" si="800"/>
        <v>0</v>
      </c>
      <c r="N1122" s="44">
        <f t="shared" si="800"/>
        <v>4313608.6100000003</v>
      </c>
      <c r="O1122" s="44">
        <f t="shared" si="800"/>
        <v>4400327.0599999996</v>
      </c>
      <c r="P1122" s="44">
        <f t="shared" si="800"/>
        <v>4222980.3499999996</v>
      </c>
      <c r="Q1122" s="44">
        <f t="shared" si="800"/>
        <v>0</v>
      </c>
      <c r="R1122" s="44">
        <f t="shared" si="800"/>
        <v>0</v>
      </c>
      <c r="S1122" s="44">
        <f t="shared" si="800"/>
        <v>0</v>
      </c>
      <c r="T1122" s="44">
        <f t="shared" si="800"/>
        <v>0</v>
      </c>
      <c r="U1122" s="44">
        <f t="shared" si="800"/>
        <v>0</v>
      </c>
      <c r="V1122" s="44">
        <f t="shared" si="800"/>
        <v>0</v>
      </c>
      <c r="W1122" s="44">
        <f t="shared" si="800"/>
        <v>0</v>
      </c>
      <c r="X1122" s="44">
        <f t="shared" si="800"/>
        <v>0</v>
      </c>
      <c r="Y1122" s="44">
        <f t="shared" si="800"/>
        <v>0</v>
      </c>
      <c r="Z1122" s="44">
        <f t="shared" si="800"/>
        <v>12936916.02</v>
      </c>
      <c r="AA1122" s="44">
        <f t="shared" si="800"/>
        <v>24425083.98</v>
      </c>
      <c r="AB1122" s="45">
        <f t="shared" si="799"/>
        <v>0.34625865906536052</v>
      </c>
      <c r="AC1122" s="38"/>
    </row>
    <row r="1123" spans="1:29" s="39" customFormat="1" ht="18" customHeight="1" x14ac:dyDescent="0.25">
      <c r="A1123" s="46" t="s">
        <v>41</v>
      </c>
      <c r="B1123" s="37">
        <f>[1]consoCURRENT!E22418</f>
        <v>2713000</v>
      </c>
      <c r="C1123" s="37">
        <f>[1]consoCURRENT!F22418</f>
        <v>0</v>
      </c>
      <c r="D1123" s="37">
        <f>[1]consoCURRENT!G22418</f>
        <v>0</v>
      </c>
      <c r="E1123" s="37">
        <f>[1]consoCURRENT!H22418</f>
        <v>854873.46</v>
      </c>
      <c r="F1123" s="37">
        <f>[1]consoCURRENT!I22418</f>
        <v>0</v>
      </c>
      <c r="G1123" s="37">
        <f>[1]consoCURRENT!J22418</f>
        <v>0</v>
      </c>
      <c r="H1123" s="37">
        <f>[1]consoCURRENT!K22418</f>
        <v>0</v>
      </c>
      <c r="I1123" s="37">
        <f>[1]consoCURRENT!L22418</f>
        <v>0</v>
      </c>
      <c r="J1123" s="37">
        <f>[1]consoCURRENT!M22418</f>
        <v>0</v>
      </c>
      <c r="K1123" s="37">
        <f>[1]consoCURRENT!N22418</f>
        <v>0</v>
      </c>
      <c r="L1123" s="37">
        <f>[1]consoCURRENT!O22418</f>
        <v>0</v>
      </c>
      <c r="M1123" s="37">
        <f>[1]consoCURRENT!P22418</f>
        <v>0</v>
      </c>
      <c r="N1123" s="37">
        <f>[1]consoCURRENT!Q22418</f>
        <v>314595.96000000002</v>
      </c>
      <c r="O1123" s="37">
        <f>[1]consoCURRENT!R22418</f>
        <v>304175.32</v>
      </c>
      <c r="P1123" s="37">
        <f>[1]consoCURRENT!S22418</f>
        <v>236102.18</v>
      </c>
      <c r="Q1123" s="37">
        <f>[1]consoCURRENT!T22418</f>
        <v>0</v>
      </c>
      <c r="R1123" s="37">
        <f>[1]consoCURRENT!U22418</f>
        <v>0</v>
      </c>
      <c r="S1123" s="37">
        <f>[1]consoCURRENT!V22418</f>
        <v>0</v>
      </c>
      <c r="T1123" s="37">
        <f>[1]consoCURRENT!W22418</f>
        <v>0</v>
      </c>
      <c r="U1123" s="37">
        <f>[1]consoCURRENT!X22418</f>
        <v>0</v>
      </c>
      <c r="V1123" s="37">
        <f>[1]consoCURRENT!Y22418</f>
        <v>0</v>
      </c>
      <c r="W1123" s="37">
        <f>[1]consoCURRENT!Z22418</f>
        <v>0</v>
      </c>
      <c r="X1123" s="37">
        <f>[1]consoCURRENT!AA22418</f>
        <v>0</v>
      </c>
      <c r="Y1123" s="37">
        <f>[1]consoCURRENT!AB22418</f>
        <v>0</v>
      </c>
      <c r="Z1123" s="37">
        <f t="shared" ref="Z1123" si="801">SUM(M1123:Y1123)</f>
        <v>854873.46</v>
      </c>
      <c r="AA1123" s="37">
        <f t="shared" ref="AA1123" si="802">B1123-Z1123</f>
        <v>1858126.54</v>
      </c>
      <c r="AB1123" s="42">
        <f t="shared" si="799"/>
        <v>0.31510263914485809</v>
      </c>
      <c r="AC1123" s="38"/>
    </row>
    <row r="1124" spans="1:29" s="39" customFormat="1" ht="18" customHeight="1" x14ac:dyDescent="0.25">
      <c r="A1124" s="43" t="s">
        <v>42</v>
      </c>
      <c r="B1124" s="44">
        <f>B1123+B1122</f>
        <v>40075000</v>
      </c>
      <c r="C1124" s="44">
        <f t="shared" ref="C1124:AA1124" si="803">C1123+C1122</f>
        <v>0</v>
      </c>
      <c r="D1124" s="44">
        <f t="shared" si="803"/>
        <v>0</v>
      </c>
      <c r="E1124" s="44">
        <f t="shared" si="803"/>
        <v>13791789.48</v>
      </c>
      <c r="F1124" s="44">
        <f t="shared" si="803"/>
        <v>0</v>
      </c>
      <c r="G1124" s="44">
        <f t="shared" si="803"/>
        <v>0</v>
      </c>
      <c r="H1124" s="44">
        <f t="shared" si="803"/>
        <v>0</v>
      </c>
      <c r="I1124" s="44">
        <f t="shared" si="803"/>
        <v>0</v>
      </c>
      <c r="J1124" s="44">
        <f t="shared" si="803"/>
        <v>0</v>
      </c>
      <c r="K1124" s="44">
        <f t="shared" si="803"/>
        <v>0</v>
      </c>
      <c r="L1124" s="44">
        <f t="shared" si="803"/>
        <v>0</v>
      </c>
      <c r="M1124" s="44">
        <f t="shared" si="803"/>
        <v>0</v>
      </c>
      <c r="N1124" s="44">
        <f t="shared" si="803"/>
        <v>4628204.57</v>
      </c>
      <c r="O1124" s="44">
        <f t="shared" si="803"/>
        <v>4704502.38</v>
      </c>
      <c r="P1124" s="44">
        <f t="shared" si="803"/>
        <v>4459082.5299999993</v>
      </c>
      <c r="Q1124" s="44">
        <f t="shared" si="803"/>
        <v>0</v>
      </c>
      <c r="R1124" s="44">
        <f t="shared" si="803"/>
        <v>0</v>
      </c>
      <c r="S1124" s="44">
        <f t="shared" si="803"/>
        <v>0</v>
      </c>
      <c r="T1124" s="44">
        <f t="shared" si="803"/>
        <v>0</v>
      </c>
      <c r="U1124" s="44">
        <f t="shared" si="803"/>
        <v>0</v>
      </c>
      <c r="V1124" s="44">
        <f t="shared" si="803"/>
        <v>0</v>
      </c>
      <c r="W1124" s="44">
        <f t="shared" si="803"/>
        <v>0</v>
      </c>
      <c r="X1124" s="44">
        <f t="shared" si="803"/>
        <v>0</v>
      </c>
      <c r="Y1124" s="44">
        <f t="shared" si="803"/>
        <v>0</v>
      </c>
      <c r="Z1124" s="44">
        <f t="shared" si="803"/>
        <v>13791789.48</v>
      </c>
      <c r="AA1124" s="44">
        <f t="shared" si="803"/>
        <v>26283210.52</v>
      </c>
      <c r="AB1124" s="45">
        <f t="shared" si="799"/>
        <v>0.34414945676855896</v>
      </c>
      <c r="AC1124" s="47"/>
    </row>
    <row r="1125" spans="1:29" s="39" customFormat="1" ht="15" customHeight="1" x14ac:dyDescent="0.25">
      <c r="A1125" s="36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  <c r="O1125" s="37"/>
      <c r="P1125" s="37"/>
      <c r="Q1125" s="37"/>
      <c r="R1125" s="37"/>
      <c r="S1125" s="37"/>
      <c r="T1125" s="37"/>
      <c r="U1125" s="37"/>
      <c r="V1125" s="37"/>
      <c r="W1125" s="37"/>
      <c r="X1125" s="37"/>
      <c r="Y1125" s="37"/>
      <c r="Z1125" s="37"/>
      <c r="AA1125" s="37"/>
      <c r="AB1125" s="37"/>
      <c r="AC1125" s="38"/>
    </row>
    <row r="1126" spans="1:29" s="39" customFormat="1" ht="15" customHeight="1" x14ac:dyDescent="0.25">
      <c r="A1126" s="36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  <c r="O1126" s="37"/>
      <c r="P1126" s="37"/>
      <c r="Q1126" s="37"/>
      <c r="R1126" s="37"/>
      <c r="S1126" s="37"/>
      <c r="T1126" s="37"/>
      <c r="U1126" s="37"/>
      <c r="V1126" s="37"/>
      <c r="W1126" s="37"/>
      <c r="X1126" s="37"/>
      <c r="Y1126" s="37"/>
      <c r="Z1126" s="37"/>
      <c r="AA1126" s="37"/>
      <c r="AB1126" s="37"/>
      <c r="AC1126" s="38"/>
    </row>
    <row r="1127" spans="1:29" s="39" customFormat="1" ht="15" customHeight="1" x14ac:dyDescent="0.3">
      <c r="A1127" s="40" t="s">
        <v>60</v>
      </c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  <c r="O1127" s="37"/>
      <c r="P1127" s="37"/>
      <c r="Q1127" s="37"/>
      <c r="R1127" s="37"/>
      <c r="S1127" s="37"/>
      <c r="T1127" s="37"/>
      <c r="U1127" s="37"/>
      <c r="V1127" s="37"/>
      <c r="W1127" s="37"/>
      <c r="X1127" s="37"/>
      <c r="Y1127" s="37"/>
      <c r="Z1127" s="37"/>
      <c r="AA1127" s="37"/>
      <c r="AB1127" s="37"/>
      <c r="AC1127" s="38"/>
    </row>
    <row r="1128" spans="1:29" s="39" customFormat="1" ht="18" customHeight="1" x14ac:dyDescent="0.25">
      <c r="A1128" s="41" t="s">
        <v>36</v>
      </c>
      <c r="B1128" s="37">
        <f>[1]consoCURRENT!E22478</f>
        <v>19468000</v>
      </c>
      <c r="C1128" s="37">
        <f>[1]consoCURRENT!F22478</f>
        <v>0</v>
      </c>
      <c r="D1128" s="37">
        <f>[1]consoCURRENT!G22478</f>
        <v>0</v>
      </c>
      <c r="E1128" s="37">
        <f>[1]consoCURRENT!H22478</f>
        <v>4019952.87</v>
      </c>
      <c r="F1128" s="37">
        <f>[1]consoCURRENT!I22478</f>
        <v>0</v>
      </c>
      <c r="G1128" s="37">
        <f>[1]consoCURRENT!J22478</f>
        <v>0</v>
      </c>
      <c r="H1128" s="37">
        <f>[1]consoCURRENT!K22478</f>
        <v>0</v>
      </c>
      <c r="I1128" s="37">
        <f>[1]consoCURRENT!L22478</f>
        <v>0</v>
      </c>
      <c r="J1128" s="37">
        <f>[1]consoCURRENT!M22478</f>
        <v>0</v>
      </c>
      <c r="K1128" s="37">
        <f>[1]consoCURRENT!N22478</f>
        <v>0</v>
      </c>
      <c r="L1128" s="37">
        <f>[1]consoCURRENT!O22478</f>
        <v>0</v>
      </c>
      <c r="M1128" s="37">
        <f>[1]consoCURRENT!P22478</f>
        <v>0</v>
      </c>
      <c r="N1128" s="37">
        <f>[1]consoCURRENT!Q22478</f>
        <v>1325709.6300000001</v>
      </c>
      <c r="O1128" s="37">
        <f>[1]consoCURRENT!R22478</f>
        <v>1622089.5899999999</v>
      </c>
      <c r="P1128" s="37">
        <f>[1]consoCURRENT!S22478</f>
        <v>1072153.6500000001</v>
      </c>
      <c r="Q1128" s="37">
        <f>[1]consoCURRENT!T22478</f>
        <v>0</v>
      </c>
      <c r="R1128" s="37">
        <f>[1]consoCURRENT!U22478</f>
        <v>0</v>
      </c>
      <c r="S1128" s="37">
        <f>[1]consoCURRENT!V22478</f>
        <v>0</v>
      </c>
      <c r="T1128" s="37">
        <f>[1]consoCURRENT!W22478</f>
        <v>0</v>
      </c>
      <c r="U1128" s="37">
        <f>[1]consoCURRENT!X22478</f>
        <v>0</v>
      </c>
      <c r="V1128" s="37">
        <f>[1]consoCURRENT!Y22478</f>
        <v>0</v>
      </c>
      <c r="W1128" s="37">
        <f>[1]consoCURRENT!Z22478</f>
        <v>0</v>
      </c>
      <c r="X1128" s="37">
        <f>[1]consoCURRENT!AA22478</f>
        <v>0</v>
      </c>
      <c r="Y1128" s="37">
        <f>[1]consoCURRENT!AB22478</f>
        <v>0</v>
      </c>
      <c r="Z1128" s="37">
        <f>SUM(M1128:Y1128)</f>
        <v>4019952.87</v>
      </c>
      <c r="AA1128" s="37">
        <f>B1128-Z1128</f>
        <v>15448047.129999999</v>
      </c>
      <c r="AB1128" s="42">
        <f>Z1128/B1128</f>
        <v>0.20649028508321349</v>
      </c>
      <c r="AC1128" s="38"/>
    </row>
    <row r="1129" spans="1:29" s="39" customFormat="1" ht="18" customHeight="1" x14ac:dyDescent="0.25">
      <c r="A1129" s="41" t="s">
        <v>37</v>
      </c>
      <c r="B1129" s="37">
        <f>[1]consoCURRENT!E22554</f>
        <v>11346000</v>
      </c>
      <c r="C1129" s="37">
        <f>[1]consoCURRENT!F22554</f>
        <v>0</v>
      </c>
      <c r="D1129" s="37">
        <f>[1]consoCURRENT!G22554</f>
        <v>0</v>
      </c>
      <c r="E1129" s="37">
        <f>[1]consoCURRENT!H22554</f>
        <v>5187820.540000001</v>
      </c>
      <c r="F1129" s="37">
        <f>[1]consoCURRENT!I22554</f>
        <v>0</v>
      </c>
      <c r="G1129" s="37">
        <f>[1]consoCURRENT!J22554</f>
        <v>0</v>
      </c>
      <c r="H1129" s="37">
        <f>[1]consoCURRENT!K22554</f>
        <v>0</v>
      </c>
      <c r="I1129" s="37">
        <f>[1]consoCURRENT!L22554</f>
        <v>0</v>
      </c>
      <c r="J1129" s="37">
        <f>[1]consoCURRENT!M22554</f>
        <v>0</v>
      </c>
      <c r="K1129" s="37">
        <f>[1]consoCURRENT!N22554</f>
        <v>0</v>
      </c>
      <c r="L1129" s="37">
        <f>[1]consoCURRENT!O22554</f>
        <v>0</v>
      </c>
      <c r="M1129" s="37">
        <f>[1]consoCURRENT!P22554</f>
        <v>0</v>
      </c>
      <c r="N1129" s="37">
        <f>[1]consoCURRENT!Q22554</f>
        <v>3666912.6199999996</v>
      </c>
      <c r="O1129" s="37">
        <f>[1]consoCURRENT!R22554</f>
        <v>579875.61</v>
      </c>
      <c r="P1129" s="37">
        <f>[1]consoCURRENT!S22554</f>
        <v>941032.31</v>
      </c>
      <c r="Q1129" s="37">
        <f>[1]consoCURRENT!T22554</f>
        <v>0</v>
      </c>
      <c r="R1129" s="37">
        <f>[1]consoCURRENT!U22554</f>
        <v>0</v>
      </c>
      <c r="S1129" s="37">
        <f>[1]consoCURRENT!V22554</f>
        <v>0</v>
      </c>
      <c r="T1129" s="37">
        <f>[1]consoCURRENT!W22554</f>
        <v>0</v>
      </c>
      <c r="U1129" s="37">
        <f>[1]consoCURRENT!X22554</f>
        <v>0</v>
      </c>
      <c r="V1129" s="37">
        <f>[1]consoCURRENT!Y22554</f>
        <v>0</v>
      </c>
      <c r="W1129" s="37">
        <f>[1]consoCURRENT!Z22554</f>
        <v>0</v>
      </c>
      <c r="X1129" s="37">
        <f>[1]consoCURRENT!AA22554</f>
        <v>0</v>
      </c>
      <c r="Y1129" s="37">
        <f>[1]consoCURRENT!AB22554</f>
        <v>0</v>
      </c>
      <c r="Z1129" s="37">
        <f t="shared" ref="Z1129:Z1131" si="804">SUM(M1129:Y1129)</f>
        <v>5187820.5399999991</v>
      </c>
      <c r="AA1129" s="37">
        <f t="shared" ref="AA1129:AA1131" si="805">B1129-Z1129</f>
        <v>6158179.4600000009</v>
      </c>
      <c r="AB1129" s="42">
        <f t="shared" ref="AB1129:AB1134" si="806">Z1129/B1129</f>
        <v>0.45723784064868667</v>
      </c>
      <c r="AC1129" s="38"/>
    </row>
    <row r="1130" spans="1:29" s="39" customFormat="1" ht="18" customHeight="1" x14ac:dyDescent="0.25">
      <c r="A1130" s="41" t="s">
        <v>38</v>
      </c>
      <c r="B1130" s="37">
        <f>[1]consoCURRENT!E22560</f>
        <v>0</v>
      </c>
      <c r="C1130" s="37">
        <f>[1]consoCURRENT!F22560</f>
        <v>0</v>
      </c>
      <c r="D1130" s="37">
        <f>[1]consoCURRENT!G22560</f>
        <v>0</v>
      </c>
      <c r="E1130" s="37">
        <f>[1]consoCURRENT!H22560</f>
        <v>0</v>
      </c>
      <c r="F1130" s="37">
        <f>[1]consoCURRENT!I22560</f>
        <v>0</v>
      </c>
      <c r="G1130" s="37">
        <f>[1]consoCURRENT!J22560</f>
        <v>0</v>
      </c>
      <c r="H1130" s="37">
        <f>[1]consoCURRENT!K22560</f>
        <v>0</v>
      </c>
      <c r="I1130" s="37">
        <f>[1]consoCURRENT!L22560</f>
        <v>0</v>
      </c>
      <c r="J1130" s="37">
        <f>[1]consoCURRENT!M22560</f>
        <v>0</v>
      </c>
      <c r="K1130" s="37">
        <f>[1]consoCURRENT!N22560</f>
        <v>0</v>
      </c>
      <c r="L1130" s="37">
        <f>[1]consoCURRENT!O22560</f>
        <v>0</v>
      </c>
      <c r="M1130" s="37">
        <f>[1]consoCURRENT!P22560</f>
        <v>0</v>
      </c>
      <c r="N1130" s="37">
        <f>[1]consoCURRENT!Q22560</f>
        <v>0</v>
      </c>
      <c r="O1130" s="37">
        <f>[1]consoCURRENT!R22560</f>
        <v>0</v>
      </c>
      <c r="P1130" s="37">
        <f>[1]consoCURRENT!S22560</f>
        <v>0</v>
      </c>
      <c r="Q1130" s="37">
        <f>[1]consoCURRENT!T22560</f>
        <v>0</v>
      </c>
      <c r="R1130" s="37">
        <f>[1]consoCURRENT!U22560</f>
        <v>0</v>
      </c>
      <c r="S1130" s="37">
        <f>[1]consoCURRENT!V22560</f>
        <v>0</v>
      </c>
      <c r="T1130" s="37">
        <f>[1]consoCURRENT!W22560</f>
        <v>0</v>
      </c>
      <c r="U1130" s="37">
        <f>[1]consoCURRENT!X22560</f>
        <v>0</v>
      </c>
      <c r="V1130" s="37">
        <f>[1]consoCURRENT!Y22560</f>
        <v>0</v>
      </c>
      <c r="W1130" s="37">
        <f>[1]consoCURRENT!Z22560</f>
        <v>0</v>
      </c>
      <c r="X1130" s="37">
        <f>[1]consoCURRENT!AA22560</f>
        <v>0</v>
      </c>
      <c r="Y1130" s="37">
        <f>[1]consoCURRENT!AB22560</f>
        <v>0</v>
      </c>
      <c r="Z1130" s="37">
        <f t="shared" si="804"/>
        <v>0</v>
      </c>
      <c r="AA1130" s="37">
        <f t="shared" si="805"/>
        <v>0</v>
      </c>
      <c r="AB1130" s="42"/>
      <c r="AC1130" s="38"/>
    </row>
    <row r="1131" spans="1:29" s="39" customFormat="1" ht="18" customHeight="1" x14ac:dyDescent="0.25">
      <c r="A1131" s="41" t="s">
        <v>39</v>
      </c>
      <c r="B1131" s="37">
        <f>[1]consoCURRENT!E22589</f>
        <v>0</v>
      </c>
      <c r="C1131" s="37">
        <f>[1]consoCURRENT!F22589</f>
        <v>0</v>
      </c>
      <c r="D1131" s="37">
        <f>[1]consoCURRENT!G22589</f>
        <v>0</v>
      </c>
      <c r="E1131" s="37">
        <f>[1]consoCURRENT!H22589</f>
        <v>0</v>
      </c>
      <c r="F1131" s="37">
        <f>[1]consoCURRENT!I22589</f>
        <v>0</v>
      </c>
      <c r="G1131" s="37">
        <f>[1]consoCURRENT!J22589</f>
        <v>0</v>
      </c>
      <c r="H1131" s="37">
        <f>[1]consoCURRENT!K22589</f>
        <v>0</v>
      </c>
      <c r="I1131" s="37">
        <f>[1]consoCURRENT!L22589</f>
        <v>0</v>
      </c>
      <c r="J1131" s="37">
        <f>[1]consoCURRENT!M22589</f>
        <v>0</v>
      </c>
      <c r="K1131" s="37">
        <f>[1]consoCURRENT!N22589</f>
        <v>0</v>
      </c>
      <c r="L1131" s="37">
        <f>[1]consoCURRENT!O22589</f>
        <v>0</v>
      </c>
      <c r="M1131" s="37">
        <f>[1]consoCURRENT!P22589</f>
        <v>0</v>
      </c>
      <c r="N1131" s="37">
        <f>[1]consoCURRENT!Q22589</f>
        <v>0</v>
      </c>
      <c r="O1131" s="37">
        <f>[1]consoCURRENT!R22589</f>
        <v>0</v>
      </c>
      <c r="P1131" s="37">
        <f>[1]consoCURRENT!S22589</f>
        <v>0</v>
      </c>
      <c r="Q1131" s="37">
        <f>[1]consoCURRENT!T22589</f>
        <v>0</v>
      </c>
      <c r="R1131" s="37">
        <f>[1]consoCURRENT!U22589</f>
        <v>0</v>
      </c>
      <c r="S1131" s="37">
        <f>[1]consoCURRENT!V22589</f>
        <v>0</v>
      </c>
      <c r="T1131" s="37">
        <f>[1]consoCURRENT!W22589</f>
        <v>0</v>
      </c>
      <c r="U1131" s="37">
        <f>[1]consoCURRENT!X22589</f>
        <v>0</v>
      </c>
      <c r="V1131" s="37">
        <f>[1]consoCURRENT!Y22589</f>
        <v>0</v>
      </c>
      <c r="W1131" s="37">
        <f>[1]consoCURRENT!Z22589</f>
        <v>0</v>
      </c>
      <c r="X1131" s="37">
        <f>[1]consoCURRENT!AA22589</f>
        <v>0</v>
      </c>
      <c r="Y1131" s="37">
        <f>[1]consoCURRENT!AB22589</f>
        <v>0</v>
      </c>
      <c r="Z1131" s="37">
        <f t="shared" si="804"/>
        <v>0</v>
      </c>
      <c r="AA1131" s="37">
        <f t="shared" si="805"/>
        <v>0</v>
      </c>
      <c r="AB1131" s="42"/>
      <c r="AC1131" s="38"/>
    </row>
    <row r="1132" spans="1:29" s="39" customFormat="1" ht="18" customHeight="1" x14ac:dyDescent="0.25">
      <c r="A1132" s="43" t="s">
        <v>40</v>
      </c>
      <c r="B1132" s="44">
        <f>SUM(B1128:B1131)</f>
        <v>30814000</v>
      </c>
      <c r="C1132" s="44">
        <f t="shared" ref="C1132:AA1132" si="807">SUM(C1128:C1131)</f>
        <v>0</v>
      </c>
      <c r="D1132" s="44">
        <f t="shared" si="807"/>
        <v>0</v>
      </c>
      <c r="E1132" s="44">
        <f t="shared" si="807"/>
        <v>9207773.4100000001</v>
      </c>
      <c r="F1132" s="44">
        <f t="shared" si="807"/>
        <v>0</v>
      </c>
      <c r="G1132" s="44">
        <f t="shared" si="807"/>
        <v>0</v>
      </c>
      <c r="H1132" s="44">
        <f t="shared" si="807"/>
        <v>0</v>
      </c>
      <c r="I1132" s="44">
        <f t="shared" si="807"/>
        <v>0</v>
      </c>
      <c r="J1132" s="44">
        <f t="shared" si="807"/>
        <v>0</v>
      </c>
      <c r="K1132" s="44">
        <f t="shared" si="807"/>
        <v>0</v>
      </c>
      <c r="L1132" s="44">
        <f t="shared" si="807"/>
        <v>0</v>
      </c>
      <c r="M1132" s="44">
        <f t="shared" si="807"/>
        <v>0</v>
      </c>
      <c r="N1132" s="44">
        <f t="shared" si="807"/>
        <v>4992622.25</v>
      </c>
      <c r="O1132" s="44">
        <f t="shared" si="807"/>
        <v>2201965.1999999997</v>
      </c>
      <c r="P1132" s="44">
        <f t="shared" si="807"/>
        <v>2013185.9600000002</v>
      </c>
      <c r="Q1132" s="44">
        <f t="shared" si="807"/>
        <v>0</v>
      </c>
      <c r="R1132" s="44">
        <f t="shared" si="807"/>
        <v>0</v>
      </c>
      <c r="S1132" s="44">
        <f t="shared" si="807"/>
        <v>0</v>
      </c>
      <c r="T1132" s="44">
        <f t="shared" si="807"/>
        <v>0</v>
      </c>
      <c r="U1132" s="44">
        <f t="shared" si="807"/>
        <v>0</v>
      </c>
      <c r="V1132" s="44">
        <f t="shared" si="807"/>
        <v>0</v>
      </c>
      <c r="W1132" s="44">
        <f t="shared" si="807"/>
        <v>0</v>
      </c>
      <c r="X1132" s="44">
        <f t="shared" si="807"/>
        <v>0</v>
      </c>
      <c r="Y1132" s="44">
        <f t="shared" si="807"/>
        <v>0</v>
      </c>
      <c r="Z1132" s="44">
        <f t="shared" si="807"/>
        <v>9207773.4100000001</v>
      </c>
      <c r="AA1132" s="44">
        <f t="shared" si="807"/>
        <v>21606226.59</v>
      </c>
      <c r="AB1132" s="45">
        <f t="shared" si="806"/>
        <v>0.29881785584474591</v>
      </c>
      <c r="AC1132" s="38"/>
    </row>
    <row r="1133" spans="1:29" s="39" customFormat="1" ht="18" customHeight="1" x14ac:dyDescent="0.25">
      <c r="A1133" s="46" t="s">
        <v>41</v>
      </c>
      <c r="B1133" s="37">
        <f>[1]consoCURRENT!E22593</f>
        <v>1756000</v>
      </c>
      <c r="C1133" s="37">
        <f>[1]consoCURRENT!F22593</f>
        <v>0</v>
      </c>
      <c r="D1133" s="37">
        <f>[1]consoCURRENT!G22593</f>
        <v>0</v>
      </c>
      <c r="E1133" s="37">
        <f>[1]consoCURRENT!H22593</f>
        <v>402567.78</v>
      </c>
      <c r="F1133" s="37">
        <f>[1]consoCURRENT!I22593</f>
        <v>0</v>
      </c>
      <c r="G1133" s="37">
        <f>[1]consoCURRENT!J22593</f>
        <v>0</v>
      </c>
      <c r="H1133" s="37">
        <f>[1]consoCURRENT!K22593</f>
        <v>0</v>
      </c>
      <c r="I1133" s="37">
        <f>[1]consoCURRENT!L22593</f>
        <v>0</v>
      </c>
      <c r="J1133" s="37">
        <f>[1]consoCURRENT!M22593</f>
        <v>0</v>
      </c>
      <c r="K1133" s="37">
        <f>[1]consoCURRENT!N22593</f>
        <v>0</v>
      </c>
      <c r="L1133" s="37">
        <f>[1]consoCURRENT!O22593</f>
        <v>0</v>
      </c>
      <c r="M1133" s="37">
        <f>[1]consoCURRENT!P22593</f>
        <v>0</v>
      </c>
      <c r="N1133" s="37">
        <f>[1]consoCURRENT!Q22593</f>
        <v>132091.26</v>
      </c>
      <c r="O1133" s="37">
        <f>[1]consoCURRENT!R22593</f>
        <v>141521.03</v>
      </c>
      <c r="P1133" s="37">
        <f>[1]consoCURRENT!S22593</f>
        <v>128955.49</v>
      </c>
      <c r="Q1133" s="37">
        <f>[1]consoCURRENT!T22593</f>
        <v>0</v>
      </c>
      <c r="R1133" s="37">
        <f>[1]consoCURRENT!U22593</f>
        <v>0</v>
      </c>
      <c r="S1133" s="37">
        <f>[1]consoCURRENT!V22593</f>
        <v>0</v>
      </c>
      <c r="T1133" s="37">
        <f>[1]consoCURRENT!W22593</f>
        <v>0</v>
      </c>
      <c r="U1133" s="37">
        <f>[1]consoCURRENT!X22593</f>
        <v>0</v>
      </c>
      <c r="V1133" s="37">
        <f>[1]consoCURRENT!Y22593</f>
        <v>0</v>
      </c>
      <c r="W1133" s="37">
        <f>[1]consoCURRENT!Z22593</f>
        <v>0</v>
      </c>
      <c r="X1133" s="37">
        <f>[1]consoCURRENT!AA22593</f>
        <v>0</v>
      </c>
      <c r="Y1133" s="37">
        <f>[1]consoCURRENT!AB22593</f>
        <v>0</v>
      </c>
      <c r="Z1133" s="37">
        <f t="shared" ref="Z1133" si="808">SUM(M1133:Y1133)</f>
        <v>402567.78</v>
      </c>
      <c r="AA1133" s="37">
        <f t="shared" ref="AA1133" si="809">B1133-Z1133</f>
        <v>1353432.22</v>
      </c>
      <c r="AB1133" s="42">
        <f t="shared" si="806"/>
        <v>0.22925272209567199</v>
      </c>
      <c r="AC1133" s="38"/>
    </row>
    <row r="1134" spans="1:29" s="39" customFormat="1" ht="18" customHeight="1" x14ac:dyDescent="0.25">
      <c r="A1134" s="43" t="s">
        <v>42</v>
      </c>
      <c r="B1134" s="44">
        <f>B1133+B1132</f>
        <v>32570000</v>
      </c>
      <c r="C1134" s="44">
        <f t="shared" ref="C1134:AA1134" si="810">C1133+C1132</f>
        <v>0</v>
      </c>
      <c r="D1134" s="44">
        <f t="shared" si="810"/>
        <v>0</v>
      </c>
      <c r="E1134" s="44">
        <f t="shared" si="810"/>
        <v>9610341.1899999995</v>
      </c>
      <c r="F1134" s="44">
        <f t="shared" si="810"/>
        <v>0</v>
      </c>
      <c r="G1134" s="44">
        <f t="shared" si="810"/>
        <v>0</v>
      </c>
      <c r="H1134" s="44">
        <f t="shared" si="810"/>
        <v>0</v>
      </c>
      <c r="I1134" s="44">
        <f t="shared" si="810"/>
        <v>0</v>
      </c>
      <c r="J1134" s="44">
        <f t="shared" si="810"/>
        <v>0</v>
      </c>
      <c r="K1134" s="44">
        <f t="shared" si="810"/>
        <v>0</v>
      </c>
      <c r="L1134" s="44">
        <f t="shared" si="810"/>
        <v>0</v>
      </c>
      <c r="M1134" s="44">
        <f t="shared" si="810"/>
        <v>0</v>
      </c>
      <c r="N1134" s="44">
        <f t="shared" si="810"/>
        <v>5124713.51</v>
      </c>
      <c r="O1134" s="44">
        <f t="shared" si="810"/>
        <v>2343486.2299999995</v>
      </c>
      <c r="P1134" s="44">
        <f t="shared" si="810"/>
        <v>2142141.4500000002</v>
      </c>
      <c r="Q1134" s="44">
        <f t="shared" si="810"/>
        <v>0</v>
      </c>
      <c r="R1134" s="44">
        <f t="shared" si="810"/>
        <v>0</v>
      </c>
      <c r="S1134" s="44">
        <f t="shared" si="810"/>
        <v>0</v>
      </c>
      <c r="T1134" s="44">
        <f t="shared" si="810"/>
        <v>0</v>
      </c>
      <c r="U1134" s="44">
        <f t="shared" si="810"/>
        <v>0</v>
      </c>
      <c r="V1134" s="44">
        <f t="shared" si="810"/>
        <v>0</v>
      </c>
      <c r="W1134" s="44">
        <f t="shared" si="810"/>
        <v>0</v>
      </c>
      <c r="X1134" s="44">
        <f t="shared" si="810"/>
        <v>0</v>
      </c>
      <c r="Y1134" s="44">
        <f t="shared" si="810"/>
        <v>0</v>
      </c>
      <c r="Z1134" s="44">
        <f t="shared" si="810"/>
        <v>9610341.1899999995</v>
      </c>
      <c r="AA1134" s="44">
        <f t="shared" si="810"/>
        <v>22959658.809999999</v>
      </c>
      <c r="AB1134" s="45">
        <f t="shared" si="806"/>
        <v>0.29506727632790908</v>
      </c>
      <c r="AC1134" s="47"/>
    </row>
    <row r="1135" spans="1:29" s="39" customFormat="1" ht="15" customHeight="1" x14ac:dyDescent="0.25">
      <c r="A1135" s="36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  <c r="O1135" s="37"/>
      <c r="P1135" s="37"/>
      <c r="Q1135" s="37"/>
      <c r="R1135" s="37"/>
      <c r="S1135" s="37"/>
      <c r="T1135" s="37"/>
      <c r="U1135" s="37"/>
      <c r="V1135" s="37"/>
      <c r="W1135" s="37"/>
      <c r="X1135" s="37"/>
      <c r="Y1135" s="37"/>
      <c r="Z1135" s="37"/>
      <c r="AA1135" s="37"/>
      <c r="AB1135" s="37"/>
      <c r="AC1135" s="38"/>
    </row>
    <row r="1136" spans="1:29" s="39" customFormat="1" ht="15" customHeight="1" x14ac:dyDescent="0.25">
      <c r="A1136" s="36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  <c r="O1136" s="37"/>
      <c r="P1136" s="37"/>
      <c r="Q1136" s="37"/>
      <c r="R1136" s="37"/>
      <c r="S1136" s="37"/>
      <c r="T1136" s="37"/>
      <c r="U1136" s="37"/>
      <c r="V1136" s="37"/>
      <c r="W1136" s="37"/>
      <c r="X1136" s="37"/>
      <c r="Y1136" s="37"/>
      <c r="Z1136" s="37"/>
      <c r="AA1136" s="37"/>
      <c r="AB1136" s="37"/>
      <c r="AC1136" s="38"/>
    </row>
    <row r="1137" spans="1:29" s="39" customFormat="1" ht="15" customHeight="1" x14ac:dyDescent="0.3">
      <c r="A1137" s="40" t="s">
        <v>61</v>
      </c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  <c r="O1137" s="37"/>
      <c r="P1137" s="37"/>
      <c r="Q1137" s="37"/>
      <c r="R1137" s="37"/>
      <c r="S1137" s="37"/>
      <c r="T1137" s="37"/>
      <c r="U1137" s="37"/>
      <c r="V1137" s="37"/>
      <c r="W1137" s="37"/>
      <c r="X1137" s="37"/>
      <c r="Y1137" s="37"/>
      <c r="Z1137" s="37"/>
      <c r="AA1137" s="37"/>
      <c r="AB1137" s="37"/>
      <c r="AC1137" s="38"/>
    </row>
    <row r="1138" spans="1:29" s="39" customFormat="1" ht="18" customHeight="1" x14ac:dyDescent="0.25">
      <c r="A1138" s="41" t="s">
        <v>36</v>
      </c>
      <c r="B1138" s="37">
        <f>[1]consoCURRENT!E22653</f>
        <v>28225000</v>
      </c>
      <c r="C1138" s="37">
        <f>[1]consoCURRENT!F22653</f>
        <v>0</v>
      </c>
      <c r="D1138" s="37">
        <f>[1]consoCURRENT!G22653</f>
        <v>0</v>
      </c>
      <c r="E1138" s="37">
        <f>[1]consoCURRENT!H22653</f>
        <v>6791082.79</v>
      </c>
      <c r="F1138" s="37">
        <f>[1]consoCURRENT!I22653</f>
        <v>0</v>
      </c>
      <c r="G1138" s="37">
        <f>[1]consoCURRENT!J22653</f>
        <v>0</v>
      </c>
      <c r="H1138" s="37">
        <f>[1]consoCURRENT!K22653</f>
        <v>0</v>
      </c>
      <c r="I1138" s="37">
        <f>[1]consoCURRENT!L22653</f>
        <v>0</v>
      </c>
      <c r="J1138" s="37">
        <f>[1]consoCURRENT!M22653</f>
        <v>0</v>
      </c>
      <c r="K1138" s="37">
        <f>[1]consoCURRENT!N22653</f>
        <v>0</v>
      </c>
      <c r="L1138" s="37">
        <f>[1]consoCURRENT!O22653</f>
        <v>0</v>
      </c>
      <c r="M1138" s="37">
        <f>[1]consoCURRENT!P22653</f>
        <v>0</v>
      </c>
      <c r="N1138" s="37">
        <f>[1]consoCURRENT!Q22653</f>
        <v>2019757.55</v>
      </c>
      <c r="O1138" s="37">
        <f>[1]consoCURRENT!R22653</f>
        <v>2558717.4900000002</v>
      </c>
      <c r="P1138" s="37">
        <f>[1]consoCURRENT!S22653</f>
        <v>2212607.75</v>
      </c>
      <c r="Q1138" s="37">
        <f>[1]consoCURRENT!T22653</f>
        <v>0</v>
      </c>
      <c r="R1138" s="37">
        <f>[1]consoCURRENT!U22653</f>
        <v>0</v>
      </c>
      <c r="S1138" s="37">
        <f>[1]consoCURRENT!V22653</f>
        <v>0</v>
      </c>
      <c r="T1138" s="37">
        <f>[1]consoCURRENT!W22653</f>
        <v>0</v>
      </c>
      <c r="U1138" s="37">
        <f>[1]consoCURRENT!X22653</f>
        <v>0</v>
      </c>
      <c r="V1138" s="37">
        <f>[1]consoCURRENT!Y22653</f>
        <v>0</v>
      </c>
      <c r="W1138" s="37">
        <f>[1]consoCURRENT!Z22653</f>
        <v>0</v>
      </c>
      <c r="X1138" s="37">
        <f>[1]consoCURRENT!AA22653</f>
        <v>0</v>
      </c>
      <c r="Y1138" s="37">
        <f>[1]consoCURRENT!AB22653</f>
        <v>0</v>
      </c>
      <c r="Z1138" s="37">
        <f>SUM(M1138:Y1138)</f>
        <v>6791082.79</v>
      </c>
      <c r="AA1138" s="37">
        <f>B1138-Z1138</f>
        <v>21433917.210000001</v>
      </c>
      <c r="AB1138" s="42">
        <f>Z1138/B1138</f>
        <v>0.24060523613817539</v>
      </c>
      <c r="AC1138" s="38"/>
    </row>
    <row r="1139" spans="1:29" s="39" customFormat="1" ht="18" customHeight="1" x14ac:dyDescent="0.25">
      <c r="A1139" s="41" t="s">
        <v>37</v>
      </c>
      <c r="B1139" s="37">
        <f>[1]consoCURRENT!E22729</f>
        <v>6570000</v>
      </c>
      <c r="C1139" s="37">
        <f>[1]consoCURRENT!F22729</f>
        <v>0</v>
      </c>
      <c r="D1139" s="37">
        <f>[1]consoCURRENT!G22729</f>
        <v>0</v>
      </c>
      <c r="E1139" s="37">
        <f>[1]consoCURRENT!H22729</f>
        <v>2130232.85</v>
      </c>
      <c r="F1139" s="37">
        <f>[1]consoCURRENT!I22729</f>
        <v>0</v>
      </c>
      <c r="G1139" s="37">
        <f>[1]consoCURRENT!J22729</f>
        <v>0</v>
      </c>
      <c r="H1139" s="37">
        <f>[1]consoCURRENT!K22729</f>
        <v>0</v>
      </c>
      <c r="I1139" s="37">
        <f>[1]consoCURRENT!L22729</f>
        <v>0</v>
      </c>
      <c r="J1139" s="37">
        <f>[1]consoCURRENT!M22729</f>
        <v>0</v>
      </c>
      <c r="K1139" s="37">
        <f>[1]consoCURRENT!N22729</f>
        <v>0</v>
      </c>
      <c r="L1139" s="37">
        <f>[1]consoCURRENT!O22729</f>
        <v>0</v>
      </c>
      <c r="M1139" s="37">
        <f>[1]consoCURRENT!P22729</f>
        <v>0</v>
      </c>
      <c r="N1139" s="37">
        <f>[1]consoCURRENT!Q22729</f>
        <v>264204.14</v>
      </c>
      <c r="O1139" s="37">
        <f>[1]consoCURRENT!R22729</f>
        <v>1325287.3699999999</v>
      </c>
      <c r="P1139" s="37">
        <f>[1]consoCURRENT!S22729</f>
        <v>540741.34</v>
      </c>
      <c r="Q1139" s="37">
        <f>[1]consoCURRENT!T22729</f>
        <v>0</v>
      </c>
      <c r="R1139" s="37">
        <f>[1]consoCURRENT!U22729</f>
        <v>0</v>
      </c>
      <c r="S1139" s="37">
        <f>[1]consoCURRENT!V22729</f>
        <v>0</v>
      </c>
      <c r="T1139" s="37">
        <f>[1]consoCURRENT!W22729</f>
        <v>0</v>
      </c>
      <c r="U1139" s="37">
        <f>[1]consoCURRENT!X22729</f>
        <v>0</v>
      </c>
      <c r="V1139" s="37">
        <f>[1]consoCURRENT!Y22729</f>
        <v>0</v>
      </c>
      <c r="W1139" s="37">
        <f>[1]consoCURRENT!Z22729</f>
        <v>0</v>
      </c>
      <c r="X1139" s="37">
        <f>[1]consoCURRENT!AA22729</f>
        <v>0</v>
      </c>
      <c r="Y1139" s="37">
        <f>[1]consoCURRENT!AB22729</f>
        <v>0</v>
      </c>
      <c r="Z1139" s="37">
        <f t="shared" ref="Z1139:Z1141" si="811">SUM(M1139:Y1139)</f>
        <v>2130232.8499999996</v>
      </c>
      <c r="AA1139" s="37">
        <f t="shared" ref="AA1139:AA1141" si="812">B1139-Z1139</f>
        <v>4439767.1500000004</v>
      </c>
      <c r="AB1139" s="42">
        <f t="shared" ref="AB1139:AB1144" si="813">Z1139/B1139</f>
        <v>0.32423635464231348</v>
      </c>
      <c r="AC1139" s="38"/>
    </row>
    <row r="1140" spans="1:29" s="39" customFormat="1" ht="18" customHeight="1" x14ac:dyDescent="0.25">
      <c r="A1140" s="41" t="s">
        <v>38</v>
      </c>
      <c r="B1140" s="37">
        <f>[1]consoCURRENT!E22735</f>
        <v>0</v>
      </c>
      <c r="C1140" s="37">
        <f>[1]consoCURRENT!F22735</f>
        <v>0</v>
      </c>
      <c r="D1140" s="37">
        <f>[1]consoCURRENT!G22735</f>
        <v>0</v>
      </c>
      <c r="E1140" s="37">
        <f>[1]consoCURRENT!H22735</f>
        <v>0</v>
      </c>
      <c r="F1140" s="37">
        <f>[1]consoCURRENT!I22735</f>
        <v>0</v>
      </c>
      <c r="G1140" s="37">
        <f>[1]consoCURRENT!J22735</f>
        <v>0</v>
      </c>
      <c r="H1140" s="37">
        <f>[1]consoCURRENT!K22735</f>
        <v>0</v>
      </c>
      <c r="I1140" s="37">
        <f>[1]consoCURRENT!L22735</f>
        <v>0</v>
      </c>
      <c r="J1140" s="37">
        <f>[1]consoCURRENT!M22735</f>
        <v>0</v>
      </c>
      <c r="K1140" s="37">
        <f>[1]consoCURRENT!N22735</f>
        <v>0</v>
      </c>
      <c r="L1140" s="37">
        <f>[1]consoCURRENT!O22735</f>
        <v>0</v>
      </c>
      <c r="M1140" s="37">
        <f>[1]consoCURRENT!P22735</f>
        <v>0</v>
      </c>
      <c r="N1140" s="37">
        <f>[1]consoCURRENT!Q22735</f>
        <v>0</v>
      </c>
      <c r="O1140" s="37">
        <f>[1]consoCURRENT!R22735</f>
        <v>0</v>
      </c>
      <c r="P1140" s="37">
        <f>[1]consoCURRENT!S22735</f>
        <v>0</v>
      </c>
      <c r="Q1140" s="37">
        <f>[1]consoCURRENT!T22735</f>
        <v>0</v>
      </c>
      <c r="R1140" s="37">
        <f>[1]consoCURRENT!U22735</f>
        <v>0</v>
      </c>
      <c r="S1140" s="37">
        <f>[1]consoCURRENT!V22735</f>
        <v>0</v>
      </c>
      <c r="T1140" s="37">
        <f>[1]consoCURRENT!W22735</f>
        <v>0</v>
      </c>
      <c r="U1140" s="37">
        <f>[1]consoCURRENT!X22735</f>
        <v>0</v>
      </c>
      <c r="V1140" s="37">
        <f>[1]consoCURRENT!Y22735</f>
        <v>0</v>
      </c>
      <c r="W1140" s="37">
        <f>[1]consoCURRENT!Z22735</f>
        <v>0</v>
      </c>
      <c r="X1140" s="37">
        <f>[1]consoCURRENT!AA22735</f>
        <v>0</v>
      </c>
      <c r="Y1140" s="37">
        <f>[1]consoCURRENT!AB22735</f>
        <v>0</v>
      </c>
      <c r="Z1140" s="37">
        <f t="shared" si="811"/>
        <v>0</v>
      </c>
      <c r="AA1140" s="37">
        <f t="shared" si="812"/>
        <v>0</v>
      </c>
      <c r="AB1140" s="42"/>
      <c r="AC1140" s="38"/>
    </row>
    <row r="1141" spans="1:29" s="39" customFormat="1" ht="18" customHeight="1" x14ac:dyDescent="0.25">
      <c r="A1141" s="41" t="s">
        <v>39</v>
      </c>
      <c r="B1141" s="37">
        <f>[1]consoCURRENT!E22764</f>
        <v>0</v>
      </c>
      <c r="C1141" s="37">
        <f>[1]consoCURRENT!F22764</f>
        <v>0</v>
      </c>
      <c r="D1141" s="37">
        <f>[1]consoCURRENT!G22764</f>
        <v>0</v>
      </c>
      <c r="E1141" s="37">
        <f>[1]consoCURRENT!H22764</f>
        <v>0</v>
      </c>
      <c r="F1141" s="37">
        <f>[1]consoCURRENT!I22764</f>
        <v>0</v>
      </c>
      <c r="G1141" s="37">
        <f>[1]consoCURRENT!J22764</f>
        <v>0</v>
      </c>
      <c r="H1141" s="37">
        <f>[1]consoCURRENT!K22764</f>
        <v>0</v>
      </c>
      <c r="I1141" s="37">
        <f>[1]consoCURRENT!L22764</f>
        <v>0</v>
      </c>
      <c r="J1141" s="37">
        <f>[1]consoCURRENT!M22764</f>
        <v>0</v>
      </c>
      <c r="K1141" s="37">
        <f>[1]consoCURRENT!N22764</f>
        <v>0</v>
      </c>
      <c r="L1141" s="37">
        <f>[1]consoCURRENT!O22764</f>
        <v>0</v>
      </c>
      <c r="M1141" s="37">
        <f>[1]consoCURRENT!P22764</f>
        <v>0</v>
      </c>
      <c r="N1141" s="37">
        <f>[1]consoCURRENT!Q22764</f>
        <v>0</v>
      </c>
      <c r="O1141" s="37">
        <f>[1]consoCURRENT!R22764</f>
        <v>0</v>
      </c>
      <c r="P1141" s="37">
        <f>[1]consoCURRENT!S22764</f>
        <v>0</v>
      </c>
      <c r="Q1141" s="37">
        <f>[1]consoCURRENT!T22764</f>
        <v>0</v>
      </c>
      <c r="R1141" s="37">
        <f>[1]consoCURRENT!U22764</f>
        <v>0</v>
      </c>
      <c r="S1141" s="37">
        <f>[1]consoCURRENT!V22764</f>
        <v>0</v>
      </c>
      <c r="T1141" s="37">
        <f>[1]consoCURRENT!W22764</f>
        <v>0</v>
      </c>
      <c r="U1141" s="37">
        <f>[1]consoCURRENT!X22764</f>
        <v>0</v>
      </c>
      <c r="V1141" s="37">
        <f>[1]consoCURRENT!Y22764</f>
        <v>0</v>
      </c>
      <c r="W1141" s="37">
        <f>[1]consoCURRENT!Z22764</f>
        <v>0</v>
      </c>
      <c r="X1141" s="37">
        <f>[1]consoCURRENT!AA22764</f>
        <v>0</v>
      </c>
      <c r="Y1141" s="37">
        <f>[1]consoCURRENT!AB22764</f>
        <v>0</v>
      </c>
      <c r="Z1141" s="37">
        <f t="shared" si="811"/>
        <v>0</v>
      </c>
      <c r="AA1141" s="37">
        <f t="shared" si="812"/>
        <v>0</v>
      </c>
      <c r="AB1141" s="42"/>
      <c r="AC1141" s="38"/>
    </row>
    <row r="1142" spans="1:29" s="39" customFormat="1" ht="18" customHeight="1" x14ac:dyDescent="0.25">
      <c r="A1142" s="43" t="s">
        <v>40</v>
      </c>
      <c r="B1142" s="44">
        <f>SUM(B1138:B1141)</f>
        <v>34795000</v>
      </c>
      <c r="C1142" s="44">
        <f t="shared" ref="C1142:AA1142" si="814">SUM(C1138:C1141)</f>
        <v>0</v>
      </c>
      <c r="D1142" s="44">
        <f t="shared" si="814"/>
        <v>0</v>
      </c>
      <c r="E1142" s="44">
        <f t="shared" si="814"/>
        <v>8921315.6400000006</v>
      </c>
      <c r="F1142" s="44">
        <f t="shared" si="814"/>
        <v>0</v>
      </c>
      <c r="G1142" s="44">
        <f t="shared" si="814"/>
        <v>0</v>
      </c>
      <c r="H1142" s="44">
        <f t="shared" si="814"/>
        <v>0</v>
      </c>
      <c r="I1142" s="44">
        <f t="shared" si="814"/>
        <v>0</v>
      </c>
      <c r="J1142" s="44">
        <f t="shared" si="814"/>
        <v>0</v>
      </c>
      <c r="K1142" s="44">
        <f t="shared" si="814"/>
        <v>0</v>
      </c>
      <c r="L1142" s="44">
        <f t="shared" si="814"/>
        <v>0</v>
      </c>
      <c r="M1142" s="44">
        <f t="shared" si="814"/>
        <v>0</v>
      </c>
      <c r="N1142" s="44">
        <f t="shared" si="814"/>
        <v>2283961.69</v>
      </c>
      <c r="O1142" s="44">
        <f t="shared" si="814"/>
        <v>3884004.8600000003</v>
      </c>
      <c r="P1142" s="44">
        <f t="shared" si="814"/>
        <v>2753349.09</v>
      </c>
      <c r="Q1142" s="44">
        <f t="shared" si="814"/>
        <v>0</v>
      </c>
      <c r="R1142" s="44">
        <f t="shared" si="814"/>
        <v>0</v>
      </c>
      <c r="S1142" s="44">
        <f t="shared" si="814"/>
        <v>0</v>
      </c>
      <c r="T1142" s="44">
        <f t="shared" si="814"/>
        <v>0</v>
      </c>
      <c r="U1142" s="44">
        <f t="shared" si="814"/>
        <v>0</v>
      </c>
      <c r="V1142" s="44">
        <f t="shared" si="814"/>
        <v>0</v>
      </c>
      <c r="W1142" s="44">
        <f t="shared" si="814"/>
        <v>0</v>
      </c>
      <c r="X1142" s="44">
        <f t="shared" si="814"/>
        <v>0</v>
      </c>
      <c r="Y1142" s="44">
        <f t="shared" si="814"/>
        <v>0</v>
      </c>
      <c r="Z1142" s="44">
        <f t="shared" si="814"/>
        <v>8921315.6400000006</v>
      </c>
      <c r="AA1142" s="44">
        <f t="shared" si="814"/>
        <v>25873684.359999999</v>
      </c>
      <c r="AB1142" s="45">
        <f t="shared" si="813"/>
        <v>0.25639648340278776</v>
      </c>
      <c r="AC1142" s="38"/>
    </row>
    <row r="1143" spans="1:29" s="39" customFormat="1" ht="18" customHeight="1" x14ac:dyDescent="0.25">
      <c r="A1143" s="46" t="s">
        <v>41</v>
      </c>
      <c r="B1143" s="37">
        <f>[1]consoCURRENT!E22768</f>
        <v>2705000</v>
      </c>
      <c r="C1143" s="37">
        <f>[1]consoCURRENT!F22768</f>
        <v>0</v>
      </c>
      <c r="D1143" s="37">
        <f>[1]consoCURRENT!G22768</f>
        <v>0</v>
      </c>
      <c r="E1143" s="37">
        <f>[1]consoCURRENT!H22768</f>
        <v>627947.59</v>
      </c>
      <c r="F1143" s="37">
        <f>[1]consoCURRENT!I22768</f>
        <v>0</v>
      </c>
      <c r="G1143" s="37">
        <f>[1]consoCURRENT!J22768</f>
        <v>0</v>
      </c>
      <c r="H1143" s="37">
        <f>[1]consoCURRENT!K22768</f>
        <v>0</v>
      </c>
      <c r="I1143" s="37">
        <f>[1]consoCURRENT!L22768</f>
        <v>0</v>
      </c>
      <c r="J1143" s="37">
        <f>[1]consoCURRENT!M22768</f>
        <v>0</v>
      </c>
      <c r="K1143" s="37">
        <f>[1]consoCURRENT!N22768</f>
        <v>0</v>
      </c>
      <c r="L1143" s="37">
        <f>[1]consoCURRENT!O22768</f>
        <v>0</v>
      </c>
      <c r="M1143" s="37">
        <f>[1]consoCURRENT!P22768</f>
        <v>0</v>
      </c>
      <c r="N1143" s="37">
        <f>[1]consoCURRENT!Q22768</f>
        <v>202023.01</v>
      </c>
      <c r="O1143" s="37">
        <f>[1]consoCURRENT!R22768</f>
        <v>216399.96</v>
      </c>
      <c r="P1143" s="37">
        <f>[1]consoCURRENT!S22768</f>
        <v>209524.62</v>
      </c>
      <c r="Q1143" s="37">
        <f>[1]consoCURRENT!T22768</f>
        <v>0</v>
      </c>
      <c r="R1143" s="37">
        <f>[1]consoCURRENT!U22768</f>
        <v>0</v>
      </c>
      <c r="S1143" s="37">
        <f>[1]consoCURRENT!V22768</f>
        <v>0</v>
      </c>
      <c r="T1143" s="37">
        <f>[1]consoCURRENT!W22768</f>
        <v>0</v>
      </c>
      <c r="U1143" s="37">
        <f>[1]consoCURRENT!X22768</f>
        <v>0</v>
      </c>
      <c r="V1143" s="37">
        <f>[1]consoCURRENT!Y22768</f>
        <v>0</v>
      </c>
      <c r="W1143" s="37">
        <f>[1]consoCURRENT!Z22768</f>
        <v>0</v>
      </c>
      <c r="X1143" s="37">
        <f>[1]consoCURRENT!AA22768</f>
        <v>0</v>
      </c>
      <c r="Y1143" s="37">
        <f>[1]consoCURRENT!AB22768</f>
        <v>0</v>
      </c>
      <c r="Z1143" s="37">
        <f t="shared" ref="Z1143" si="815">SUM(M1143:Y1143)</f>
        <v>627947.59</v>
      </c>
      <c r="AA1143" s="37">
        <f t="shared" ref="AA1143" si="816">B1143-Z1143</f>
        <v>2077052.4100000001</v>
      </c>
      <c r="AB1143" s="42">
        <f t="shared" si="813"/>
        <v>0.23214328650646948</v>
      </c>
      <c r="AC1143" s="38"/>
    </row>
    <row r="1144" spans="1:29" s="39" customFormat="1" ht="18" customHeight="1" x14ac:dyDescent="0.25">
      <c r="A1144" s="43" t="s">
        <v>42</v>
      </c>
      <c r="B1144" s="44">
        <f>B1143+B1142</f>
        <v>37500000</v>
      </c>
      <c r="C1144" s="44">
        <f t="shared" ref="C1144:AA1144" si="817">C1143+C1142</f>
        <v>0</v>
      </c>
      <c r="D1144" s="44">
        <f t="shared" si="817"/>
        <v>0</v>
      </c>
      <c r="E1144" s="44">
        <f t="shared" si="817"/>
        <v>9549263.2300000004</v>
      </c>
      <c r="F1144" s="44">
        <f t="shared" si="817"/>
        <v>0</v>
      </c>
      <c r="G1144" s="44">
        <f t="shared" si="817"/>
        <v>0</v>
      </c>
      <c r="H1144" s="44">
        <f t="shared" si="817"/>
        <v>0</v>
      </c>
      <c r="I1144" s="44">
        <f t="shared" si="817"/>
        <v>0</v>
      </c>
      <c r="J1144" s="44">
        <f t="shared" si="817"/>
        <v>0</v>
      </c>
      <c r="K1144" s="44">
        <f t="shared" si="817"/>
        <v>0</v>
      </c>
      <c r="L1144" s="44">
        <f t="shared" si="817"/>
        <v>0</v>
      </c>
      <c r="M1144" s="44">
        <f t="shared" si="817"/>
        <v>0</v>
      </c>
      <c r="N1144" s="44">
        <f t="shared" si="817"/>
        <v>2485984.7000000002</v>
      </c>
      <c r="O1144" s="44">
        <f t="shared" si="817"/>
        <v>4100404.8200000003</v>
      </c>
      <c r="P1144" s="44">
        <f t="shared" si="817"/>
        <v>2962873.71</v>
      </c>
      <c r="Q1144" s="44">
        <f t="shared" si="817"/>
        <v>0</v>
      </c>
      <c r="R1144" s="44">
        <f t="shared" si="817"/>
        <v>0</v>
      </c>
      <c r="S1144" s="44">
        <f t="shared" si="817"/>
        <v>0</v>
      </c>
      <c r="T1144" s="44">
        <f t="shared" si="817"/>
        <v>0</v>
      </c>
      <c r="U1144" s="44">
        <f t="shared" si="817"/>
        <v>0</v>
      </c>
      <c r="V1144" s="44">
        <f t="shared" si="817"/>
        <v>0</v>
      </c>
      <c r="W1144" s="44">
        <f t="shared" si="817"/>
        <v>0</v>
      </c>
      <c r="X1144" s="44">
        <f t="shared" si="817"/>
        <v>0</v>
      </c>
      <c r="Y1144" s="44">
        <f t="shared" si="817"/>
        <v>0</v>
      </c>
      <c r="Z1144" s="44">
        <f t="shared" si="817"/>
        <v>9549263.2300000004</v>
      </c>
      <c r="AA1144" s="44">
        <f t="shared" si="817"/>
        <v>27950736.77</v>
      </c>
      <c r="AB1144" s="45">
        <f t="shared" si="813"/>
        <v>0.25464701946666668</v>
      </c>
      <c r="AC1144" s="47"/>
    </row>
    <row r="1145" spans="1:29" s="39" customFormat="1" ht="15" customHeight="1" x14ac:dyDescent="0.25">
      <c r="A1145" s="36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  <c r="O1145" s="37"/>
      <c r="P1145" s="37"/>
      <c r="Q1145" s="37"/>
      <c r="R1145" s="37"/>
      <c r="S1145" s="37"/>
      <c r="T1145" s="37"/>
      <c r="U1145" s="37"/>
      <c r="V1145" s="37"/>
      <c r="W1145" s="37"/>
      <c r="X1145" s="37"/>
      <c r="Y1145" s="37"/>
      <c r="Z1145" s="37"/>
      <c r="AA1145" s="37"/>
      <c r="AB1145" s="37"/>
      <c r="AC1145" s="38"/>
    </row>
    <row r="1146" spans="1:29" s="39" customFormat="1" ht="15" customHeight="1" x14ac:dyDescent="0.25">
      <c r="A1146" s="36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  <c r="O1146" s="37"/>
      <c r="P1146" s="37"/>
      <c r="Q1146" s="37"/>
      <c r="R1146" s="37"/>
      <c r="S1146" s="37"/>
      <c r="T1146" s="37"/>
      <c r="U1146" s="37"/>
      <c r="V1146" s="37"/>
      <c r="W1146" s="37"/>
      <c r="X1146" s="37"/>
      <c r="Y1146" s="37"/>
      <c r="Z1146" s="37"/>
      <c r="AA1146" s="37"/>
      <c r="AB1146" s="37"/>
      <c r="AC1146" s="38"/>
    </row>
    <row r="1147" spans="1:29" s="39" customFormat="1" ht="15" customHeight="1" x14ac:dyDescent="0.3">
      <c r="A1147" s="40" t="s">
        <v>62</v>
      </c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  <c r="O1147" s="37"/>
      <c r="P1147" s="37"/>
      <c r="Q1147" s="37"/>
      <c r="R1147" s="37"/>
      <c r="S1147" s="37"/>
      <c r="T1147" s="37"/>
      <c r="U1147" s="37"/>
      <c r="V1147" s="37"/>
      <c r="W1147" s="37"/>
      <c r="X1147" s="37"/>
      <c r="Y1147" s="37"/>
      <c r="Z1147" s="37"/>
      <c r="AA1147" s="37"/>
      <c r="AB1147" s="37"/>
      <c r="AC1147" s="38"/>
    </row>
    <row r="1148" spans="1:29" s="39" customFormat="1" ht="18" customHeight="1" x14ac:dyDescent="0.25">
      <c r="A1148" s="41" t="s">
        <v>36</v>
      </c>
      <c r="B1148" s="37">
        <f>[1]consoCURRENT!E22828</f>
        <v>26366000</v>
      </c>
      <c r="C1148" s="37">
        <f>[1]consoCURRENT!F22828</f>
        <v>0</v>
      </c>
      <c r="D1148" s="37">
        <f>[1]consoCURRENT!G22828</f>
        <v>0</v>
      </c>
      <c r="E1148" s="37">
        <f>[1]consoCURRENT!H22828</f>
        <v>7123797.5700000012</v>
      </c>
      <c r="F1148" s="37">
        <f>[1]consoCURRENT!I22828</f>
        <v>0</v>
      </c>
      <c r="G1148" s="37">
        <f>[1]consoCURRENT!J22828</f>
        <v>0</v>
      </c>
      <c r="H1148" s="37">
        <f>[1]consoCURRENT!K22828</f>
        <v>0</v>
      </c>
      <c r="I1148" s="37">
        <f>[1]consoCURRENT!L22828</f>
        <v>0</v>
      </c>
      <c r="J1148" s="37">
        <f>[1]consoCURRENT!M22828</f>
        <v>0</v>
      </c>
      <c r="K1148" s="37">
        <f>[1]consoCURRENT!N22828</f>
        <v>0</v>
      </c>
      <c r="L1148" s="37">
        <f>[1]consoCURRENT!O22828</f>
        <v>0</v>
      </c>
      <c r="M1148" s="37">
        <f>[1]consoCURRENT!P22828</f>
        <v>0</v>
      </c>
      <c r="N1148" s="37">
        <f>[1]consoCURRENT!Q22828</f>
        <v>2252851.2000000002</v>
      </c>
      <c r="O1148" s="37">
        <f>[1]consoCURRENT!R22828</f>
        <v>2542804.98</v>
      </c>
      <c r="P1148" s="37">
        <f>[1]consoCURRENT!S22828</f>
        <v>2328141.39</v>
      </c>
      <c r="Q1148" s="37">
        <f>[1]consoCURRENT!T22828</f>
        <v>0</v>
      </c>
      <c r="R1148" s="37">
        <f>[1]consoCURRENT!U22828</f>
        <v>0</v>
      </c>
      <c r="S1148" s="37">
        <f>[1]consoCURRENT!V22828</f>
        <v>0</v>
      </c>
      <c r="T1148" s="37">
        <f>[1]consoCURRENT!W22828</f>
        <v>0</v>
      </c>
      <c r="U1148" s="37">
        <f>[1]consoCURRENT!X22828</f>
        <v>0</v>
      </c>
      <c r="V1148" s="37">
        <f>[1]consoCURRENT!Y22828</f>
        <v>0</v>
      </c>
      <c r="W1148" s="37">
        <f>[1]consoCURRENT!Z22828</f>
        <v>0</v>
      </c>
      <c r="X1148" s="37">
        <f>[1]consoCURRENT!AA22828</f>
        <v>0</v>
      </c>
      <c r="Y1148" s="37">
        <f>[1]consoCURRENT!AB22828</f>
        <v>0</v>
      </c>
      <c r="Z1148" s="37">
        <f>SUM(M1148:Y1148)</f>
        <v>7123797.5700000003</v>
      </c>
      <c r="AA1148" s="37">
        <f>B1148-Z1148</f>
        <v>19242202.43</v>
      </c>
      <c r="AB1148" s="42">
        <f>Z1148/B1148</f>
        <v>0.27018878745353864</v>
      </c>
      <c r="AC1148" s="38"/>
    </row>
    <row r="1149" spans="1:29" s="39" customFormat="1" ht="18" customHeight="1" x14ac:dyDescent="0.25">
      <c r="A1149" s="41" t="s">
        <v>37</v>
      </c>
      <c r="B1149" s="37">
        <f>[1]consoCURRENT!E22904</f>
        <v>6810000</v>
      </c>
      <c r="C1149" s="37">
        <f>[1]consoCURRENT!F22904</f>
        <v>0</v>
      </c>
      <c r="D1149" s="37">
        <f>[1]consoCURRENT!G22904</f>
        <v>0</v>
      </c>
      <c r="E1149" s="37">
        <f>[1]consoCURRENT!H22904</f>
        <v>2399932.29</v>
      </c>
      <c r="F1149" s="37">
        <f>[1]consoCURRENT!I22904</f>
        <v>0</v>
      </c>
      <c r="G1149" s="37">
        <f>[1]consoCURRENT!J22904</f>
        <v>0</v>
      </c>
      <c r="H1149" s="37">
        <f>[1]consoCURRENT!K22904</f>
        <v>0</v>
      </c>
      <c r="I1149" s="37">
        <f>[1]consoCURRENT!L22904</f>
        <v>0</v>
      </c>
      <c r="J1149" s="37">
        <f>[1]consoCURRENT!M22904</f>
        <v>0</v>
      </c>
      <c r="K1149" s="37">
        <f>[1]consoCURRENT!N22904</f>
        <v>0</v>
      </c>
      <c r="L1149" s="37">
        <f>[1]consoCURRENT!O22904</f>
        <v>0</v>
      </c>
      <c r="M1149" s="37">
        <f>[1]consoCURRENT!P22904</f>
        <v>0</v>
      </c>
      <c r="N1149" s="37">
        <f>[1]consoCURRENT!Q22904</f>
        <v>551282.28999999992</v>
      </c>
      <c r="O1149" s="37">
        <f>[1]consoCURRENT!R22904</f>
        <v>1456664.78</v>
      </c>
      <c r="P1149" s="37">
        <f>[1]consoCURRENT!S22904</f>
        <v>391985.22</v>
      </c>
      <c r="Q1149" s="37">
        <f>[1]consoCURRENT!T22904</f>
        <v>0</v>
      </c>
      <c r="R1149" s="37">
        <f>[1]consoCURRENT!U22904</f>
        <v>0</v>
      </c>
      <c r="S1149" s="37">
        <f>[1]consoCURRENT!V22904</f>
        <v>0</v>
      </c>
      <c r="T1149" s="37">
        <f>[1]consoCURRENT!W22904</f>
        <v>0</v>
      </c>
      <c r="U1149" s="37">
        <f>[1]consoCURRENT!X22904</f>
        <v>0</v>
      </c>
      <c r="V1149" s="37">
        <f>[1]consoCURRENT!Y22904</f>
        <v>0</v>
      </c>
      <c r="W1149" s="37">
        <f>[1]consoCURRENT!Z22904</f>
        <v>0</v>
      </c>
      <c r="X1149" s="37">
        <f>[1]consoCURRENT!AA22904</f>
        <v>0</v>
      </c>
      <c r="Y1149" s="37">
        <f>[1]consoCURRENT!AB22904</f>
        <v>0</v>
      </c>
      <c r="Z1149" s="37">
        <f t="shared" ref="Z1149:Z1151" si="818">SUM(M1149:Y1149)</f>
        <v>2399932.29</v>
      </c>
      <c r="AA1149" s="37">
        <f t="shared" ref="AA1149:AA1151" si="819">B1149-Z1149</f>
        <v>4410067.71</v>
      </c>
      <c r="AB1149" s="42">
        <f t="shared" ref="AB1149:AB1154" si="820">Z1149/B1149</f>
        <v>0.35241296475770928</v>
      </c>
      <c r="AC1149" s="38"/>
    </row>
    <row r="1150" spans="1:29" s="39" customFormat="1" ht="18" customHeight="1" x14ac:dyDescent="0.25">
      <c r="A1150" s="41" t="s">
        <v>38</v>
      </c>
      <c r="B1150" s="37">
        <f>[1]consoCURRENT!E22910</f>
        <v>0</v>
      </c>
      <c r="C1150" s="37">
        <f>[1]consoCURRENT!F22910</f>
        <v>0</v>
      </c>
      <c r="D1150" s="37">
        <f>[1]consoCURRENT!G22910</f>
        <v>0</v>
      </c>
      <c r="E1150" s="37">
        <f>[1]consoCURRENT!H22910</f>
        <v>0</v>
      </c>
      <c r="F1150" s="37">
        <f>[1]consoCURRENT!I22910</f>
        <v>0</v>
      </c>
      <c r="G1150" s="37">
        <f>[1]consoCURRENT!J22910</f>
        <v>0</v>
      </c>
      <c r="H1150" s="37">
        <f>[1]consoCURRENT!K22910</f>
        <v>0</v>
      </c>
      <c r="I1150" s="37">
        <f>[1]consoCURRENT!L22910</f>
        <v>0</v>
      </c>
      <c r="J1150" s="37">
        <f>[1]consoCURRENT!M22910</f>
        <v>0</v>
      </c>
      <c r="K1150" s="37">
        <f>[1]consoCURRENT!N22910</f>
        <v>0</v>
      </c>
      <c r="L1150" s="37">
        <f>[1]consoCURRENT!O22910</f>
        <v>0</v>
      </c>
      <c r="M1150" s="37">
        <f>[1]consoCURRENT!P22910</f>
        <v>0</v>
      </c>
      <c r="N1150" s="37">
        <f>[1]consoCURRENT!Q22910</f>
        <v>0</v>
      </c>
      <c r="O1150" s="37">
        <f>[1]consoCURRENT!R22910</f>
        <v>0</v>
      </c>
      <c r="P1150" s="37">
        <f>[1]consoCURRENT!S22910</f>
        <v>0</v>
      </c>
      <c r="Q1150" s="37">
        <f>[1]consoCURRENT!T22910</f>
        <v>0</v>
      </c>
      <c r="R1150" s="37">
        <f>[1]consoCURRENT!U22910</f>
        <v>0</v>
      </c>
      <c r="S1150" s="37">
        <f>[1]consoCURRENT!V22910</f>
        <v>0</v>
      </c>
      <c r="T1150" s="37">
        <f>[1]consoCURRENT!W22910</f>
        <v>0</v>
      </c>
      <c r="U1150" s="37">
        <f>[1]consoCURRENT!X22910</f>
        <v>0</v>
      </c>
      <c r="V1150" s="37">
        <f>[1]consoCURRENT!Y22910</f>
        <v>0</v>
      </c>
      <c r="W1150" s="37">
        <f>[1]consoCURRENT!Z22910</f>
        <v>0</v>
      </c>
      <c r="X1150" s="37">
        <f>[1]consoCURRENT!AA22910</f>
        <v>0</v>
      </c>
      <c r="Y1150" s="37">
        <f>[1]consoCURRENT!AB22910</f>
        <v>0</v>
      </c>
      <c r="Z1150" s="37">
        <f t="shared" si="818"/>
        <v>0</v>
      </c>
      <c r="AA1150" s="37">
        <f t="shared" si="819"/>
        <v>0</v>
      </c>
      <c r="AB1150" s="42"/>
      <c r="AC1150" s="38"/>
    </row>
    <row r="1151" spans="1:29" s="39" customFormat="1" ht="18" customHeight="1" x14ac:dyDescent="0.25">
      <c r="A1151" s="41" t="s">
        <v>39</v>
      </c>
      <c r="B1151" s="37">
        <f>[1]consoCURRENT!E22939</f>
        <v>0</v>
      </c>
      <c r="C1151" s="37">
        <f>[1]consoCURRENT!F22939</f>
        <v>0</v>
      </c>
      <c r="D1151" s="37">
        <f>[1]consoCURRENT!G22939</f>
        <v>0</v>
      </c>
      <c r="E1151" s="37">
        <f>[1]consoCURRENT!H22939</f>
        <v>0</v>
      </c>
      <c r="F1151" s="37">
        <f>[1]consoCURRENT!I22939</f>
        <v>0</v>
      </c>
      <c r="G1151" s="37">
        <f>[1]consoCURRENT!J22939</f>
        <v>0</v>
      </c>
      <c r="H1151" s="37">
        <f>[1]consoCURRENT!K22939</f>
        <v>0</v>
      </c>
      <c r="I1151" s="37">
        <f>[1]consoCURRENT!L22939</f>
        <v>0</v>
      </c>
      <c r="J1151" s="37">
        <f>[1]consoCURRENT!M22939</f>
        <v>0</v>
      </c>
      <c r="K1151" s="37">
        <f>[1]consoCURRENT!N22939</f>
        <v>0</v>
      </c>
      <c r="L1151" s="37">
        <f>[1]consoCURRENT!O22939</f>
        <v>0</v>
      </c>
      <c r="M1151" s="37">
        <f>[1]consoCURRENT!P22939</f>
        <v>0</v>
      </c>
      <c r="N1151" s="37">
        <f>[1]consoCURRENT!Q22939</f>
        <v>0</v>
      </c>
      <c r="O1151" s="37">
        <f>[1]consoCURRENT!R22939</f>
        <v>0</v>
      </c>
      <c r="P1151" s="37">
        <f>[1]consoCURRENT!S22939</f>
        <v>0</v>
      </c>
      <c r="Q1151" s="37">
        <f>[1]consoCURRENT!T22939</f>
        <v>0</v>
      </c>
      <c r="R1151" s="37">
        <f>[1]consoCURRENT!U22939</f>
        <v>0</v>
      </c>
      <c r="S1151" s="37">
        <f>[1]consoCURRENT!V22939</f>
        <v>0</v>
      </c>
      <c r="T1151" s="37">
        <f>[1]consoCURRENT!W22939</f>
        <v>0</v>
      </c>
      <c r="U1151" s="37">
        <f>[1]consoCURRENT!X22939</f>
        <v>0</v>
      </c>
      <c r="V1151" s="37">
        <f>[1]consoCURRENT!Y22939</f>
        <v>0</v>
      </c>
      <c r="W1151" s="37">
        <f>[1]consoCURRENT!Z22939</f>
        <v>0</v>
      </c>
      <c r="X1151" s="37">
        <f>[1]consoCURRENT!AA22939</f>
        <v>0</v>
      </c>
      <c r="Y1151" s="37">
        <f>[1]consoCURRENT!AB22939</f>
        <v>0</v>
      </c>
      <c r="Z1151" s="37">
        <f t="shared" si="818"/>
        <v>0</v>
      </c>
      <c r="AA1151" s="37">
        <f t="shared" si="819"/>
        <v>0</v>
      </c>
      <c r="AB1151" s="42"/>
      <c r="AC1151" s="38"/>
    </row>
    <row r="1152" spans="1:29" s="39" customFormat="1" ht="18" customHeight="1" x14ac:dyDescent="0.25">
      <c r="A1152" s="43" t="s">
        <v>40</v>
      </c>
      <c r="B1152" s="44">
        <f>SUM(B1148:B1151)</f>
        <v>33176000</v>
      </c>
      <c r="C1152" s="44">
        <f t="shared" ref="C1152:AA1152" si="821">SUM(C1148:C1151)</f>
        <v>0</v>
      </c>
      <c r="D1152" s="44">
        <f t="shared" si="821"/>
        <v>0</v>
      </c>
      <c r="E1152" s="44">
        <f t="shared" si="821"/>
        <v>9523729.8600000013</v>
      </c>
      <c r="F1152" s="44">
        <f t="shared" si="821"/>
        <v>0</v>
      </c>
      <c r="G1152" s="44">
        <f t="shared" si="821"/>
        <v>0</v>
      </c>
      <c r="H1152" s="44">
        <f t="shared" si="821"/>
        <v>0</v>
      </c>
      <c r="I1152" s="44">
        <f t="shared" si="821"/>
        <v>0</v>
      </c>
      <c r="J1152" s="44">
        <f t="shared" si="821"/>
        <v>0</v>
      </c>
      <c r="K1152" s="44">
        <f t="shared" si="821"/>
        <v>0</v>
      </c>
      <c r="L1152" s="44">
        <f t="shared" si="821"/>
        <v>0</v>
      </c>
      <c r="M1152" s="44">
        <f t="shared" si="821"/>
        <v>0</v>
      </c>
      <c r="N1152" s="44">
        <f t="shared" si="821"/>
        <v>2804133.49</v>
      </c>
      <c r="O1152" s="44">
        <f t="shared" si="821"/>
        <v>3999469.76</v>
      </c>
      <c r="P1152" s="44">
        <f t="shared" si="821"/>
        <v>2720126.6100000003</v>
      </c>
      <c r="Q1152" s="44">
        <f t="shared" si="821"/>
        <v>0</v>
      </c>
      <c r="R1152" s="44">
        <f t="shared" si="821"/>
        <v>0</v>
      </c>
      <c r="S1152" s="44">
        <f t="shared" si="821"/>
        <v>0</v>
      </c>
      <c r="T1152" s="44">
        <f t="shared" si="821"/>
        <v>0</v>
      </c>
      <c r="U1152" s="44">
        <f t="shared" si="821"/>
        <v>0</v>
      </c>
      <c r="V1152" s="44">
        <f t="shared" si="821"/>
        <v>0</v>
      </c>
      <c r="W1152" s="44">
        <f t="shared" si="821"/>
        <v>0</v>
      </c>
      <c r="X1152" s="44">
        <f t="shared" si="821"/>
        <v>0</v>
      </c>
      <c r="Y1152" s="44">
        <f t="shared" si="821"/>
        <v>0</v>
      </c>
      <c r="Z1152" s="44">
        <f t="shared" si="821"/>
        <v>9523729.8599999994</v>
      </c>
      <c r="AA1152" s="44">
        <f t="shared" si="821"/>
        <v>23652270.140000001</v>
      </c>
      <c r="AB1152" s="45">
        <f t="shared" si="820"/>
        <v>0.28706685133831683</v>
      </c>
      <c r="AC1152" s="38"/>
    </row>
    <row r="1153" spans="1:29" s="39" customFormat="1" ht="18" customHeight="1" x14ac:dyDescent="0.25">
      <c r="A1153" s="46" t="s">
        <v>41</v>
      </c>
      <c r="B1153" s="37">
        <f>[1]consoCURRENT!E22943</f>
        <v>2455000</v>
      </c>
      <c r="C1153" s="37">
        <f>[1]consoCURRENT!F22943</f>
        <v>0</v>
      </c>
      <c r="D1153" s="37">
        <f>[1]consoCURRENT!G22943</f>
        <v>0</v>
      </c>
      <c r="E1153" s="37">
        <f>[1]consoCURRENT!H22943</f>
        <v>665212.94999999995</v>
      </c>
      <c r="F1153" s="37">
        <f>[1]consoCURRENT!I22943</f>
        <v>0</v>
      </c>
      <c r="G1153" s="37">
        <f>[1]consoCURRENT!J22943</f>
        <v>0</v>
      </c>
      <c r="H1153" s="37">
        <f>[1]consoCURRENT!K22943</f>
        <v>0</v>
      </c>
      <c r="I1153" s="37">
        <f>[1]consoCURRENT!L22943</f>
        <v>0</v>
      </c>
      <c r="J1153" s="37">
        <f>[1]consoCURRENT!M22943</f>
        <v>0</v>
      </c>
      <c r="K1153" s="37">
        <f>[1]consoCURRENT!N22943</f>
        <v>0</v>
      </c>
      <c r="L1153" s="37">
        <f>[1]consoCURRENT!O22943</f>
        <v>0</v>
      </c>
      <c r="M1153" s="37">
        <f>[1]consoCURRENT!P22943</f>
        <v>0</v>
      </c>
      <c r="N1153" s="37">
        <f>[1]consoCURRENT!Q22943</f>
        <v>194776.44</v>
      </c>
      <c r="O1153" s="37">
        <f>[1]consoCURRENT!R22943</f>
        <v>235909.12</v>
      </c>
      <c r="P1153" s="37">
        <f>[1]consoCURRENT!S22943</f>
        <v>234527.39</v>
      </c>
      <c r="Q1153" s="37">
        <f>[1]consoCURRENT!T22943</f>
        <v>0</v>
      </c>
      <c r="R1153" s="37">
        <f>[1]consoCURRENT!U22943</f>
        <v>0</v>
      </c>
      <c r="S1153" s="37">
        <f>[1]consoCURRENT!V22943</f>
        <v>0</v>
      </c>
      <c r="T1153" s="37">
        <f>[1]consoCURRENT!W22943</f>
        <v>0</v>
      </c>
      <c r="U1153" s="37">
        <f>[1]consoCURRENT!X22943</f>
        <v>0</v>
      </c>
      <c r="V1153" s="37">
        <f>[1]consoCURRENT!Y22943</f>
        <v>0</v>
      </c>
      <c r="W1153" s="37">
        <f>[1]consoCURRENT!Z22943</f>
        <v>0</v>
      </c>
      <c r="X1153" s="37">
        <f>[1]consoCURRENT!AA22943</f>
        <v>0</v>
      </c>
      <c r="Y1153" s="37">
        <f>[1]consoCURRENT!AB22943</f>
        <v>0</v>
      </c>
      <c r="Z1153" s="37">
        <f t="shared" ref="Z1153" si="822">SUM(M1153:Y1153)</f>
        <v>665212.94999999995</v>
      </c>
      <c r="AA1153" s="37">
        <f t="shared" ref="AA1153" si="823">B1153-Z1153</f>
        <v>1789787.05</v>
      </c>
      <c r="AB1153" s="42">
        <f t="shared" si="820"/>
        <v>0.27096250509164965</v>
      </c>
      <c r="AC1153" s="38"/>
    </row>
    <row r="1154" spans="1:29" s="39" customFormat="1" ht="18" customHeight="1" x14ac:dyDescent="0.25">
      <c r="A1154" s="43" t="s">
        <v>42</v>
      </c>
      <c r="B1154" s="44">
        <f>B1153+B1152</f>
        <v>35631000</v>
      </c>
      <c r="C1154" s="44">
        <f t="shared" ref="C1154:AA1154" si="824">C1153+C1152</f>
        <v>0</v>
      </c>
      <c r="D1154" s="44">
        <f t="shared" si="824"/>
        <v>0</v>
      </c>
      <c r="E1154" s="44">
        <f t="shared" si="824"/>
        <v>10188942.810000001</v>
      </c>
      <c r="F1154" s="44">
        <f t="shared" si="824"/>
        <v>0</v>
      </c>
      <c r="G1154" s="44">
        <f t="shared" si="824"/>
        <v>0</v>
      </c>
      <c r="H1154" s="44">
        <f t="shared" si="824"/>
        <v>0</v>
      </c>
      <c r="I1154" s="44">
        <f t="shared" si="824"/>
        <v>0</v>
      </c>
      <c r="J1154" s="44">
        <f t="shared" si="824"/>
        <v>0</v>
      </c>
      <c r="K1154" s="44">
        <f t="shared" si="824"/>
        <v>0</v>
      </c>
      <c r="L1154" s="44">
        <f t="shared" si="824"/>
        <v>0</v>
      </c>
      <c r="M1154" s="44">
        <f t="shared" si="824"/>
        <v>0</v>
      </c>
      <c r="N1154" s="44">
        <f t="shared" si="824"/>
        <v>2998909.93</v>
      </c>
      <c r="O1154" s="44">
        <f t="shared" si="824"/>
        <v>4235378.88</v>
      </c>
      <c r="P1154" s="44">
        <f t="shared" si="824"/>
        <v>2954654.0000000005</v>
      </c>
      <c r="Q1154" s="44">
        <f t="shared" si="824"/>
        <v>0</v>
      </c>
      <c r="R1154" s="44">
        <f t="shared" si="824"/>
        <v>0</v>
      </c>
      <c r="S1154" s="44">
        <f t="shared" si="824"/>
        <v>0</v>
      </c>
      <c r="T1154" s="44">
        <f t="shared" si="824"/>
        <v>0</v>
      </c>
      <c r="U1154" s="44">
        <f t="shared" si="824"/>
        <v>0</v>
      </c>
      <c r="V1154" s="44">
        <f t="shared" si="824"/>
        <v>0</v>
      </c>
      <c r="W1154" s="44">
        <f t="shared" si="824"/>
        <v>0</v>
      </c>
      <c r="X1154" s="44">
        <f t="shared" si="824"/>
        <v>0</v>
      </c>
      <c r="Y1154" s="44">
        <f t="shared" si="824"/>
        <v>0</v>
      </c>
      <c r="Z1154" s="44">
        <f t="shared" si="824"/>
        <v>10188942.809999999</v>
      </c>
      <c r="AA1154" s="44">
        <f t="shared" si="824"/>
        <v>25442057.190000001</v>
      </c>
      <c r="AB1154" s="45">
        <f t="shared" si="820"/>
        <v>0.28595725098930702</v>
      </c>
      <c r="AC1154" s="47"/>
    </row>
    <row r="1155" spans="1:29" s="39" customFormat="1" ht="15" customHeight="1" x14ac:dyDescent="0.25">
      <c r="A1155" s="36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  <c r="O1155" s="37"/>
      <c r="P1155" s="37"/>
      <c r="Q1155" s="37"/>
      <c r="R1155" s="37"/>
      <c r="S1155" s="37"/>
      <c r="T1155" s="37"/>
      <c r="U1155" s="37"/>
      <c r="V1155" s="37"/>
      <c r="W1155" s="37"/>
      <c r="X1155" s="37"/>
      <c r="Y1155" s="37"/>
      <c r="Z1155" s="37"/>
      <c r="AA1155" s="37"/>
      <c r="AB1155" s="37"/>
      <c r="AC1155" s="38"/>
    </row>
    <row r="1156" spans="1:29" s="39" customFormat="1" ht="15" customHeight="1" x14ac:dyDescent="0.25">
      <c r="A1156" s="36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  <c r="O1156" s="37"/>
      <c r="P1156" s="37"/>
      <c r="Q1156" s="37"/>
      <c r="R1156" s="37"/>
      <c r="S1156" s="37"/>
      <c r="T1156" s="37"/>
      <c r="U1156" s="37"/>
      <c r="V1156" s="37"/>
      <c r="W1156" s="37"/>
      <c r="X1156" s="37"/>
      <c r="Y1156" s="37"/>
      <c r="Z1156" s="37"/>
      <c r="AA1156" s="37"/>
      <c r="AB1156" s="37"/>
      <c r="AC1156" s="38"/>
    </row>
    <row r="1157" spans="1:29" s="39" customFormat="1" ht="15" customHeight="1" x14ac:dyDescent="0.3">
      <c r="A1157" s="40" t="s">
        <v>63</v>
      </c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  <c r="O1157" s="37"/>
      <c r="P1157" s="37"/>
      <c r="Q1157" s="37"/>
      <c r="R1157" s="37"/>
      <c r="S1157" s="37"/>
      <c r="T1157" s="37"/>
      <c r="U1157" s="37"/>
      <c r="V1157" s="37"/>
      <c r="W1157" s="37"/>
      <c r="X1157" s="37"/>
      <c r="Y1157" s="37"/>
      <c r="Z1157" s="37"/>
      <c r="AA1157" s="37"/>
      <c r="AB1157" s="37"/>
      <c r="AC1157" s="38"/>
    </row>
    <row r="1158" spans="1:29" s="39" customFormat="1" ht="18" customHeight="1" x14ac:dyDescent="0.25">
      <c r="A1158" s="41" t="s">
        <v>36</v>
      </c>
      <c r="B1158" s="37">
        <f>[1]consoCURRENT!E23003</f>
        <v>29242000</v>
      </c>
      <c r="C1158" s="37">
        <f>[1]consoCURRENT!F23003</f>
        <v>0</v>
      </c>
      <c r="D1158" s="37">
        <f>[1]consoCURRENT!G23003</f>
        <v>0</v>
      </c>
      <c r="E1158" s="37">
        <f>[1]consoCURRENT!H23003</f>
        <v>6970900.0199999996</v>
      </c>
      <c r="F1158" s="37">
        <f>[1]consoCURRENT!I23003</f>
        <v>0</v>
      </c>
      <c r="G1158" s="37">
        <f>[1]consoCURRENT!J23003</f>
        <v>0</v>
      </c>
      <c r="H1158" s="37">
        <f>[1]consoCURRENT!K23003</f>
        <v>0</v>
      </c>
      <c r="I1158" s="37">
        <f>[1]consoCURRENT!L23003</f>
        <v>0</v>
      </c>
      <c r="J1158" s="37">
        <f>[1]consoCURRENT!M23003</f>
        <v>0</v>
      </c>
      <c r="K1158" s="37">
        <f>[1]consoCURRENT!N23003</f>
        <v>0</v>
      </c>
      <c r="L1158" s="37">
        <f>[1]consoCURRENT!O23003</f>
        <v>0</v>
      </c>
      <c r="M1158" s="37">
        <f>[1]consoCURRENT!P23003</f>
        <v>0</v>
      </c>
      <c r="N1158" s="37">
        <f>[1]consoCURRENT!Q23003</f>
        <v>2109258</v>
      </c>
      <c r="O1158" s="37">
        <f>[1]consoCURRENT!R23003</f>
        <v>2512768.6799999997</v>
      </c>
      <c r="P1158" s="37">
        <f>[1]consoCURRENT!S23003</f>
        <v>2348873.34</v>
      </c>
      <c r="Q1158" s="37">
        <f>[1]consoCURRENT!T23003</f>
        <v>0</v>
      </c>
      <c r="R1158" s="37">
        <f>[1]consoCURRENT!U23003</f>
        <v>0</v>
      </c>
      <c r="S1158" s="37">
        <f>[1]consoCURRENT!V23003</f>
        <v>0</v>
      </c>
      <c r="T1158" s="37">
        <f>[1]consoCURRENT!W23003</f>
        <v>0</v>
      </c>
      <c r="U1158" s="37">
        <f>[1]consoCURRENT!X23003</f>
        <v>0</v>
      </c>
      <c r="V1158" s="37">
        <f>[1]consoCURRENT!Y23003</f>
        <v>0</v>
      </c>
      <c r="W1158" s="37">
        <f>[1]consoCURRENT!Z23003</f>
        <v>0</v>
      </c>
      <c r="X1158" s="37">
        <f>[1]consoCURRENT!AA23003</f>
        <v>0</v>
      </c>
      <c r="Y1158" s="37">
        <f>[1]consoCURRENT!AB23003</f>
        <v>0</v>
      </c>
      <c r="Z1158" s="37">
        <f>SUM(M1158:Y1158)</f>
        <v>6970900.0199999996</v>
      </c>
      <c r="AA1158" s="37">
        <f>B1158-Z1158</f>
        <v>22271099.98</v>
      </c>
      <c r="AB1158" s="42">
        <f>Z1158/B1158</f>
        <v>0.2383865679502086</v>
      </c>
      <c r="AC1158" s="38"/>
    </row>
    <row r="1159" spans="1:29" s="39" customFormat="1" ht="18" customHeight="1" x14ac:dyDescent="0.25">
      <c r="A1159" s="41" t="s">
        <v>37</v>
      </c>
      <c r="B1159" s="37">
        <f>[1]consoCURRENT!E23079</f>
        <v>7191000</v>
      </c>
      <c r="C1159" s="37">
        <f>[1]consoCURRENT!F23079</f>
        <v>0</v>
      </c>
      <c r="D1159" s="37">
        <f>[1]consoCURRENT!G23079</f>
        <v>0</v>
      </c>
      <c r="E1159" s="37">
        <f>[1]consoCURRENT!H23079</f>
        <v>2969035.4</v>
      </c>
      <c r="F1159" s="37">
        <f>[1]consoCURRENT!I23079</f>
        <v>0</v>
      </c>
      <c r="G1159" s="37">
        <f>[1]consoCURRENT!J23079</f>
        <v>0</v>
      </c>
      <c r="H1159" s="37">
        <f>[1]consoCURRENT!K23079</f>
        <v>0</v>
      </c>
      <c r="I1159" s="37">
        <f>[1]consoCURRENT!L23079</f>
        <v>0</v>
      </c>
      <c r="J1159" s="37">
        <f>[1]consoCURRENT!M23079</f>
        <v>0</v>
      </c>
      <c r="K1159" s="37">
        <f>[1]consoCURRENT!N23079</f>
        <v>0</v>
      </c>
      <c r="L1159" s="37">
        <f>[1]consoCURRENT!O23079</f>
        <v>0</v>
      </c>
      <c r="M1159" s="37">
        <f>[1]consoCURRENT!P23079</f>
        <v>0</v>
      </c>
      <c r="N1159" s="37">
        <f>[1]consoCURRENT!Q23079</f>
        <v>671961.67999999993</v>
      </c>
      <c r="O1159" s="37">
        <f>[1]consoCURRENT!R23079</f>
        <v>1089545.77</v>
      </c>
      <c r="P1159" s="37">
        <f>[1]consoCURRENT!S23079</f>
        <v>1207527.95</v>
      </c>
      <c r="Q1159" s="37">
        <f>[1]consoCURRENT!T23079</f>
        <v>0</v>
      </c>
      <c r="R1159" s="37">
        <f>[1]consoCURRENT!U23079</f>
        <v>0</v>
      </c>
      <c r="S1159" s="37">
        <f>[1]consoCURRENT!V23079</f>
        <v>0</v>
      </c>
      <c r="T1159" s="37">
        <f>[1]consoCURRENT!W23079</f>
        <v>0</v>
      </c>
      <c r="U1159" s="37">
        <f>[1]consoCURRENT!X23079</f>
        <v>0</v>
      </c>
      <c r="V1159" s="37">
        <f>[1]consoCURRENT!Y23079</f>
        <v>0</v>
      </c>
      <c r="W1159" s="37">
        <f>[1]consoCURRENT!Z23079</f>
        <v>0</v>
      </c>
      <c r="X1159" s="37">
        <f>[1]consoCURRENT!AA23079</f>
        <v>0</v>
      </c>
      <c r="Y1159" s="37">
        <f>[1]consoCURRENT!AB23079</f>
        <v>0</v>
      </c>
      <c r="Z1159" s="37">
        <f t="shared" ref="Z1159:Z1161" si="825">SUM(M1159:Y1159)</f>
        <v>2969035.4</v>
      </c>
      <c r="AA1159" s="37">
        <f t="shared" ref="AA1159:AA1161" si="826">B1159-Z1159</f>
        <v>4221964.5999999996</v>
      </c>
      <c r="AB1159" s="42">
        <f t="shared" ref="AB1159:AB1164" si="827">Z1159/B1159</f>
        <v>0.41288213044082878</v>
      </c>
      <c r="AC1159" s="38"/>
    </row>
    <row r="1160" spans="1:29" s="39" customFormat="1" ht="18" customHeight="1" x14ac:dyDescent="0.25">
      <c r="A1160" s="41" t="s">
        <v>38</v>
      </c>
      <c r="B1160" s="37">
        <f>[1]consoCURRENT!E23085</f>
        <v>0</v>
      </c>
      <c r="C1160" s="37">
        <f>[1]consoCURRENT!F23085</f>
        <v>0</v>
      </c>
      <c r="D1160" s="37">
        <f>[1]consoCURRENT!G23085</f>
        <v>0</v>
      </c>
      <c r="E1160" s="37">
        <f>[1]consoCURRENT!H23085</f>
        <v>0</v>
      </c>
      <c r="F1160" s="37">
        <f>[1]consoCURRENT!I23085</f>
        <v>0</v>
      </c>
      <c r="G1160" s="37">
        <f>[1]consoCURRENT!J23085</f>
        <v>0</v>
      </c>
      <c r="H1160" s="37">
        <f>[1]consoCURRENT!K23085</f>
        <v>0</v>
      </c>
      <c r="I1160" s="37">
        <f>[1]consoCURRENT!L23085</f>
        <v>0</v>
      </c>
      <c r="J1160" s="37">
        <f>[1]consoCURRENT!M23085</f>
        <v>0</v>
      </c>
      <c r="K1160" s="37">
        <f>[1]consoCURRENT!N23085</f>
        <v>0</v>
      </c>
      <c r="L1160" s="37">
        <f>[1]consoCURRENT!O23085</f>
        <v>0</v>
      </c>
      <c r="M1160" s="37">
        <f>[1]consoCURRENT!P23085</f>
        <v>0</v>
      </c>
      <c r="N1160" s="37">
        <f>[1]consoCURRENT!Q23085</f>
        <v>0</v>
      </c>
      <c r="O1160" s="37">
        <f>[1]consoCURRENT!R23085</f>
        <v>0</v>
      </c>
      <c r="P1160" s="37">
        <f>[1]consoCURRENT!S23085</f>
        <v>0</v>
      </c>
      <c r="Q1160" s="37">
        <f>[1]consoCURRENT!T23085</f>
        <v>0</v>
      </c>
      <c r="R1160" s="37">
        <f>[1]consoCURRENT!U23085</f>
        <v>0</v>
      </c>
      <c r="S1160" s="37">
        <f>[1]consoCURRENT!V23085</f>
        <v>0</v>
      </c>
      <c r="T1160" s="37">
        <f>[1]consoCURRENT!W23085</f>
        <v>0</v>
      </c>
      <c r="U1160" s="37">
        <f>[1]consoCURRENT!X23085</f>
        <v>0</v>
      </c>
      <c r="V1160" s="37">
        <f>[1]consoCURRENT!Y23085</f>
        <v>0</v>
      </c>
      <c r="W1160" s="37">
        <f>[1]consoCURRENT!Z23085</f>
        <v>0</v>
      </c>
      <c r="X1160" s="37">
        <f>[1]consoCURRENT!AA23085</f>
        <v>0</v>
      </c>
      <c r="Y1160" s="37">
        <f>[1]consoCURRENT!AB23085</f>
        <v>0</v>
      </c>
      <c r="Z1160" s="37">
        <f t="shared" si="825"/>
        <v>0</v>
      </c>
      <c r="AA1160" s="37">
        <f t="shared" si="826"/>
        <v>0</v>
      </c>
      <c r="AB1160" s="42"/>
      <c r="AC1160" s="38"/>
    </row>
    <row r="1161" spans="1:29" s="39" customFormat="1" ht="18" customHeight="1" x14ac:dyDescent="0.25">
      <c r="A1161" s="41" t="s">
        <v>39</v>
      </c>
      <c r="B1161" s="37">
        <f>[1]consoCURRENT!E23114</f>
        <v>0</v>
      </c>
      <c r="C1161" s="37">
        <f>[1]consoCURRENT!F23114</f>
        <v>0</v>
      </c>
      <c r="D1161" s="37">
        <f>[1]consoCURRENT!G23114</f>
        <v>0</v>
      </c>
      <c r="E1161" s="37">
        <f>[1]consoCURRENT!H23114</f>
        <v>0</v>
      </c>
      <c r="F1161" s="37">
        <f>[1]consoCURRENT!I23114</f>
        <v>0</v>
      </c>
      <c r="G1161" s="37">
        <f>[1]consoCURRENT!J23114</f>
        <v>0</v>
      </c>
      <c r="H1161" s="37">
        <f>[1]consoCURRENT!K23114</f>
        <v>0</v>
      </c>
      <c r="I1161" s="37">
        <f>[1]consoCURRENT!L23114</f>
        <v>0</v>
      </c>
      <c r="J1161" s="37">
        <f>[1]consoCURRENT!M23114</f>
        <v>0</v>
      </c>
      <c r="K1161" s="37">
        <f>[1]consoCURRENT!N23114</f>
        <v>0</v>
      </c>
      <c r="L1161" s="37">
        <f>[1]consoCURRENT!O23114</f>
        <v>0</v>
      </c>
      <c r="M1161" s="37">
        <f>[1]consoCURRENT!P23114</f>
        <v>0</v>
      </c>
      <c r="N1161" s="37">
        <f>[1]consoCURRENT!Q23114</f>
        <v>0</v>
      </c>
      <c r="O1161" s="37">
        <f>[1]consoCURRENT!R23114</f>
        <v>0</v>
      </c>
      <c r="P1161" s="37">
        <f>[1]consoCURRENT!S23114</f>
        <v>0</v>
      </c>
      <c r="Q1161" s="37">
        <f>[1]consoCURRENT!T23114</f>
        <v>0</v>
      </c>
      <c r="R1161" s="37">
        <f>[1]consoCURRENT!U23114</f>
        <v>0</v>
      </c>
      <c r="S1161" s="37">
        <f>[1]consoCURRENT!V23114</f>
        <v>0</v>
      </c>
      <c r="T1161" s="37">
        <f>[1]consoCURRENT!W23114</f>
        <v>0</v>
      </c>
      <c r="U1161" s="37">
        <f>[1]consoCURRENT!X23114</f>
        <v>0</v>
      </c>
      <c r="V1161" s="37">
        <f>[1]consoCURRENT!Y23114</f>
        <v>0</v>
      </c>
      <c r="W1161" s="37">
        <f>[1]consoCURRENT!Z23114</f>
        <v>0</v>
      </c>
      <c r="X1161" s="37">
        <f>[1]consoCURRENT!AA23114</f>
        <v>0</v>
      </c>
      <c r="Y1161" s="37">
        <f>[1]consoCURRENT!AB23114</f>
        <v>0</v>
      </c>
      <c r="Z1161" s="37">
        <f t="shared" si="825"/>
        <v>0</v>
      </c>
      <c r="AA1161" s="37">
        <f t="shared" si="826"/>
        <v>0</v>
      </c>
      <c r="AB1161" s="42"/>
      <c r="AC1161" s="38"/>
    </row>
    <row r="1162" spans="1:29" s="39" customFormat="1" ht="18" customHeight="1" x14ac:dyDescent="0.25">
      <c r="A1162" s="43" t="s">
        <v>40</v>
      </c>
      <c r="B1162" s="44">
        <f>SUM(B1158:B1161)</f>
        <v>36433000</v>
      </c>
      <c r="C1162" s="44">
        <f t="shared" ref="C1162:AA1162" si="828">SUM(C1158:C1161)</f>
        <v>0</v>
      </c>
      <c r="D1162" s="44">
        <f t="shared" si="828"/>
        <v>0</v>
      </c>
      <c r="E1162" s="44">
        <f t="shared" si="828"/>
        <v>9939935.4199999999</v>
      </c>
      <c r="F1162" s="44">
        <f t="shared" si="828"/>
        <v>0</v>
      </c>
      <c r="G1162" s="44">
        <f t="shared" si="828"/>
        <v>0</v>
      </c>
      <c r="H1162" s="44">
        <f t="shared" si="828"/>
        <v>0</v>
      </c>
      <c r="I1162" s="44">
        <f t="shared" si="828"/>
        <v>0</v>
      </c>
      <c r="J1162" s="44">
        <f t="shared" si="828"/>
        <v>0</v>
      </c>
      <c r="K1162" s="44">
        <f t="shared" si="828"/>
        <v>0</v>
      </c>
      <c r="L1162" s="44">
        <f t="shared" si="828"/>
        <v>0</v>
      </c>
      <c r="M1162" s="44">
        <f t="shared" si="828"/>
        <v>0</v>
      </c>
      <c r="N1162" s="44">
        <f t="shared" si="828"/>
        <v>2781219.6799999997</v>
      </c>
      <c r="O1162" s="44">
        <f t="shared" si="828"/>
        <v>3602314.4499999997</v>
      </c>
      <c r="P1162" s="44">
        <f t="shared" si="828"/>
        <v>3556401.29</v>
      </c>
      <c r="Q1162" s="44">
        <f t="shared" si="828"/>
        <v>0</v>
      </c>
      <c r="R1162" s="44">
        <f t="shared" si="828"/>
        <v>0</v>
      </c>
      <c r="S1162" s="44">
        <f t="shared" si="828"/>
        <v>0</v>
      </c>
      <c r="T1162" s="44">
        <f t="shared" si="828"/>
        <v>0</v>
      </c>
      <c r="U1162" s="44">
        <f t="shared" si="828"/>
        <v>0</v>
      </c>
      <c r="V1162" s="44">
        <f t="shared" si="828"/>
        <v>0</v>
      </c>
      <c r="W1162" s="44">
        <f t="shared" si="828"/>
        <v>0</v>
      </c>
      <c r="X1162" s="44">
        <f t="shared" si="828"/>
        <v>0</v>
      </c>
      <c r="Y1162" s="44">
        <f t="shared" si="828"/>
        <v>0</v>
      </c>
      <c r="Z1162" s="44">
        <f t="shared" si="828"/>
        <v>9939935.4199999999</v>
      </c>
      <c r="AA1162" s="44">
        <f t="shared" si="828"/>
        <v>26493064.579999998</v>
      </c>
      <c r="AB1162" s="45">
        <f t="shared" si="827"/>
        <v>0.27282780501193971</v>
      </c>
      <c r="AC1162" s="38"/>
    </row>
    <row r="1163" spans="1:29" s="39" customFormat="1" ht="18" customHeight="1" x14ac:dyDescent="0.25">
      <c r="A1163" s="46" t="s">
        <v>41</v>
      </c>
      <c r="B1163" s="37">
        <f>[1]consoCURRENT!E23118</f>
        <v>2623000</v>
      </c>
      <c r="C1163" s="37">
        <f>[1]consoCURRENT!F23118</f>
        <v>0</v>
      </c>
      <c r="D1163" s="37">
        <f>[1]consoCURRENT!G23118</f>
        <v>0</v>
      </c>
      <c r="E1163" s="37">
        <f>[1]consoCURRENT!H23118</f>
        <v>429661.92000000004</v>
      </c>
      <c r="F1163" s="37">
        <f>[1]consoCURRENT!I23118</f>
        <v>0</v>
      </c>
      <c r="G1163" s="37">
        <f>[1]consoCURRENT!J23118</f>
        <v>0</v>
      </c>
      <c r="H1163" s="37">
        <f>[1]consoCURRENT!K23118</f>
        <v>0</v>
      </c>
      <c r="I1163" s="37">
        <f>[1]consoCURRENT!L23118</f>
        <v>0</v>
      </c>
      <c r="J1163" s="37">
        <f>[1]consoCURRENT!M23118</f>
        <v>0</v>
      </c>
      <c r="K1163" s="37">
        <f>[1]consoCURRENT!N23118</f>
        <v>0</v>
      </c>
      <c r="L1163" s="37">
        <f>[1]consoCURRENT!O23118</f>
        <v>0</v>
      </c>
      <c r="M1163" s="37">
        <f>[1]consoCURRENT!P23118</f>
        <v>0</v>
      </c>
      <c r="N1163" s="37">
        <f>[1]consoCURRENT!Q23118</f>
        <v>0</v>
      </c>
      <c r="O1163" s="37">
        <f>[1]consoCURRENT!R23118</f>
        <v>214830.96000000002</v>
      </c>
      <c r="P1163" s="37">
        <f>[1]consoCURRENT!S23118</f>
        <v>214830.96000000002</v>
      </c>
      <c r="Q1163" s="37">
        <f>[1]consoCURRENT!T23118</f>
        <v>0</v>
      </c>
      <c r="R1163" s="37">
        <f>[1]consoCURRENT!U23118</f>
        <v>0</v>
      </c>
      <c r="S1163" s="37">
        <f>[1]consoCURRENT!V23118</f>
        <v>0</v>
      </c>
      <c r="T1163" s="37">
        <f>[1]consoCURRENT!W23118</f>
        <v>0</v>
      </c>
      <c r="U1163" s="37">
        <f>[1]consoCURRENT!X23118</f>
        <v>0</v>
      </c>
      <c r="V1163" s="37">
        <f>[1]consoCURRENT!Y23118</f>
        <v>0</v>
      </c>
      <c r="W1163" s="37">
        <f>[1]consoCURRENT!Z23118</f>
        <v>0</v>
      </c>
      <c r="X1163" s="37">
        <f>[1]consoCURRENT!AA23118</f>
        <v>0</v>
      </c>
      <c r="Y1163" s="37">
        <f>[1]consoCURRENT!AB23118</f>
        <v>0</v>
      </c>
      <c r="Z1163" s="37">
        <f t="shared" ref="Z1163" si="829">SUM(M1163:Y1163)</f>
        <v>429661.92000000004</v>
      </c>
      <c r="AA1163" s="37">
        <f t="shared" ref="AA1163" si="830">B1163-Z1163</f>
        <v>2193338.08</v>
      </c>
      <c r="AB1163" s="42">
        <f t="shared" si="827"/>
        <v>0.16380553564620665</v>
      </c>
      <c r="AC1163" s="38"/>
    </row>
    <row r="1164" spans="1:29" s="39" customFormat="1" ht="18" customHeight="1" x14ac:dyDescent="0.25">
      <c r="A1164" s="43" t="s">
        <v>42</v>
      </c>
      <c r="B1164" s="44">
        <f>B1163+B1162</f>
        <v>39056000</v>
      </c>
      <c r="C1164" s="44">
        <f t="shared" ref="C1164:AA1164" si="831">C1163+C1162</f>
        <v>0</v>
      </c>
      <c r="D1164" s="44">
        <f t="shared" si="831"/>
        <v>0</v>
      </c>
      <c r="E1164" s="44">
        <f t="shared" si="831"/>
        <v>10369597.34</v>
      </c>
      <c r="F1164" s="44">
        <f t="shared" si="831"/>
        <v>0</v>
      </c>
      <c r="G1164" s="44">
        <f t="shared" si="831"/>
        <v>0</v>
      </c>
      <c r="H1164" s="44">
        <f t="shared" si="831"/>
        <v>0</v>
      </c>
      <c r="I1164" s="44">
        <f t="shared" si="831"/>
        <v>0</v>
      </c>
      <c r="J1164" s="44">
        <f t="shared" si="831"/>
        <v>0</v>
      </c>
      <c r="K1164" s="44">
        <f t="shared" si="831"/>
        <v>0</v>
      </c>
      <c r="L1164" s="44">
        <f t="shared" si="831"/>
        <v>0</v>
      </c>
      <c r="M1164" s="44">
        <f t="shared" si="831"/>
        <v>0</v>
      </c>
      <c r="N1164" s="44">
        <f t="shared" si="831"/>
        <v>2781219.6799999997</v>
      </c>
      <c r="O1164" s="44">
        <f t="shared" si="831"/>
        <v>3817145.4099999997</v>
      </c>
      <c r="P1164" s="44">
        <f t="shared" si="831"/>
        <v>3771232.25</v>
      </c>
      <c r="Q1164" s="44">
        <f t="shared" si="831"/>
        <v>0</v>
      </c>
      <c r="R1164" s="44">
        <f t="shared" si="831"/>
        <v>0</v>
      </c>
      <c r="S1164" s="44">
        <f t="shared" si="831"/>
        <v>0</v>
      </c>
      <c r="T1164" s="44">
        <f t="shared" si="831"/>
        <v>0</v>
      </c>
      <c r="U1164" s="44">
        <f t="shared" si="831"/>
        <v>0</v>
      </c>
      <c r="V1164" s="44">
        <f t="shared" si="831"/>
        <v>0</v>
      </c>
      <c r="W1164" s="44">
        <f t="shared" si="831"/>
        <v>0</v>
      </c>
      <c r="X1164" s="44">
        <f t="shared" si="831"/>
        <v>0</v>
      </c>
      <c r="Y1164" s="44">
        <f t="shared" si="831"/>
        <v>0</v>
      </c>
      <c r="Z1164" s="44">
        <f t="shared" si="831"/>
        <v>10369597.34</v>
      </c>
      <c r="AA1164" s="44">
        <f t="shared" si="831"/>
        <v>28686402.659999996</v>
      </c>
      <c r="AB1164" s="45">
        <f t="shared" si="827"/>
        <v>0.26550587208111431</v>
      </c>
      <c r="AC1164" s="47"/>
    </row>
    <row r="1165" spans="1:29" s="39" customFormat="1" ht="15" customHeight="1" x14ac:dyDescent="0.25">
      <c r="A1165" s="36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  <c r="O1165" s="37"/>
      <c r="P1165" s="37"/>
      <c r="Q1165" s="37"/>
      <c r="R1165" s="37"/>
      <c r="S1165" s="37"/>
      <c r="T1165" s="37"/>
      <c r="U1165" s="37"/>
      <c r="V1165" s="37"/>
      <c r="W1165" s="37"/>
      <c r="X1165" s="37"/>
      <c r="Y1165" s="37"/>
      <c r="Z1165" s="37"/>
      <c r="AA1165" s="37"/>
      <c r="AB1165" s="37"/>
      <c r="AC1165" s="38"/>
    </row>
    <row r="1166" spans="1:29" s="39" customFormat="1" ht="15" customHeight="1" x14ac:dyDescent="0.25">
      <c r="A1166" s="36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  <c r="O1166" s="37"/>
      <c r="P1166" s="37"/>
      <c r="Q1166" s="37"/>
      <c r="R1166" s="37"/>
      <c r="S1166" s="37"/>
      <c r="T1166" s="37"/>
      <c r="U1166" s="37"/>
      <c r="V1166" s="37"/>
      <c r="W1166" s="37"/>
      <c r="X1166" s="37"/>
      <c r="Y1166" s="37"/>
      <c r="Z1166" s="37"/>
      <c r="AA1166" s="37"/>
      <c r="AB1166" s="37"/>
      <c r="AC1166" s="38"/>
    </row>
    <row r="1167" spans="1:29" s="39" customFormat="1" ht="15" customHeight="1" x14ac:dyDescent="0.3">
      <c r="A1167" s="40" t="s">
        <v>64</v>
      </c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  <c r="O1167" s="37"/>
      <c r="P1167" s="37"/>
      <c r="Q1167" s="37"/>
      <c r="R1167" s="37"/>
      <c r="S1167" s="37"/>
      <c r="T1167" s="37"/>
      <c r="U1167" s="37"/>
      <c r="V1167" s="37"/>
      <c r="W1167" s="37"/>
      <c r="X1167" s="37"/>
      <c r="Y1167" s="37"/>
      <c r="Z1167" s="37"/>
      <c r="AA1167" s="37"/>
      <c r="AB1167" s="37"/>
      <c r="AC1167" s="38"/>
    </row>
    <row r="1168" spans="1:29" s="39" customFormat="1" ht="18" customHeight="1" x14ac:dyDescent="0.25">
      <c r="A1168" s="41" t="s">
        <v>36</v>
      </c>
      <c r="B1168" s="37">
        <f>[1]consoCURRENT!E23178</f>
        <v>21658000</v>
      </c>
      <c r="C1168" s="37">
        <f>[1]consoCURRENT!F23178</f>
        <v>0</v>
      </c>
      <c r="D1168" s="37">
        <f>[1]consoCURRENT!G23178</f>
        <v>0</v>
      </c>
      <c r="E1168" s="37">
        <f>[1]consoCURRENT!H23178</f>
        <v>4270738.4800000004</v>
      </c>
      <c r="F1168" s="37">
        <f>[1]consoCURRENT!I23178</f>
        <v>0</v>
      </c>
      <c r="G1168" s="37">
        <f>[1]consoCURRENT!J23178</f>
        <v>0</v>
      </c>
      <c r="H1168" s="37">
        <f>[1]consoCURRENT!K23178</f>
        <v>0</v>
      </c>
      <c r="I1168" s="37">
        <f>[1]consoCURRENT!L23178</f>
        <v>0</v>
      </c>
      <c r="J1168" s="37">
        <f>[1]consoCURRENT!M23178</f>
        <v>0</v>
      </c>
      <c r="K1168" s="37">
        <f>[1]consoCURRENT!N23178</f>
        <v>0</v>
      </c>
      <c r="L1168" s="37">
        <f>[1]consoCURRENT!O23178</f>
        <v>0</v>
      </c>
      <c r="M1168" s="37">
        <f>[1]consoCURRENT!P23178</f>
        <v>0</v>
      </c>
      <c r="N1168" s="37">
        <f>[1]consoCURRENT!Q23178</f>
        <v>1303159.1499999999</v>
      </c>
      <c r="O1168" s="37">
        <f>[1]consoCURRENT!R23178</f>
        <v>1568563.8599999999</v>
      </c>
      <c r="P1168" s="37">
        <f>[1]consoCURRENT!S23178</f>
        <v>1399015.47</v>
      </c>
      <c r="Q1168" s="37">
        <f>[1]consoCURRENT!T23178</f>
        <v>0</v>
      </c>
      <c r="R1168" s="37">
        <f>[1]consoCURRENT!U23178</f>
        <v>0</v>
      </c>
      <c r="S1168" s="37">
        <f>[1]consoCURRENT!V23178</f>
        <v>0</v>
      </c>
      <c r="T1168" s="37">
        <f>[1]consoCURRENT!W23178</f>
        <v>0</v>
      </c>
      <c r="U1168" s="37">
        <f>[1]consoCURRENT!X23178</f>
        <v>0</v>
      </c>
      <c r="V1168" s="37">
        <f>[1]consoCURRENT!Y23178</f>
        <v>0</v>
      </c>
      <c r="W1168" s="37">
        <f>[1]consoCURRENT!Z23178</f>
        <v>0</v>
      </c>
      <c r="X1168" s="37">
        <f>[1]consoCURRENT!AA23178</f>
        <v>0</v>
      </c>
      <c r="Y1168" s="37">
        <f>[1]consoCURRENT!AB23178</f>
        <v>0</v>
      </c>
      <c r="Z1168" s="37">
        <f>SUM(M1168:Y1168)</f>
        <v>4270738.4799999995</v>
      </c>
      <c r="AA1168" s="37">
        <f>B1168-Z1168</f>
        <v>17387261.52</v>
      </c>
      <c r="AB1168" s="42">
        <f>Z1168/B1168</f>
        <v>0.19718988272231969</v>
      </c>
      <c r="AC1168" s="38"/>
    </row>
    <row r="1169" spans="1:29" s="39" customFormat="1" ht="18" customHeight="1" x14ac:dyDescent="0.25">
      <c r="A1169" s="41" t="s">
        <v>37</v>
      </c>
      <c r="B1169" s="37">
        <f>[1]consoCURRENT!E23254</f>
        <v>7232000</v>
      </c>
      <c r="C1169" s="37">
        <f>[1]consoCURRENT!F23254</f>
        <v>0</v>
      </c>
      <c r="D1169" s="37">
        <f>[1]consoCURRENT!G23254</f>
        <v>0</v>
      </c>
      <c r="E1169" s="37">
        <f>[1]consoCURRENT!H23254</f>
        <v>1935769.1499999997</v>
      </c>
      <c r="F1169" s="37">
        <f>[1]consoCURRENT!I23254</f>
        <v>0</v>
      </c>
      <c r="G1169" s="37">
        <f>[1]consoCURRENT!J23254</f>
        <v>0</v>
      </c>
      <c r="H1169" s="37">
        <f>[1]consoCURRENT!K23254</f>
        <v>0</v>
      </c>
      <c r="I1169" s="37">
        <f>[1]consoCURRENT!L23254</f>
        <v>0</v>
      </c>
      <c r="J1169" s="37">
        <f>[1]consoCURRENT!M23254</f>
        <v>0</v>
      </c>
      <c r="K1169" s="37">
        <f>[1]consoCURRENT!N23254</f>
        <v>0</v>
      </c>
      <c r="L1169" s="37">
        <f>[1]consoCURRENT!O23254</f>
        <v>0</v>
      </c>
      <c r="M1169" s="37">
        <f>[1]consoCURRENT!P23254</f>
        <v>0</v>
      </c>
      <c r="N1169" s="37">
        <f>[1]consoCURRENT!Q23254</f>
        <v>0</v>
      </c>
      <c r="O1169" s="37">
        <f>[1]consoCURRENT!R23254</f>
        <v>0</v>
      </c>
      <c r="P1169" s="37">
        <f>[1]consoCURRENT!S23254</f>
        <v>1935769.1499999997</v>
      </c>
      <c r="Q1169" s="37">
        <f>[1]consoCURRENT!T23254</f>
        <v>0</v>
      </c>
      <c r="R1169" s="37">
        <f>[1]consoCURRENT!U23254</f>
        <v>0</v>
      </c>
      <c r="S1169" s="37">
        <f>[1]consoCURRENT!V23254</f>
        <v>0</v>
      </c>
      <c r="T1169" s="37">
        <f>[1]consoCURRENT!W23254</f>
        <v>0</v>
      </c>
      <c r="U1169" s="37">
        <f>[1]consoCURRENT!X23254</f>
        <v>0</v>
      </c>
      <c r="V1169" s="37">
        <f>[1]consoCURRENT!Y23254</f>
        <v>0</v>
      </c>
      <c r="W1169" s="37">
        <f>[1]consoCURRENT!Z23254</f>
        <v>0</v>
      </c>
      <c r="X1169" s="37">
        <f>[1]consoCURRENT!AA23254</f>
        <v>0</v>
      </c>
      <c r="Y1169" s="37">
        <f>[1]consoCURRENT!AB23254</f>
        <v>0</v>
      </c>
      <c r="Z1169" s="37">
        <f t="shared" ref="Z1169:Z1171" si="832">SUM(M1169:Y1169)</f>
        <v>1935769.1499999997</v>
      </c>
      <c r="AA1169" s="37">
        <f t="shared" ref="AA1169:AA1171" si="833">B1169-Z1169</f>
        <v>5296230.8500000006</v>
      </c>
      <c r="AB1169" s="42">
        <f t="shared" ref="AB1169:AB1174" si="834">Z1169/B1169</f>
        <v>0.26766719441371678</v>
      </c>
      <c r="AC1169" s="38"/>
    </row>
    <row r="1170" spans="1:29" s="39" customFormat="1" ht="18" customHeight="1" x14ac:dyDescent="0.25">
      <c r="A1170" s="41" t="s">
        <v>38</v>
      </c>
      <c r="B1170" s="37">
        <f>[1]consoCURRENT!E23260</f>
        <v>0</v>
      </c>
      <c r="C1170" s="37">
        <f>[1]consoCURRENT!F23260</f>
        <v>0</v>
      </c>
      <c r="D1170" s="37">
        <f>[1]consoCURRENT!G23260</f>
        <v>0</v>
      </c>
      <c r="E1170" s="37">
        <f>[1]consoCURRENT!H23260</f>
        <v>0</v>
      </c>
      <c r="F1170" s="37">
        <f>[1]consoCURRENT!I23260</f>
        <v>0</v>
      </c>
      <c r="G1170" s="37">
        <f>[1]consoCURRENT!J23260</f>
        <v>0</v>
      </c>
      <c r="H1170" s="37">
        <f>[1]consoCURRENT!K23260</f>
        <v>0</v>
      </c>
      <c r="I1170" s="37">
        <f>[1]consoCURRENT!L23260</f>
        <v>0</v>
      </c>
      <c r="J1170" s="37">
        <f>[1]consoCURRENT!M23260</f>
        <v>0</v>
      </c>
      <c r="K1170" s="37">
        <f>[1]consoCURRENT!N23260</f>
        <v>0</v>
      </c>
      <c r="L1170" s="37">
        <f>[1]consoCURRENT!O23260</f>
        <v>0</v>
      </c>
      <c r="M1170" s="37">
        <f>[1]consoCURRENT!P23260</f>
        <v>0</v>
      </c>
      <c r="N1170" s="37">
        <f>[1]consoCURRENT!Q23260</f>
        <v>0</v>
      </c>
      <c r="O1170" s="37">
        <f>[1]consoCURRENT!R23260</f>
        <v>0</v>
      </c>
      <c r="P1170" s="37">
        <f>[1]consoCURRENT!S23260</f>
        <v>0</v>
      </c>
      <c r="Q1170" s="37">
        <f>[1]consoCURRENT!T23260</f>
        <v>0</v>
      </c>
      <c r="R1170" s="37">
        <f>[1]consoCURRENT!U23260</f>
        <v>0</v>
      </c>
      <c r="S1170" s="37">
        <f>[1]consoCURRENT!V23260</f>
        <v>0</v>
      </c>
      <c r="T1170" s="37">
        <f>[1]consoCURRENT!W23260</f>
        <v>0</v>
      </c>
      <c r="U1170" s="37">
        <f>[1]consoCURRENT!X23260</f>
        <v>0</v>
      </c>
      <c r="V1170" s="37">
        <f>[1]consoCURRENT!Y23260</f>
        <v>0</v>
      </c>
      <c r="W1170" s="37">
        <f>[1]consoCURRENT!Z23260</f>
        <v>0</v>
      </c>
      <c r="X1170" s="37">
        <f>[1]consoCURRENT!AA23260</f>
        <v>0</v>
      </c>
      <c r="Y1170" s="37">
        <f>[1]consoCURRENT!AB23260</f>
        <v>0</v>
      </c>
      <c r="Z1170" s="37">
        <f t="shared" si="832"/>
        <v>0</v>
      </c>
      <c r="AA1170" s="37">
        <f t="shared" si="833"/>
        <v>0</v>
      </c>
      <c r="AB1170" s="42"/>
      <c r="AC1170" s="38"/>
    </row>
    <row r="1171" spans="1:29" s="39" customFormat="1" ht="18" customHeight="1" x14ac:dyDescent="0.25">
      <c r="A1171" s="41" t="s">
        <v>39</v>
      </c>
      <c r="B1171" s="37">
        <f>[1]consoCURRENT!E23289</f>
        <v>0</v>
      </c>
      <c r="C1171" s="37">
        <f>[1]consoCURRENT!F23289</f>
        <v>0</v>
      </c>
      <c r="D1171" s="37">
        <f>[1]consoCURRENT!G23289</f>
        <v>0</v>
      </c>
      <c r="E1171" s="37">
        <f>[1]consoCURRENT!H23289</f>
        <v>0</v>
      </c>
      <c r="F1171" s="37">
        <f>[1]consoCURRENT!I23289</f>
        <v>0</v>
      </c>
      <c r="G1171" s="37">
        <f>[1]consoCURRENT!J23289</f>
        <v>0</v>
      </c>
      <c r="H1171" s="37">
        <f>[1]consoCURRENT!K23289</f>
        <v>0</v>
      </c>
      <c r="I1171" s="37">
        <f>[1]consoCURRENT!L23289</f>
        <v>0</v>
      </c>
      <c r="J1171" s="37">
        <f>[1]consoCURRENT!M23289</f>
        <v>0</v>
      </c>
      <c r="K1171" s="37">
        <f>[1]consoCURRENT!N23289</f>
        <v>0</v>
      </c>
      <c r="L1171" s="37">
        <f>[1]consoCURRENT!O23289</f>
        <v>0</v>
      </c>
      <c r="M1171" s="37">
        <f>[1]consoCURRENT!P23289</f>
        <v>0</v>
      </c>
      <c r="N1171" s="37">
        <f>[1]consoCURRENT!Q23289</f>
        <v>0</v>
      </c>
      <c r="O1171" s="37">
        <f>[1]consoCURRENT!R23289</f>
        <v>0</v>
      </c>
      <c r="P1171" s="37">
        <f>[1]consoCURRENT!S23289</f>
        <v>0</v>
      </c>
      <c r="Q1171" s="37">
        <f>[1]consoCURRENT!T23289</f>
        <v>0</v>
      </c>
      <c r="R1171" s="37">
        <f>[1]consoCURRENT!U23289</f>
        <v>0</v>
      </c>
      <c r="S1171" s="37">
        <f>[1]consoCURRENT!V23289</f>
        <v>0</v>
      </c>
      <c r="T1171" s="37">
        <f>[1]consoCURRENT!W23289</f>
        <v>0</v>
      </c>
      <c r="U1171" s="37">
        <f>[1]consoCURRENT!X23289</f>
        <v>0</v>
      </c>
      <c r="V1171" s="37">
        <f>[1]consoCURRENT!Y23289</f>
        <v>0</v>
      </c>
      <c r="W1171" s="37">
        <f>[1]consoCURRENT!Z23289</f>
        <v>0</v>
      </c>
      <c r="X1171" s="37">
        <f>[1]consoCURRENT!AA23289</f>
        <v>0</v>
      </c>
      <c r="Y1171" s="37">
        <f>[1]consoCURRENT!AB23289</f>
        <v>0</v>
      </c>
      <c r="Z1171" s="37">
        <f t="shared" si="832"/>
        <v>0</v>
      </c>
      <c r="AA1171" s="37">
        <f t="shared" si="833"/>
        <v>0</v>
      </c>
      <c r="AB1171" s="42"/>
      <c r="AC1171" s="38"/>
    </row>
    <row r="1172" spans="1:29" s="39" customFormat="1" ht="18" customHeight="1" x14ac:dyDescent="0.25">
      <c r="A1172" s="43" t="s">
        <v>40</v>
      </c>
      <c r="B1172" s="44">
        <f>SUM(B1168:B1171)</f>
        <v>28890000</v>
      </c>
      <c r="C1172" s="44">
        <f t="shared" ref="C1172:AA1172" si="835">SUM(C1168:C1171)</f>
        <v>0</v>
      </c>
      <c r="D1172" s="44">
        <f t="shared" si="835"/>
        <v>0</v>
      </c>
      <c r="E1172" s="44">
        <f t="shared" si="835"/>
        <v>6206507.6299999999</v>
      </c>
      <c r="F1172" s="44">
        <f t="shared" si="835"/>
        <v>0</v>
      </c>
      <c r="G1172" s="44">
        <f t="shared" si="835"/>
        <v>0</v>
      </c>
      <c r="H1172" s="44">
        <f t="shared" si="835"/>
        <v>0</v>
      </c>
      <c r="I1172" s="44">
        <f t="shared" si="835"/>
        <v>0</v>
      </c>
      <c r="J1172" s="44">
        <f t="shared" si="835"/>
        <v>0</v>
      </c>
      <c r="K1172" s="44">
        <f t="shared" si="835"/>
        <v>0</v>
      </c>
      <c r="L1172" s="44">
        <f t="shared" si="835"/>
        <v>0</v>
      </c>
      <c r="M1172" s="44">
        <f t="shared" si="835"/>
        <v>0</v>
      </c>
      <c r="N1172" s="44">
        <f t="shared" si="835"/>
        <v>1303159.1499999999</v>
      </c>
      <c r="O1172" s="44">
        <f t="shared" si="835"/>
        <v>1568563.8599999999</v>
      </c>
      <c r="P1172" s="44">
        <f t="shared" si="835"/>
        <v>3334784.6199999996</v>
      </c>
      <c r="Q1172" s="44">
        <f t="shared" si="835"/>
        <v>0</v>
      </c>
      <c r="R1172" s="44">
        <f t="shared" si="835"/>
        <v>0</v>
      </c>
      <c r="S1172" s="44">
        <f t="shared" si="835"/>
        <v>0</v>
      </c>
      <c r="T1172" s="44">
        <f t="shared" si="835"/>
        <v>0</v>
      </c>
      <c r="U1172" s="44">
        <f t="shared" si="835"/>
        <v>0</v>
      </c>
      <c r="V1172" s="44">
        <f t="shared" si="835"/>
        <v>0</v>
      </c>
      <c r="W1172" s="44">
        <f t="shared" si="835"/>
        <v>0</v>
      </c>
      <c r="X1172" s="44">
        <f t="shared" si="835"/>
        <v>0</v>
      </c>
      <c r="Y1172" s="44">
        <f t="shared" si="835"/>
        <v>0</v>
      </c>
      <c r="Z1172" s="44">
        <f t="shared" si="835"/>
        <v>6206507.629999999</v>
      </c>
      <c r="AA1172" s="44">
        <f t="shared" si="835"/>
        <v>22683492.370000001</v>
      </c>
      <c r="AB1172" s="45">
        <f t="shared" si="834"/>
        <v>0.21483238594669432</v>
      </c>
      <c r="AC1172" s="38"/>
    </row>
    <row r="1173" spans="1:29" s="39" customFormat="1" ht="18" customHeight="1" x14ac:dyDescent="0.25">
      <c r="A1173" s="46" t="s">
        <v>41</v>
      </c>
      <c r="B1173" s="37">
        <f>[1]consoCURRENT!E23293</f>
        <v>2058000</v>
      </c>
      <c r="C1173" s="37">
        <f>[1]consoCURRENT!F23293</f>
        <v>0</v>
      </c>
      <c r="D1173" s="37">
        <f>[1]consoCURRENT!G23293</f>
        <v>0</v>
      </c>
      <c r="E1173" s="37">
        <f>[1]consoCURRENT!H23293</f>
        <v>271081.44</v>
      </c>
      <c r="F1173" s="37">
        <f>[1]consoCURRENT!I23293</f>
        <v>0</v>
      </c>
      <c r="G1173" s="37">
        <f>[1]consoCURRENT!J23293</f>
        <v>0</v>
      </c>
      <c r="H1173" s="37">
        <f>[1]consoCURRENT!K23293</f>
        <v>0</v>
      </c>
      <c r="I1173" s="37">
        <f>[1]consoCURRENT!L23293</f>
        <v>0</v>
      </c>
      <c r="J1173" s="37">
        <f>[1]consoCURRENT!M23293</f>
        <v>0</v>
      </c>
      <c r="K1173" s="37">
        <f>[1]consoCURRENT!N23293</f>
        <v>0</v>
      </c>
      <c r="L1173" s="37">
        <f>[1]consoCURRENT!O23293</f>
        <v>0</v>
      </c>
      <c r="M1173" s="37">
        <f>[1]consoCURRENT!P23293</f>
        <v>0</v>
      </c>
      <c r="N1173" s="37">
        <f>[1]consoCURRENT!Q23293</f>
        <v>0</v>
      </c>
      <c r="O1173" s="37">
        <f>[1]consoCURRENT!R23293</f>
        <v>0</v>
      </c>
      <c r="P1173" s="37">
        <f>[1]consoCURRENT!S23293</f>
        <v>271081.44</v>
      </c>
      <c r="Q1173" s="37">
        <f>[1]consoCURRENT!T23293</f>
        <v>0</v>
      </c>
      <c r="R1173" s="37">
        <f>[1]consoCURRENT!U23293</f>
        <v>0</v>
      </c>
      <c r="S1173" s="37">
        <f>[1]consoCURRENT!V23293</f>
        <v>0</v>
      </c>
      <c r="T1173" s="37">
        <f>[1]consoCURRENT!W23293</f>
        <v>0</v>
      </c>
      <c r="U1173" s="37">
        <f>[1]consoCURRENT!X23293</f>
        <v>0</v>
      </c>
      <c r="V1173" s="37">
        <f>[1]consoCURRENT!Y23293</f>
        <v>0</v>
      </c>
      <c r="W1173" s="37">
        <f>[1]consoCURRENT!Z23293</f>
        <v>0</v>
      </c>
      <c r="X1173" s="37">
        <f>[1]consoCURRENT!AA23293</f>
        <v>0</v>
      </c>
      <c r="Y1173" s="37">
        <f>[1]consoCURRENT!AB23293</f>
        <v>0</v>
      </c>
      <c r="Z1173" s="37">
        <f t="shared" ref="Z1173" si="836">SUM(M1173:Y1173)</f>
        <v>271081.44</v>
      </c>
      <c r="AA1173" s="37">
        <f t="shared" ref="AA1173" si="837">B1173-Z1173</f>
        <v>1786918.56</v>
      </c>
      <c r="AB1173" s="42">
        <f t="shared" si="834"/>
        <v>0.13172081632653063</v>
      </c>
      <c r="AC1173" s="38"/>
    </row>
    <row r="1174" spans="1:29" s="39" customFormat="1" ht="18" customHeight="1" x14ac:dyDescent="0.25">
      <c r="A1174" s="43" t="s">
        <v>42</v>
      </c>
      <c r="B1174" s="44">
        <f>B1173+B1172</f>
        <v>30948000</v>
      </c>
      <c r="C1174" s="44">
        <f t="shared" ref="C1174:AA1174" si="838">C1173+C1172</f>
        <v>0</v>
      </c>
      <c r="D1174" s="44">
        <f t="shared" si="838"/>
        <v>0</v>
      </c>
      <c r="E1174" s="44">
        <f t="shared" si="838"/>
        <v>6477589.0700000003</v>
      </c>
      <c r="F1174" s="44">
        <f t="shared" si="838"/>
        <v>0</v>
      </c>
      <c r="G1174" s="44">
        <f t="shared" si="838"/>
        <v>0</v>
      </c>
      <c r="H1174" s="44">
        <f t="shared" si="838"/>
        <v>0</v>
      </c>
      <c r="I1174" s="44">
        <f t="shared" si="838"/>
        <v>0</v>
      </c>
      <c r="J1174" s="44">
        <f t="shared" si="838"/>
        <v>0</v>
      </c>
      <c r="K1174" s="44">
        <f t="shared" si="838"/>
        <v>0</v>
      </c>
      <c r="L1174" s="44">
        <f t="shared" si="838"/>
        <v>0</v>
      </c>
      <c r="M1174" s="44">
        <f t="shared" si="838"/>
        <v>0</v>
      </c>
      <c r="N1174" s="44">
        <f t="shared" si="838"/>
        <v>1303159.1499999999</v>
      </c>
      <c r="O1174" s="44">
        <f t="shared" si="838"/>
        <v>1568563.8599999999</v>
      </c>
      <c r="P1174" s="44">
        <f t="shared" si="838"/>
        <v>3605866.0599999996</v>
      </c>
      <c r="Q1174" s="44">
        <f t="shared" si="838"/>
        <v>0</v>
      </c>
      <c r="R1174" s="44">
        <f t="shared" si="838"/>
        <v>0</v>
      </c>
      <c r="S1174" s="44">
        <f t="shared" si="838"/>
        <v>0</v>
      </c>
      <c r="T1174" s="44">
        <f t="shared" si="838"/>
        <v>0</v>
      </c>
      <c r="U1174" s="44">
        <f t="shared" si="838"/>
        <v>0</v>
      </c>
      <c r="V1174" s="44">
        <f t="shared" si="838"/>
        <v>0</v>
      </c>
      <c r="W1174" s="44">
        <f t="shared" si="838"/>
        <v>0</v>
      </c>
      <c r="X1174" s="44">
        <f t="shared" si="838"/>
        <v>0</v>
      </c>
      <c r="Y1174" s="44">
        <f t="shared" si="838"/>
        <v>0</v>
      </c>
      <c r="Z1174" s="44">
        <f t="shared" si="838"/>
        <v>6477589.0699999994</v>
      </c>
      <c r="AA1174" s="44">
        <f t="shared" si="838"/>
        <v>24470410.93</v>
      </c>
      <c r="AB1174" s="45">
        <f t="shared" si="834"/>
        <v>0.20930557935892463</v>
      </c>
      <c r="AC1174" s="47"/>
    </row>
    <row r="1175" spans="1:29" s="39" customFormat="1" ht="15" customHeight="1" x14ac:dyDescent="0.25">
      <c r="A1175" s="36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  <c r="O1175" s="37"/>
      <c r="P1175" s="37"/>
      <c r="Q1175" s="37"/>
      <c r="R1175" s="37"/>
      <c r="S1175" s="37"/>
      <c r="T1175" s="37"/>
      <c r="U1175" s="37"/>
      <c r="V1175" s="37"/>
      <c r="W1175" s="37"/>
      <c r="X1175" s="37"/>
      <c r="Y1175" s="37"/>
      <c r="Z1175" s="37"/>
      <c r="AA1175" s="37"/>
      <c r="AB1175" s="37"/>
      <c r="AC1175" s="38"/>
    </row>
    <row r="1176" spans="1:29" s="39" customFormat="1" ht="15" customHeight="1" x14ac:dyDescent="0.25">
      <c r="A1176" s="36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  <c r="O1176" s="37"/>
      <c r="P1176" s="37"/>
      <c r="Q1176" s="37"/>
      <c r="R1176" s="37"/>
      <c r="S1176" s="37"/>
      <c r="T1176" s="37"/>
      <c r="U1176" s="37"/>
      <c r="V1176" s="37"/>
      <c r="W1176" s="37"/>
      <c r="X1176" s="37"/>
      <c r="Y1176" s="37"/>
      <c r="Z1176" s="37"/>
      <c r="AA1176" s="37"/>
      <c r="AB1176" s="37"/>
      <c r="AC1176" s="38"/>
    </row>
    <row r="1177" spans="1:29" s="39" customFormat="1" ht="15" customHeight="1" x14ac:dyDescent="0.3">
      <c r="A1177" s="40" t="s">
        <v>65</v>
      </c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  <c r="O1177" s="37"/>
      <c r="P1177" s="37"/>
      <c r="Q1177" s="37"/>
      <c r="R1177" s="37"/>
      <c r="S1177" s="37"/>
      <c r="T1177" s="37"/>
      <c r="U1177" s="37"/>
      <c r="V1177" s="37"/>
      <c r="W1177" s="37"/>
      <c r="X1177" s="37"/>
      <c r="Y1177" s="37"/>
      <c r="Z1177" s="37"/>
      <c r="AA1177" s="37"/>
      <c r="AB1177" s="37"/>
      <c r="AC1177" s="38"/>
    </row>
    <row r="1178" spans="1:29" s="39" customFormat="1" ht="18" customHeight="1" x14ac:dyDescent="0.25">
      <c r="A1178" s="41" t="s">
        <v>36</v>
      </c>
      <c r="B1178" s="37">
        <f>[1]consoCURRENT!E23353</f>
        <v>31002000</v>
      </c>
      <c r="C1178" s="37">
        <f>[1]consoCURRENT!F23353</f>
        <v>0</v>
      </c>
      <c r="D1178" s="37">
        <f>[1]consoCURRENT!G23353</f>
        <v>0</v>
      </c>
      <c r="E1178" s="37">
        <f>[1]consoCURRENT!H23353</f>
        <v>7585409.5600000005</v>
      </c>
      <c r="F1178" s="37">
        <f>[1]consoCURRENT!I23353</f>
        <v>0</v>
      </c>
      <c r="G1178" s="37">
        <f>[1]consoCURRENT!J23353</f>
        <v>0</v>
      </c>
      <c r="H1178" s="37">
        <f>[1]consoCURRENT!K23353</f>
        <v>0</v>
      </c>
      <c r="I1178" s="37">
        <f>[1]consoCURRENT!L23353</f>
        <v>0</v>
      </c>
      <c r="J1178" s="37">
        <f>[1]consoCURRENT!M23353</f>
        <v>0</v>
      </c>
      <c r="K1178" s="37">
        <f>[1]consoCURRENT!N23353</f>
        <v>0</v>
      </c>
      <c r="L1178" s="37">
        <f>[1]consoCURRENT!O23353</f>
        <v>0</v>
      </c>
      <c r="M1178" s="37">
        <f>[1]consoCURRENT!P23353</f>
        <v>0</v>
      </c>
      <c r="N1178" s="37">
        <f>[1]consoCURRENT!Q23353</f>
        <v>2340379.41</v>
      </c>
      <c r="O1178" s="37">
        <f>[1]consoCURRENT!R23353</f>
        <v>2734525.56</v>
      </c>
      <c r="P1178" s="37">
        <f>[1]consoCURRENT!S23353</f>
        <v>2510504.5900000003</v>
      </c>
      <c r="Q1178" s="37">
        <f>[1]consoCURRENT!T23353</f>
        <v>0</v>
      </c>
      <c r="R1178" s="37">
        <f>[1]consoCURRENT!U23353</f>
        <v>0</v>
      </c>
      <c r="S1178" s="37">
        <f>[1]consoCURRENT!V23353</f>
        <v>0</v>
      </c>
      <c r="T1178" s="37">
        <f>[1]consoCURRENT!W23353</f>
        <v>0</v>
      </c>
      <c r="U1178" s="37">
        <f>[1]consoCURRENT!X23353</f>
        <v>0</v>
      </c>
      <c r="V1178" s="37">
        <f>[1]consoCURRENT!Y23353</f>
        <v>0</v>
      </c>
      <c r="W1178" s="37">
        <f>[1]consoCURRENT!Z23353</f>
        <v>0</v>
      </c>
      <c r="X1178" s="37">
        <f>[1]consoCURRENT!AA23353</f>
        <v>0</v>
      </c>
      <c r="Y1178" s="37">
        <f>[1]consoCURRENT!AB23353</f>
        <v>0</v>
      </c>
      <c r="Z1178" s="37">
        <f>SUM(M1178:Y1178)</f>
        <v>7585409.5600000005</v>
      </c>
      <c r="AA1178" s="37">
        <f>B1178-Z1178</f>
        <v>23416590.439999998</v>
      </c>
      <c r="AB1178" s="42">
        <f>Z1178/B1178</f>
        <v>0.24467484549383911</v>
      </c>
      <c r="AC1178" s="38"/>
    </row>
    <row r="1179" spans="1:29" s="39" customFormat="1" ht="18" customHeight="1" x14ac:dyDescent="0.25">
      <c r="A1179" s="41" t="s">
        <v>37</v>
      </c>
      <c r="B1179" s="37">
        <f>[1]consoCURRENT!E23429</f>
        <v>10776000</v>
      </c>
      <c r="C1179" s="37">
        <f>[1]consoCURRENT!F23429</f>
        <v>0</v>
      </c>
      <c r="D1179" s="37">
        <f>[1]consoCURRENT!G23429</f>
        <v>0</v>
      </c>
      <c r="E1179" s="37">
        <f>[1]consoCURRENT!H23429</f>
        <v>2900698.66</v>
      </c>
      <c r="F1179" s="37">
        <f>[1]consoCURRENT!I23429</f>
        <v>0</v>
      </c>
      <c r="G1179" s="37">
        <f>[1]consoCURRENT!J23429</f>
        <v>0</v>
      </c>
      <c r="H1179" s="37">
        <f>[1]consoCURRENT!K23429</f>
        <v>0</v>
      </c>
      <c r="I1179" s="37">
        <f>[1]consoCURRENT!L23429</f>
        <v>0</v>
      </c>
      <c r="J1179" s="37">
        <f>[1]consoCURRENT!M23429</f>
        <v>0</v>
      </c>
      <c r="K1179" s="37">
        <f>[1]consoCURRENT!N23429</f>
        <v>0</v>
      </c>
      <c r="L1179" s="37">
        <f>[1]consoCURRENT!O23429</f>
        <v>0</v>
      </c>
      <c r="M1179" s="37">
        <f>[1]consoCURRENT!P23429</f>
        <v>0</v>
      </c>
      <c r="N1179" s="37">
        <f>[1]consoCURRENT!Q23429</f>
        <v>769072.41</v>
      </c>
      <c r="O1179" s="37">
        <f>[1]consoCURRENT!R23429</f>
        <v>1055737.5899999999</v>
      </c>
      <c r="P1179" s="37">
        <f>[1]consoCURRENT!S23429</f>
        <v>1075888.6599999999</v>
      </c>
      <c r="Q1179" s="37">
        <f>[1]consoCURRENT!T23429</f>
        <v>0</v>
      </c>
      <c r="R1179" s="37">
        <f>[1]consoCURRENT!U23429</f>
        <v>0</v>
      </c>
      <c r="S1179" s="37">
        <f>[1]consoCURRENT!V23429</f>
        <v>0</v>
      </c>
      <c r="T1179" s="37">
        <f>[1]consoCURRENT!W23429</f>
        <v>0</v>
      </c>
      <c r="U1179" s="37">
        <f>[1]consoCURRENT!X23429</f>
        <v>0</v>
      </c>
      <c r="V1179" s="37">
        <f>[1]consoCURRENT!Y23429</f>
        <v>0</v>
      </c>
      <c r="W1179" s="37">
        <f>[1]consoCURRENT!Z23429</f>
        <v>0</v>
      </c>
      <c r="X1179" s="37">
        <f>[1]consoCURRENT!AA23429</f>
        <v>0</v>
      </c>
      <c r="Y1179" s="37">
        <f>[1]consoCURRENT!AB23429</f>
        <v>0</v>
      </c>
      <c r="Z1179" s="37">
        <f t="shared" ref="Z1179:Z1181" si="839">SUM(M1179:Y1179)</f>
        <v>2900698.66</v>
      </c>
      <c r="AA1179" s="37">
        <f t="shared" ref="AA1179:AA1181" si="840">B1179-Z1179</f>
        <v>7875301.3399999999</v>
      </c>
      <c r="AB1179" s="42">
        <f t="shared" ref="AB1179:AB1184" si="841">Z1179/B1179</f>
        <v>0.2691813901262064</v>
      </c>
      <c r="AC1179" s="38"/>
    </row>
    <row r="1180" spans="1:29" s="39" customFormat="1" ht="18" customHeight="1" x14ac:dyDescent="0.25">
      <c r="A1180" s="41" t="s">
        <v>38</v>
      </c>
      <c r="B1180" s="37">
        <f>[1]consoCURRENT!E23435</f>
        <v>0</v>
      </c>
      <c r="C1180" s="37">
        <f>[1]consoCURRENT!F23435</f>
        <v>0</v>
      </c>
      <c r="D1180" s="37">
        <f>[1]consoCURRENT!G23435</f>
        <v>0</v>
      </c>
      <c r="E1180" s="37">
        <f>[1]consoCURRENT!H23435</f>
        <v>0</v>
      </c>
      <c r="F1180" s="37">
        <f>[1]consoCURRENT!I23435</f>
        <v>0</v>
      </c>
      <c r="G1180" s="37">
        <f>[1]consoCURRENT!J23435</f>
        <v>0</v>
      </c>
      <c r="H1180" s="37">
        <f>[1]consoCURRENT!K23435</f>
        <v>0</v>
      </c>
      <c r="I1180" s="37">
        <f>[1]consoCURRENT!L23435</f>
        <v>0</v>
      </c>
      <c r="J1180" s="37">
        <f>[1]consoCURRENT!M23435</f>
        <v>0</v>
      </c>
      <c r="K1180" s="37">
        <f>[1]consoCURRENT!N23435</f>
        <v>0</v>
      </c>
      <c r="L1180" s="37">
        <f>[1]consoCURRENT!O23435</f>
        <v>0</v>
      </c>
      <c r="M1180" s="37">
        <f>[1]consoCURRENT!P23435</f>
        <v>0</v>
      </c>
      <c r="N1180" s="37">
        <f>[1]consoCURRENT!Q23435</f>
        <v>0</v>
      </c>
      <c r="O1180" s="37">
        <f>[1]consoCURRENT!R23435</f>
        <v>0</v>
      </c>
      <c r="P1180" s="37">
        <f>[1]consoCURRENT!S23435</f>
        <v>0</v>
      </c>
      <c r="Q1180" s="37">
        <f>[1]consoCURRENT!T23435</f>
        <v>0</v>
      </c>
      <c r="R1180" s="37">
        <f>[1]consoCURRENT!U23435</f>
        <v>0</v>
      </c>
      <c r="S1180" s="37">
        <f>[1]consoCURRENT!V23435</f>
        <v>0</v>
      </c>
      <c r="T1180" s="37">
        <f>[1]consoCURRENT!W23435</f>
        <v>0</v>
      </c>
      <c r="U1180" s="37">
        <f>[1]consoCURRENT!X23435</f>
        <v>0</v>
      </c>
      <c r="V1180" s="37">
        <f>[1]consoCURRENT!Y23435</f>
        <v>0</v>
      </c>
      <c r="W1180" s="37">
        <f>[1]consoCURRENT!Z23435</f>
        <v>0</v>
      </c>
      <c r="X1180" s="37">
        <f>[1]consoCURRENT!AA23435</f>
        <v>0</v>
      </c>
      <c r="Y1180" s="37">
        <f>[1]consoCURRENT!AB23435</f>
        <v>0</v>
      </c>
      <c r="Z1180" s="37">
        <f t="shared" si="839"/>
        <v>0</v>
      </c>
      <c r="AA1180" s="37">
        <f t="shared" si="840"/>
        <v>0</v>
      </c>
      <c r="AB1180" s="42"/>
      <c r="AC1180" s="38"/>
    </row>
    <row r="1181" spans="1:29" s="39" customFormat="1" ht="18" customHeight="1" x14ac:dyDescent="0.25">
      <c r="A1181" s="41" t="s">
        <v>39</v>
      </c>
      <c r="B1181" s="37">
        <f>[1]consoCURRENT!E23464</f>
        <v>0</v>
      </c>
      <c r="C1181" s="37">
        <f>[1]consoCURRENT!F23464</f>
        <v>0</v>
      </c>
      <c r="D1181" s="37">
        <f>[1]consoCURRENT!G23464</f>
        <v>0</v>
      </c>
      <c r="E1181" s="37">
        <f>[1]consoCURRENT!H23464</f>
        <v>0</v>
      </c>
      <c r="F1181" s="37">
        <f>[1]consoCURRENT!I23464</f>
        <v>0</v>
      </c>
      <c r="G1181" s="37">
        <f>[1]consoCURRENT!J23464</f>
        <v>0</v>
      </c>
      <c r="H1181" s="37">
        <f>[1]consoCURRENT!K23464</f>
        <v>0</v>
      </c>
      <c r="I1181" s="37">
        <f>[1]consoCURRENT!L23464</f>
        <v>0</v>
      </c>
      <c r="J1181" s="37">
        <f>[1]consoCURRENT!M23464</f>
        <v>0</v>
      </c>
      <c r="K1181" s="37">
        <f>[1]consoCURRENT!N23464</f>
        <v>0</v>
      </c>
      <c r="L1181" s="37">
        <f>[1]consoCURRENT!O23464</f>
        <v>0</v>
      </c>
      <c r="M1181" s="37">
        <f>[1]consoCURRENT!P23464</f>
        <v>0</v>
      </c>
      <c r="N1181" s="37">
        <f>[1]consoCURRENT!Q23464</f>
        <v>0</v>
      </c>
      <c r="O1181" s="37">
        <f>[1]consoCURRENT!R23464</f>
        <v>0</v>
      </c>
      <c r="P1181" s="37">
        <f>[1]consoCURRENT!S23464</f>
        <v>0</v>
      </c>
      <c r="Q1181" s="37">
        <f>[1]consoCURRENT!T23464</f>
        <v>0</v>
      </c>
      <c r="R1181" s="37">
        <f>[1]consoCURRENT!U23464</f>
        <v>0</v>
      </c>
      <c r="S1181" s="37">
        <f>[1]consoCURRENT!V23464</f>
        <v>0</v>
      </c>
      <c r="T1181" s="37">
        <f>[1]consoCURRENT!W23464</f>
        <v>0</v>
      </c>
      <c r="U1181" s="37">
        <f>[1]consoCURRENT!X23464</f>
        <v>0</v>
      </c>
      <c r="V1181" s="37">
        <f>[1]consoCURRENT!Y23464</f>
        <v>0</v>
      </c>
      <c r="W1181" s="37">
        <f>[1]consoCURRENT!Z23464</f>
        <v>0</v>
      </c>
      <c r="X1181" s="37">
        <f>[1]consoCURRENT!AA23464</f>
        <v>0</v>
      </c>
      <c r="Y1181" s="37">
        <f>[1]consoCURRENT!AB23464</f>
        <v>0</v>
      </c>
      <c r="Z1181" s="37">
        <f t="shared" si="839"/>
        <v>0</v>
      </c>
      <c r="AA1181" s="37">
        <f t="shared" si="840"/>
        <v>0</v>
      </c>
      <c r="AB1181" s="42"/>
      <c r="AC1181" s="38"/>
    </row>
    <row r="1182" spans="1:29" s="39" customFormat="1" ht="18" customHeight="1" x14ac:dyDescent="0.25">
      <c r="A1182" s="43" t="s">
        <v>40</v>
      </c>
      <c r="B1182" s="44">
        <f>SUM(B1178:B1181)</f>
        <v>41778000</v>
      </c>
      <c r="C1182" s="44">
        <f t="shared" ref="C1182:AA1182" si="842">SUM(C1178:C1181)</f>
        <v>0</v>
      </c>
      <c r="D1182" s="44">
        <f t="shared" si="842"/>
        <v>0</v>
      </c>
      <c r="E1182" s="44">
        <f t="shared" si="842"/>
        <v>10486108.220000001</v>
      </c>
      <c r="F1182" s="44">
        <f t="shared" si="842"/>
        <v>0</v>
      </c>
      <c r="G1182" s="44">
        <f t="shared" si="842"/>
        <v>0</v>
      </c>
      <c r="H1182" s="44">
        <f t="shared" si="842"/>
        <v>0</v>
      </c>
      <c r="I1182" s="44">
        <f t="shared" si="842"/>
        <v>0</v>
      </c>
      <c r="J1182" s="44">
        <f t="shared" si="842"/>
        <v>0</v>
      </c>
      <c r="K1182" s="44">
        <f t="shared" si="842"/>
        <v>0</v>
      </c>
      <c r="L1182" s="44">
        <f t="shared" si="842"/>
        <v>0</v>
      </c>
      <c r="M1182" s="44">
        <f t="shared" si="842"/>
        <v>0</v>
      </c>
      <c r="N1182" s="44">
        <f t="shared" si="842"/>
        <v>3109451.8200000003</v>
      </c>
      <c r="O1182" s="44">
        <f t="shared" si="842"/>
        <v>3790263.15</v>
      </c>
      <c r="P1182" s="44">
        <f t="shared" si="842"/>
        <v>3586393.25</v>
      </c>
      <c r="Q1182" s="44">
        <f t="shared" si="842"/>
        <v>0</v>
      </c>
      <c r="R1182" s="44">
        <f t="shared" si="842"/>
        <v>0</v>
      </c>
      <c r="S1182" s="44">
        <f t="shared" si="842"/>
        <v>0</v>
      </c>
      <c r="T1182" s="44">
        <f t="shared" si="842"/>
        <v>0</v>
      </c>
      <c r="U1182" s="44">
        <f t="shared" si="842"/>
        <v>0</v>
      </c>
      <c r="V1182" s="44">
        <f t="shared" si="842"/>
        <v>0</v>
      </c>
      <c r="W1182" s="44">
        <f t="shared" si="842"/>
        <v>0</v>
      </c>
      <c r="X1182" s="44">
        <f t="shared" si="842"/>
        <v>0</v>
      </c>
      <c r="Y1182" s="44">
        <f t="shared" si="842"/>
        <v>0</v>
      </c>
      <c r="Z1182" s="44">
        <f t="shared" si="842"/>
        <v>10486108.220000001</v>
      </c>
      <c r="AA1182" s="44">
        <f t="shared" si="842"/>
        <v>31291891.779999997</v>
      </c>
      <c r="AB1182" s="45">
        <f t="shared" si="841"/>
        <v>0.25099593613863758</v>
      </c>
      <c r="AC1182" s="38"/>
    </row>
    <row r="1183" spans="1:29" s="39" customFormat="1" ht="18" customHeight="1" x14ac:dyDescent="0.25">
      <c r="A1183" s="46" t="s">
        <v>41</v>
      </c>
      <c r="B1183" s="37">
        <f>[1]consoCURRENT!E23468</f>
        <v>2912000</v>
      </c>
      <c r="C1183" s="37">
        <f>[1]consoCURRENT!F23468</f>
        <v>0</v>
      </c>
      <c r="D1183" s="37">
        <f>[1]consoCURRENT!G23468</f>
        <v>0</v>
      </c>
      <c r="E1183" s="37">
        <f>[1]consoCURRENT!H23468</f>
        <v>1038055.5</v>
      </c>
      <c r="F1183" s="37">
        <f>[1]consoCURRENT!I23468</f>
        <v>0</v>
      </c>
      <c r="G1183" s="37">
        <f>[1]consoCURRENT!J23468</f>
        <v>0</v>
      </c>
      <c r="H1183" s="37">
        <f>[1]consoCURRENT!K23468</f>
        <v>0</v>
      </c>
      <c r="I1183" s="37">
        <f>[1]consoCURRENT!L23468</f>
        <v>0</v>
      </c>
      <c r="J1183" s="37">
        <f>[1]consoCURRENT!M23468</f>
        <v>0</v>
      </c>
      <c r="K1183" s="37">
        <f>[1]consoCURRENT!N23468</f>
        <v>0</v>
      </c>
      <c r="L1183" s="37">
        <f>[1]consoCURRENT!O23468</f>
        <v>0</v>
      </c>
      <c r="M1183" s="37">
        <f>[1]consoCURRENT!P23468</f>
        <v>0</v>
      </c>
      <c r="N1183" s="37">
        <f>[1]consoCURRENT!Q23468</f>
        <v>297875.03999999998</v>
      </c>
      <c r="O1183" s="37">
        <f>[1]consoCURRENT!R23468</f>
        <v>351517.75</v>
      </c>
      <c r="P1183" s="37">
        <f>[1]consoCURRENT!S23468</f>
        <v>388662.71</v>
      </c>
      <c r="Q1183" s="37">
        <f>[1]consoCURRENT!T23468</f>
        <v>0</v>
      </c>
      <c r="R1183" s="37">
        <f>[1]consoCURRENT!U23468</f>
        <v>0</v>
      </c>
      <c r="S1183" s="37">
        <f>[1]consoCURRENT!V23468</f>
        <v>0</v>
      </c>
      <c r="T1183" s="37">
        <f>[1]consoCURRENT!W23468</f>
        <v>0</v>
      </c>
      <c r="U1183" s="37">
        <f>[1]consoCURRENT!X23468</f>
        <v>0</v>
      </c>
      <c r="V1183" s="37">
        <f>[1]consoCURRENT!Y23468</f>
        <v>0</v>
      </c>
      <c r="W1183" s="37">
        <f>[1]consoCURRENT!Z23468</f>
        <v>0</v>
      </c>
      <c r="X1183" s="37">
        <f>[1]consoCURRENT!AA23468</f>
        <v>0</v>
      </c>
      <c r="Y1183" s="37">
        <f>[1]consoCURRENT!AB23468</f>
        <v>0</v>
      </c>
      <c r="Z1183" s="37">
        <f t="shared" ref="Z1183" si="843">SUM(M1183:Y1183)</f>
        <v>1038055.5</v>
      </c>
      <c r="AA1183" s="37">
        <f t="shared" ref="AA1183" si="844">B1183-Z1183</f>
        <v>1873944.5</v>
      </c>
      <c r="AB1183" s="42">
        <f t="shared" si="841"/>
        <v>0.35647510302197805</v>
      </c>
      <c r="AC1183" s="38"/>
    </row>
    <row r="1184" spans="1:29" s="39" customFormat="1" ht="18" customHeight="1" x14ac:dyDescent="0.25">
      <c r="A1184" s="43" t="s">
        <v>42</v>
      </c>
      <c r="B1184" s="44">
        <f>B1183+B1182</f>
        <v>44690000</v>
      </c>
      <c r="C1184" s="44">
        <f t="shared" ref="C1184:AA1184" si="845">C1183+C1182</f>
        <v>0</v>
      </c>
      <c r="D1184" s="44">
        <f t="shared" si="845"/>
        <v>0</v>
      </c>
      <c r="E1184" s="44">
        <f t="shared" si="845"/>
        <v>11524163.720000001</v>
      </c>
      <c r="F1184" s="44">
        <f t="shared" si="845"/>
        <v>0</v>
      </c>
      <c r="G1184" s="44">
        <f t="shared" si="845"/>
        <v>0</v>
      </c>
      <c r="H1184" s="44">
        <f t="shared" si="845"/>
        <v>0</v>
      </c>
      <c r="I1184" s="44">
        <f t="shared" si="845"/>
        <v>0</v>
      </c>
      <c r="J1184" s="44">
        <f t="shared" si="845"/>
        <v>0</v>
      </c>
      <c r="K1184" s="44">
        <f t="shared" si="845"/>
        <v>0</v>
      </c>
      <c r="L1184" s="44">
        <f t="shared" si="845"/>
        <v>0</v>
      </c>
      <c r="M1184" s="44">
        <f t="shared" si="845"/>
        <v>0</v>
      </c>
      <c r="N1184" s="44">
        <f t="shared" si="845"/>
        <v>3407326.8600000003</v>
      </c>
      <c r="O1184" s="44">
        <f t="shared" si="845"/>
        <v>4141780.9</v>
      </c>
      <c r="P1184" s="44">
        <f t="shared" si="845"/>
        <v>3975055.96</v>
      </c>
      <c r="Q1184" s="44">
        <f t="shared" si="845"/>
        <v>0</v>
      </c>
      <c r="R1184" s="44">
        <f t="shared" si="845"/>
        <v>0</v>
      </c>
      <c r="S1184" s="44">
        <f t="shared" si="845"/>
        <v>0</v>
      </c>
      <c r="T1184" s="44">
        <f t="shared" si="845"/>
        <v>0</v>
      </c>
      <c r="U1184" s="44">
        <f t="shared" si="845"/>
        <v>0</v>
      </c>
      <c r="V1184" s="44">
        <f t="shared" si="845"/>
        <v>0</v>
      </c>
      <c r="W1184" s="44">
        <f t="shared" si="845"/>
        <v>0</v>
      </c>
      <c r="X1184" s="44">
        <f t="shared" si="845"/>
        <v>0</v>
      </c>
      <c r="Y1184" s="44">
        <f t="shared" si="845"/>
        <v>0</v>
      </c>
      <c r="Z1184" s="44">
        <f t="shared" si="845"/>
        <v>11524163.720000001</v>
      </c>
      <c r="AA1184" s="44">
        <f t="shared" si="845"/>
        <v>33165836.279999997</v>
      </c>
      <c r="AB1184" s="45">
        <f t="shared" si="841"/>
        <v>0.2578689577086597</v>
      </c>
      <c r="AC1184" s="47"/>
    </row>
    <row r="1185" spans="1:29" s="39" customFormat="1" ht="15" customHeight="1" x14ac:dyDescent="0.25">
      <c r="A1185" s="36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  <c r="O1185" s="37"/>
      <c r="P1185" s="37"/>
      <c r="Q1185" s="37"/>
      <c r="R1185" s="37"/>
      <c r="S1185" s="37"/>
      <c r="T1185" s="37"/>
      <c r="U1185" s="37"/>
      <c r="V1185" s="37"/>
      <c r="W1185" s="37"/>
      <c r="X1185" s="37"/>
      <c r="Y1185" s="37"/>
      <c r="Z1185" s="37"/>
      <c r="AA1185" s="37"/>
      <c r="AB1185" s="37"/>
      <c r="AC1185" s="38"/>
    </row>
    <row r="1186" spans="1:29" s="39" customFormat="1" ht="15" customHeight="1" x14ac:dyDescent="0.25">
      <c r="A1186" s="36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  <c r="O1186" s="37"/>
      <c r="P1186" s="37"/>
      <c r="Q1186" s="37"/>
      <c r="R1186" s="37"/>
      <c r="S1186" s="37"/>
      <c r="T1186" s="37"/>
      <c r="U1186" s="37"/>
      <c r="V1186" s="37"/>
      <c r="W1186" s="37"/>
      <c r="X1186" s="37"/>
      <c r="Y1186" s="37"/>
      <c r="Z1186" s="37"/>
      <c r="AA1186" s="37"/>
      <c r="AB1186" s="37"/>
      <c r="AC1186" s="38"/>
    </row>
    <row r="1187" spans="1:29" s="39" customFormat="1" ht="15" customHeight="1" x14ac:dyDescent="0.3">
      <c r="A1187" s="40" t="s">
        <v>66</v>
      </c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  <c r="O1187" s="37"/>
      <c r="P1187" s="37"/>
      <c r="Q1187" s="37"/>
      <c r="R1187" s="37"/>
      <c r="S1187" s="37"/>
      <c r="T1187" s="37"/>
      <c r="U1187" s="37"/>
      <c r="V1187" s="37"/>
      <c r="W1187" s="37"/>
      <c r="X1187" s="37"/>
      <c r="Y1187" s="37"/>
      <c r="Z1187" s="37"/>
      <c r="AA1187" s="37"/>
      <c r="AB1187" s="37"/>
      <c r="AC1187" s="38"/>
    </row>
    <row r="1188" spans="1:29" s="39" customFormat="1" ht="18" customHeight="1" x14ac:dyDescent="0.25">
      <c r="A1188" s="41" t="s">
        <v>36</v>
      </c>
      <c r="B1188" s="37">
        <f>[1]consoCURRENT!E23528</f>
        <v>27853000</v>
      </c>
      <c r="C1188" s="37">
        <f>[1]consoCURRENT!F23528</f>
        <v>0</v>
      </c>
      <c r="D1188" s="37">
        <f>[1]consoCURRENT!G23528</f>
        <v>0</v>
      </c>
      <c r="E1188" s="37">
        <f>[1]consoCURRENT!H23528</f>
        <v>6990259</v>
      </c>
      <c r="F1188" s="37">
        <f>[1]consoCURRENT!I23528</f>
        <v>0</v>
      </c>
      <c r="G1188" s="37">
        <f>[1]consoCURRENT!J23528</f>
        <v>0</v>
      </c>
      <c r="H1188" s="37">
        <f>[1]consoCURRENT!K23528</f>
        <v>0</v>
      </c>
      <c r="I1188" s="37">
        <f>[1]consoCURRENT!L23528</f>
        <v>0</v>
      </c>
      <c r="J1188" s="37">
        <f>[1]consoCURRENT!M23528</f>
        <v>0</v>
      </c>
      <c r="K1188" s="37">
        <f>[1]consoCURRENT!N23528</f>
        <v>0</v>
      </c>
      <c r="L1188" s="37">
        <f>[1]consoCURRENT!O23528</f>
        <v>0</v>
      </c>
      <c r="M1188" s="37">
        <f>[1]consoCURRENT!P23528</f>
        <v>0</v>
      </c>
      <c r="N1188" s="37">
        <f>[1]consoCURRENT!Q23528</f>
        <v>0</v>
      </c>
      <c r="O1188" s="37">
        <f>[1]consoCURRENT!R23528</f>
        <v>4751941.87</v>
      </c>
      <c r="P1188" s="37">
        <f>[1]consoCURRENT!S23528</f>
        <v>2238317.13</v>
      </c>
      <c r="Q1188" s="37">
        <f>[1]consoCURRENT!T23528</f>
        <v>0</v>
      </c>
      <c r="R1188" s="37">
        <f>[1]consoCURRENT!U23528</f>
        <v>0</v>
      </c>
      <c r="S1188" s="37">
        <f>[1]consoCURRENT!V23528</f>
        <v>0</v>
      </c>
      <c r="T1188" s="37">
        <f>[1]consoCURRENT!W23528</f>
        <v>0</v>
      </c>
      <c r="U1188" s="37">
        <f>[1]consoCURRENT!X23528</f>
        <v>0</v>
      </c>
      <c r="V1188" s="37">
        <f>[1]consoCURRENT!Y23528</f>
        <v>0</v>
      </c>
      <c r="W1188" s="37">
        <f>[1]consoCURRENT!Z23528</f>
        <v>0</v>
      </c>
      <c r="X1188" s="37">
        <f>[1]consoCURRENT!AA23528</f>
        <v>0</v>
      </c>
      <c r="Y1188" s="37">
        <f>[1]consoCURRENT!AB23528</f>
        <v>0</v>
      </c>
      <c r="Z1188" s="37">
        <f>SUM(M1188:Y1188)</f>
        <v>6990259</v>
      </c>
      <c r="AA1188" s="37">
        <f>B1188-Z1188</f>
        <v>20862741</v>
      </c>
      <c r="AB1188" s="42">
        <f>Z1188/B1188</f>
        <v>0.25096969805765984</v>
      </c>
      <c r="AC1188" s="38"/>
    </row>
    <row r="1189" spans="1:29" s="39" customFormat="1" ht="18" customHeight="1" x14ac:dyDescent="0.25">
      <c r="A1189" s="41" t="s">
        <v>37</v>
      </c>
      <c r="B1189" s="37">
        <f>[1]consoCURRENT!E23604</f>
        <v>7766000</v>
      </c>
      <c r="C1189" s="37">
        <f>[1]consoCURRENT!F23604</f>
        <v>0</v>
      </c>
      <c r="D1189" s="37">
        <f>[1]consoCURRENT!G23604</f>
        <v>0</v>
      </c>
      <c r="E1189" s="37">
        <f>[1]consoCURRENT!H23604</f>
        <v>2426135.42</v>
      </c>
      <c r="F1189" s="37">
        <f>[1]consoCURRENT!I23604</f>
        <v>0</v>
      </c>
      <c r="G1189" s="37">
        <f>[1]consoCURRENT!J23604</f>
        <v>0</v>
      </c>
      <c r="H1189" s="37">
        <f>[1]consoCURRENT!K23604</f>
        <v>0</v>
      </c>
      <c r="I1189" s="37">
        <f>[1]consoCURRENT!L23604</f>
        <v>0</v>
      </c>
      <c r="J1189" s="37">
        <f>[1]consoCURRENT!M23604</f>
        <v>0</v>
      </c>
      <c r="K1189" s="37">
        <f>[1]consoCURRENT!N23604</f>
        <v>0</v>
      </c>
      <c r="L1189" s="37">
        <f>[1]consoCURRENT!O23604</f>
        <v>0</v>
      </c>
      <c r="M1189" s="37">
        <f>[1]consoCURRENT!P23604</f>
        <v>0</v>
      </c>
      <c r="N1189" s="37">
        <f>[1]consoCURRENT!Q23604</f>
        <v>0</v>
      </c>
      <c r="O1189" s="37">
        <f>[1]consoCURRENT!R23604</f>
        <v>1836923.1</v>
      </c>
      <c r="P1189" s="37">
        <f>[1]consoCURRENT!S23604</f>
        <v>589212.31999999995</v>
      </c>
      <c r="Q1189" s="37">
        <f>[1]consoCURRENT!T23604</f>
        <v>0</v>
      </c>
      <c r="R1189" s="37">
        <f>[1]consoCURRENT!U23604</f>
        <v>0</v>
      </c>
      <c r="S1189" s="37">
        <f>[1]consoCURRENT!V23604</f>
        <v>0</v>
      </c>
      <c r="T1189" s="37">
        <f>[1]consoCURRENT!W23604</f>
        <v>0</v>
      </c>
      <c r="U1189" s="37">
        <f>[1]consoCURRENT!X23604</f>
        <v>0</v>
      </c>
      <c r="V1189" s="37">
        <f>[1]consoCURRENT!Y23604</f>
        <v>0</v>
      </c>
      <c r="W1189" s="37">
        <f>[1]consoCURRENT!Z23604</f>
        <v>0</v>
      </c>
      <c r="X1189" s="37">
        <f>[1]consoCURRENT!AA23604</f>
        <v>0</v>
      </c>
      <c r="Y1189" s="37">
        <f>[1]consoCURRENT!AB23604</f>
        <v>0</v>
      </c>
      <c r="Z1189" s="37">
        <f t="shared" ref="Z1189:Z1191" si="846">SUM(M1189:Y1189)</f>
        <v>2426135.42</v>
      </c>
      <c r="AA1189" s="37">
        <f t="shared" ref="AA1189:AA1191" si="847">B1189-Z1189</f>
        <v>5339864.58</v>
      </c>
      <c r="AB1189" s="42">
        <f t="shared" ref="AB1189:AB1194" si="848">Z1189/B1189</f>
        <v>0.31240476693278391</v>
      </c>
      <c r="AC1189" s="38"/>
    </row>
    <row r="1190" spans="1:29" s="39" customFormat="1" ht="18" customHeight="1" x14ac:dyDescent="0.25">
      <c r="A1190" s="41" t="s">
        <v>38</v>
      </c>
      <c r="B1190" s="37">
        <f>[1]consoCURRENT!E23610</f>
        <v>0</v>
      </c>
      <c r="C1190" s="37">
        <f>[1]consoCURRENT!F23610</f>
        <v>0</v>
      </c>
      <c r="D1190" s="37">
        <f>[1]consoCURRENT!G23610</f>
        <v>0</v>
      </c>
      <c r="E1190" s="37">
        <f>[1]consoCURRENT!H23610</f>
        <v>0</v>
      </c>
      <c r="F1190" s="37">
        <f>[1]consoCURRENT!I23610</f>
        <v>0</v>
      </c>
      <c r="G1190" s="37">
        <f>[1]consoCURRENT!J23610</f>
        <v>0</v>
      </c>
      <c r="H1190" s="37">
        <f>[1]consoCURRENT!K23610</f>
        <v>0</v>
      </c>
      <c r="I1190" s="37">
        <f>[1]consoCURRENT!L23610</f>
        <v>0</v>
      </c>
      <c r="J1190" s="37">
        <f>[1]consoCURRENT!M23610</f>
        <v>0</v>
      </c>
      <c r="K1190" s="37">
        <f>[1]consoCURRENT!N23610</f>
        <v>0</v>
      </c>
      <c r="L1190" s="37">
        <f>[1]consoCURRENT!O23610</f>
        <v>0</v>
      </c>
      <c r="M1190" s="37">
        <f>[1]consoCURRENT!P23610</f>
        <v>0</v>
      </c>
      <c r="N1190" s="37">
        <f>[1]consoCURRENT!Q23610</f>
        <v>0</v>
      </c>
      <c r="O1190" s="37">
        <f>[1]consoCURRENT!R23610</f>
        <v>0</v>
      </c>
      <c r="P1190" s="37">
        <f>[1]consoCURRENT!S23610</f>
        <v>0</v>
      </c>
      <c r="Q1190" s="37">
        <f>[1]consoCURRENT!T23610</f>
        <v>0</v>
      </c>
      <c r="R1190" s="37">
        <f>[1]consoCURRENT!U23610</f>
        <v>0</v>
      </c>
      <c r="S1190" s="37">
        <f>[1]consoCURRENT!V23610</f>
        <v>0</v>
      </c>
      <c r="T1190" s="37">
        <f>[1]consoCURRENT!W23610</f>
        <v>0</v>
      </c>
      <c r="U1190" s="37">
        <f>[1]consoCURRENT!X23610</f>
        <v>0</v>
      </c>
      <c r="V1190" s="37">
        <f>[1]consoCURRENT!Y23610</f>
        <v>0</v>
      </c>
      <c r="W1190" s="37">
        <f>[1]consoCURRENT!Z23610</f>
        <v>0</v>
      </c>
      <c r="X1190" s="37">
        <f>[1]consoCURRENT!AA23610</f>
        <v>0</v>
      </c>
      <c r="Y1190" s="37">
        <f>[1]consoCURRENT!AB23610</f>
        <v>0</v>
      </c>
      <c r="Z1190" s="37">
        <f t="shared" si="846"/>
        <v>0</v>
      </c>
      <c r="AA1190" s="37">
        <f t="shared" si="847"/>
        <v>0</v>
      </c>
      <c r="AB1190" s="42"/>
      <c r="AC1190" s="38"/>
    </row>
    <row r="1191" spans="1:29" s="39" customFormat="1" ht="18" customHeight="1" x14ac:dyDescent="0.25">
      <c r="A1191" s="41" t="s">
        <v>39</v>
      </c>
      <c r="B1191" s="37">
        <f>[1]consoCURRENT!E23639</f>
        <v>0</v>
      </c>
      <c r="C1191" s="37">
        <f>[1]consoCURRENT!F23639</f>
        <v>0</v>
      </c>
      <c r="D1191" s="37">
        <f>[1]consoCURRENT!G23639</f>
        <v>0</v>
      </c>
      <c r="E1191" s="37">
        <f>[1]consoCURRENT!H23639</f>
        <v>0</v>
      </c>
      <c r="F1191" s="37">
        <f>[1]consoCURRENT!I23639</f>
        <v>0</v>
      </c>
      <c r="G1191" s="37">
        <f>[1]consoCURRENT!J23639</f>
        <v>0</v>
      </c>
      <c r="H1191" s="37">
        <f>[1]consoCURRENT!K23639</f>
        <v>0</v>
      </c>
      <c r="I1191" s="37">
        <f>[1]consoCURRENT!L23639</f>
        <v>0</v>
      </c>
      <c r="J1191" s="37">
        <f>[1]consoCURRENT!M23639</f>
        <v>0</v>
      </c>
      <c r="K1191" s="37">
        <f>[1]consoCURRENT!N23639</f>
        <v>0</v>
      </c>
      <c r="L1191" s="37">
        <f>[1]consoCURRENT!O23639</f>
        <v>0</v>
      </c>
      <c r="M1191" s="37">
        <f>[1]consoCURRENT!P23639</f>
        <v>0</v>
      </c>
      <c r="N1191" s="37">
        <f>[1]consoCURRENT!Q23639</f>
        <v>0</v>
      </c>
      <c r="O1191" s="37">
        <f>[1]consoCURRENT!R23639</f>
        <v>0</v>
      </c>
      <c r="P1191" s="37">
        <f>[1]consoCURRENT!S23639</f>
        <v>0</v>
      </c>
      <c r="Q1191" s="37">
        <f>[1]consoCURRENT!T23639</f>
        <v>0</v>
      </c>
      <c r="R1191" s="37">
        <f>[1]consoCURRENT!U23639</f>
        <v>0</v>
      </c>
      <c r="S1191" s="37">
        <f>[1]consoCURRENT!V23639</f>
        <v>0</v>
      </c>
      <c r="T1191" s="37">
        <f>[1]consoCURRENT!W23639</f>
        <v>0</v>
      </c>
      <c r="U1191" s="37">
        <f>[1]consoCURRENT!X23639</f>
        <v>0</v>
      </c>
      <c r="V1191" s="37">
        <f>[1]consoCURRENT!Y23639</f>
        <v>0</v>
      </c>
      <c r="W1191" s="37">
        <f>[1]consoCURRENT!Z23639</f>
        <v>0</v>
      </c>
      <c r="X1191" s="37">
        <f>[1]consoCURRENT!AA23639</f>
        <v>0</v>
      </c>
      <c r="Y1191" s="37">
        <f>[1]consoCURRENT!AB23639</f>
        <v>0</v>
      </c>
      <c r="Z1191" s="37">
        <f t="shared" si="846"/>
        <v>0</v>
      </c>
      <c r="AA1191" s="37">
        <f t="shared" si="847"/>
        <v>0</v>
      </c>
      <c r="AB1191" s="42"/>
      <c r="AC1191" s="38"/>
    </row>
    <row r="1192" spans="1:29" s="39" customFormat="1" ht="18" customHeight="1" x14ac:dyDescent="0.25">
      <c r="A1192" s="43" t="s">
        <v>40</v>
      </c>
      <c r="B1192" s="44">
        <f>SUM(B1188:B1191)</f>
        <v>35619000</v>
      </c>
      <c r="C1192" s="44">
        <f t="shared" ref="C1192:AA1192" si="849">SUM(C1188:C1191)</f>
        <v>0</v>
      </c>
      <c r="D1192" s="44">
        <f t="shared" si="849"/>
        <v>0</v>
      </c>
      <c r="E1192" s="44">
        <f t="shared" si="849"/>
        <v>9416394.4199999999</v>
      </c>
      <c r="F1192" s="44">
        <f t="shared" si="849"/>
        <v>0</v>
      </c>
      <c r="G1192" s="44">
        <f t="shared" si="849"/>
        <v>0</v>
      </c>
      <c r="H1192" s="44">
        <f t="shared" si="849"/>
        <v>0</v>
      </c>
      <c r="I1192" s="44">
        <f t="shared" si="849"/>
        <v>0</v>
      </c>
      <c r="J1192" s="44">
        <f t="shared" si="849"/>
        <v>0</v>
      </c>
      <c r="K1192" s="44">
        <f t="shared" si="849"/>
        <v>0</v>
      </c>
      <c r="L1192" s="44">
        <f t="shared" si="849"/>
        <v>0</v>
      </c>
      <c r="M1192" s="44">
        <f t="shared" si="849"/>
        <v>0</v>
      </c>
      <c r="N1192" s="44">
        <f t="shared" si="849"/>
        <v>0</v>
      </c>
      <c r="O1192" s="44">
        <f t="shared" si="849"/>
        <v>6588864.9700000007</v>
      </c>
      <c r="P1192" s="44">
        <f t="shared" si="849"/>
        <v>2827529.4499999997</v>
      </c>
      <c r="Q1192" s="44">
        <f t="shared" si="849"/>
        <v>0</v>
      </c>
      <c r="R1192" s="44">
        <f t="shared" si="849"/>
        <v>0</v>
      </c>
      <c r="S1192" s="44">
        <f t="shared" si="849"/>
        <v>0</v>
      </c>
      <c r="T1192" s="44">
        <f t="shared" si="849"/>
        <v>0</v>
      </c>
      <c r="U1192" s="44">
        <f t="shared" si="849"/>
        <v>0</v>
      </c>
      <c r="V1192" s="44">
        <f t="shared" si="849"/>
        <v>0</v>
      </c>
      <c r="W1192" s="44">
        <f t="shared" si="849"/>
        <v>0</v>
      </c>
      <c r="X1192" s="44">
        <f t="shared" si="849"/>
        <v>0</v>
      </c>
      <c r="Y1192" s="44">
        <f t="shared" si="849"/>
        <v>0</v>
      </c>
      <c r="Z1192" s="44">
        <f t="shared" si="849"/>
        <v>9416394.4199999999</v>
      </c>
      <c r="AA1192" s="44">
        <f t="shared" si="849"/>
        <v>26202605.579999998</v>
      </c>
      <c r="AB1192" s="45">
        <f t="shared" si="848"/>
        <v>0.26436436789353995</v>
      </c>
      <c r="AC1192" s="38"/>
    </row>
    <row r="1193" spans="1:29" s="39" customFormat="1" ht="18" customHeight="1" x14ac:dyDescent="0.25">
      <c r="A1193" s="46" t="s">
        <v>41</v>
      </c>
      <c r="B1193" s="37">
        <f>[1]consoCURRENT!E23643</f>
        <v>2651000</v>
      </c>
      <c r="C1193" s="37">
        <f>[1]consoCURRENT!F23643</f>
        <v>0</v>
      </c>
      <c r="D1193" s="37">
        <f>[1]consoCURRENT!G23643</f>
        <v>0</v>
      </c>
      <c r="E1193" s="37">
        <f>[1]consoCURRENT!H23643</f>
        <v>665542.72</v>
      </c>
      <c r="F1193" s="37">
        <f>[1]consoCURRENT!I23643</f>
        <v>0</v>
      </c>
      <c r="G1193" s="37">
        <f>[1]consoCURRENT!J23643</f>
        <v>0</v>
      </c>
      <c r="H1193" s="37">
        <f>[1]consoCURRENT!K23643</f>
        <v>0</v>
      </c>
      <c r="I1193" s="37">
        <f>[1]consoCURRENT!L23643</f>
        <v>0</v>
      </c>
      <c r="J1193" s="37">
        <f>[1]consoCURRENT!M23643</f>
        <v>0</v>
      </c>
      <c r="K1193" s="37">
        <f>[1]consoCURRENT!N23643</f>
        <v>0</v>
      </c>
      <c r="L1193" s="37">
        <f>[1]consoCURRENT!O23643</f>
        <v>0</v>
      </c>
      <c r="M1193" s="37">
        <f>[1]consoCURRENT!P23643</f>
        <v>0</v>
      </c>
      <c r="N1193" s="37">
        <f>[1]consoCURRENT!Q23643</f>
        <v>0</v>
      </c>
      <c r="O1193" s="37">
        <f>[1]consoCURRENT!R23643</f>
        <v>442790.04</v>
      </c>
      <c r="P1193" s="37">
        <f>[1]consoCURRENT!S23643</f>
        <v>222752.68</v>
      </c>
      <c r="Q1193" s="37">
        <f>[1]consoCURRENT!T23643</f>
        <v>0</v>
      </c>
      <c r="R1193" s="37">
        <f>[1]consoCURRENT!U23643</f>
        <v>0</v>
      </c>
      <c r="S1193" s="37">
        <f>[1]consoCURRENT!V23643</f>
        <v>0</v>
      </c>
      <c r="T1193" s="37">
        <f>[1]consoCURRENT!W23643</f>
        <v>0</v>
      </c>
      <c r="U1193" s="37">
        <f>[1]consoCURRENT!X23643</f>
        <v>0</v>
      </c>
      <c r="V1193" s="37">
        <f>[1]consoCURRENT!Y23643</f>
        <v>0</v>
      </c>
      <c r="W1193" s="37">
        <f>[1]consoCURRENT!Z23643</f>
        <v>0</v>
      </c>
      <c r="X1193" s="37">
        <f>[1]consoCURRENT!AA23643</f>
        <v>0</v>
      </c>
      <c r="Y1193" s="37">
        <f>[1]consoCURRENT!AB23643</f>
        <v>0</v>
      </c>
      <c r="Z1193" s="37">
        <f t="shared" ref="Z1193" si="850">SUM(M1193:Y1193)</f>
        <v>665542.72</v>
      </c>
      <c r="AA1193" s="37">
        <f t="shared" ref="AA1193" si="851">B1193-Z1193</f>
        <v>1985457.28</v>
      </c>
      <c r="AB1193" s="42">
        <f t="shared" si="848"/>
        <v>0.25105345907204829</v>
      </c>
      <c r="AC1193" s="38"/>
    </row>
    <row r="1194" spans="1:29" s="39" customFormat="1" ht="18" customHeight="1" x14ac:dyDescent="0.25">
      <c r="A1194" s="43" t="s">
        <v>42</v>
      </c>
      <c r="B1194" s="44">
        <f>B1193+B1192</f>
        <v>38270000</v>
      </c>
      <c r="C1194" s="44">
        <f t="shared" ref="C1194:AA1194" si="852">C1193+C1192</f>
        <v>0</v>
      </c>
      <c r="D1194" s="44">
        <f t="shared" si="852"/>
        <v>0</v>
      </c>
      <c r="E1194" s="44">
        <f t="shared" si="852"/>
        <v>10081937.140000001</v>
      </c>
      <c r="F1194" s="44">
        <f t="shared" si="852"/>
        <v>0</v>
      </c>
      <c r="G1194" s="44">
        <f t="shared" si="852"/>
        <v>0</v>
      </c>
      <c r="H1194" s="44">
        <f t="shared" si="852"/>
        <v>0</v>
      </c>
      <c r="I1194" s="44">
        <f t="shared" si="852"/>
        <v>0</v>
      </c>
      <c r="J1194" s="44">
        <f t="shared" si="852"/>
        <v>0</v>
      </c>
      <c r="K1194" s="44">
        <f t="shared" si="852"/>
        <v>0</v>
      </c>
      <c r="L1194" s="44">
        <f t="shared" si="852"/>
        <v>0</v>
      </c>
      <c r="M1194" s="44">
        <f t="shared" si="852"/>
        <v>0</v>
      </c>
      <c r="N1194" s="44">
        <f t="shared" si="852"/>
        <v>0</v>
      </c>
      <c r="O1194" s="44">
        <f t="shared" si="852"/>
        <v>7031655.0100000007</v>
      </c>
      <c r="P1194" s="44">
        <f t="shared" si="852"/>
        <v>3050282.13</v>
      </c>
      <c r="Q1194" s="44">
        <f t="shared" si="852"/>
        <v>0</v>
      </c>
      <c r="R1194" s="44">
        <f t="shared" si="852"/>
        <v>0</v>
      </c>
      <c r="S1194" s="44">
        <f t="shared" si="852"/>
        <v>0</v>
      </c>
      <c r="T1194" s="44">
        <f t="shared" si="852"/>
        <v>0</v>
      </c>
      <c r="U1194" s="44">
        <f t="shared" si="852"/>
        <v>0</v>
      </c>
      <c r="V1194" s="44">
        <f t="shared" si="852"/>
        <v>0</v>
      </c>
      <c r="W1194" s="44">
        <f t="shared" si="852"/>
        <v>0</v>
      </c>
      <c r="X1194" s="44">
        <f t="shared" si="852"/>
        <v>0</v>
      </c>
      <c r="Y1194" s="44">
        <f t="shared" si="852"/>
        <v>0</v>
      </c>
      <c r="Z1194" s="44">
        <f t="shared" si="852"/>
        <v>10081937.140000001</v>
      </c>
      <c r="AA1194" s="44">
        <f t="shared" si="852"/>
        <v>28188062.859999999</v>
      </c>
      <c r="AB1194" s="45">
        <f t="shared" si="848"/>
        <v>0.26344230833551086</v>
      </c>
      <c r="AC1194" s="47"/>
    </row>
    <row r="1195" spans="1:29" s="39" customFormat="1" ht="15" customHeight="1" x14ac:dyDescent="0.25">
      <c r="A1195" s="36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  <c r="O1195" s="37"/>
      <c r="P1195" s="37"/>
      <c r="Q1195" s="37"/>
      <c r="R1195" s="37"/>
      <c r="S1195" s="37"/>
      <c r="T1195" s="37"/>
      <c r="U1195" s="37"/>
      <c r="V1195" s="37"/>
      <c r="W1195" s="37"/>
      <c r="X1195" s="37"/>
      <c r="Y1195" s="37"/>
      <c r="Z1195" s="37"/>
      <c r="AA1195" s="37"/>
      <c r="AB1195" s="37"/>
      <c r="AC1195" s="38"/>
    </row>
    <row r="1196" spans="1:29" s="39" customFormat="1" ht="15" customHeight="1" x14ac:dyDescent="0.25">
      <c r="A1196" s="36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  <c r="O1196" s="37"/>
      <c r="P1196" s="37"/>
      <c r="Q1196" s="37"/>
      <c r="R1196" s="37"/>
      <c r="S1196" s="37"/>
      <c r="T1196" s="37"/>
      <c r="U1196" s="37"/>
      <c r="V1196" s="37"/>
      <c r="W1196" s="37"/>
      <c r="X1196" s="37"/>
      <c r="Y1196" s="37"/>
      <c r="Z1196" s="37"/>
      <c r="AA1196" s="37"/>
      <c r="AB1196" s="37"/>
      <c r="AC1196" s="38"/>
    </row>
    <row r="1197" spans="1:29" s="39" customFormat="1" ht="15" customHeight="1" x14ac:dyDescent="0.3">
      <c r="A1197" s="40" t="s">
        <v>67</v>
      </c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  <c r="O1197" s="37"/>
      <c r="P1197" s="37"/>
      <c r="Q1197" s="37"/>
      <c r="R1197" s="37"/>
      <c r="S1197" s="37"/>
      <c r="T1197" s="37"/>
      <c r="U1197" s="37"/>
      <c r="V1197" s="37"/>
      <c r="W1197" s="37"/>
      <c r="X1197" s="37"/>
      <c r="Y1197" s="37"/>
      <c r="Z1197" s="37"/>
      <c r="AA1197" s="37"/>
      <c r="AB1197" s="37"/>
      <c r="AC1197" s="38"/>
    </row>
    <row r="1198" spans="1:29" s="39" customFormat="1" ht="18" customHeight="1" x14ac:dyDescent="0.25">
      <c r="A1198" s="41" t="s">
        <v>36</v>
      </c>
      <c r="B1198" s="37">
        <f>[1]consoCURRENT!E23703</f>
        <v>28022000</v>
      </c>
      <c r="C1198" s="37">
        <f>[1]consoCURRENT!F23703</f>
        <v>0</v>
      </c>
      <c r="D1198" s="37">
        <f>[1]consoCURRENT!G23703</f>
        <v>0</v>
      </c>
      <c r="E1198" s="37">
        <f>[1]consoCURRENT!H23703</f>
        <v>7087266.75</v>
      </c>
      <c r="F1198" s="37">
        <f>[1]consoCURRENT!I23703</f>
        <v>0</v>
      </c>
      <c r="G1198" s="37">
        <f>[1]consoCURRENT!J23703</f>
        <v>0</v>
      </c>
      <c r="H1198" s="37">
        <f>[1]consoCURRENT!K23703</f>
        <v>0</v>
      </c>
      <c r="I1198" s="37">
        <f>[1]consoCURRENT!L23703</f>
        <v>0</v>
      </c>
      <c r="J1198" s="37">
        <f>[1]consoCURRENT!M23703</f>
        <v>0</v>
      </c>
      <c r="K1198" s="37">
        <f>[1]consoCURRENT!N23703</f>
        <v>0</v>
      </c>
      <c r="L1198" s="37">
        <f>[1]consoCURRENT!O23703</f>
        <v>0</v>
      </c>
      <c r="M1198" s="37">
        <f>[1]consoCURRENT!P23703</f>
        <v>0</v>
      </c>
      <c r="N1198" s="37">
        <f>[1]consoCURRENT!Q23703</f>
        <v>0</v>
      </c>
      <c r="O1198" s="37">
        <f>[1]consoCURRENT!R23703</f>
        <v>4342399.5599999996</v>
      </c>
      <c r="P1198" s="37">
        <f>[1]consoCURRENT!S23703</f>
        <v>2744867.19</v>
      </c>
      <c r="Q1198" s="37">
        <f>[1]consoCURRENT!T23703</f>
        <v>0</v>
      </c>
      <c r="R1198" s="37">
        <f>[1]consoCURRENT!U23703</f>
        <v>0</v>
      </c>
      <c r="S1198" s="37">
        <f>[1]consoCURRENT!V23703</f>
        <v>0</v>
      </c>
      <c r="T1198" s="37">
        <f>[1]consoCURRENT!W23703</f>
        <v>0</v>
      </c>
      <c r="U1198" s="37">
        <f>[1]consoCURRENT!X23703</f>
        <v>0</v>
      </c>
      <c r="V1198" s="37">
        <f>[1]consoCURRENT!Y23703</f>
        <v>0</v>
      </c>
      <c r="W1198" s="37">
        <f>[1]consoCURRENT!Z23703</f>
        <v>0</v>
      </c>
      <c r="X1198" s="37">
        <f>[1]consoCURRENT!AA23703</f>
        <v>0</v>
      </c>
      <c r="Y1198" s="37">
        <f>[1]consoCURRENT!AB23703</f>
        <v>0</v>
      </c>
      <c r="Z1198" s="37">
        <f>SUM(M1198:Y1198)</f>
        <v>7087266.75</v>
      </c>
      <c r="AA1198" s="37">
        <f>B1198-Z1198</f>
        <v>20934733.25</v>
      </c>
      <c r="AB1198" s="42">
        <f>Z1198/B1198</f>
        <v>0.25291794839768755</v>
      </c>
      <c r="AC1198" s="38"/>
    </row>
    <row r="1199" spans="1:29" s="39" customFormat="1" ht="18" customHeight="1" x14ac:dyDescent="0.25">
      <c r="A1199" s="41" t="s">
        <v>37</v>
      </c>
      <c r="B1199" s="37">
        <f>[1]consoCURRENT!E23779</f>
        <v>7171000</v>
      </c>
      <c r="C1199" s="37">
        <f>[1]consoCURRENT!F23779</f>
        <v>0</v>
      </c>
      <c r="D1199" s="37">
        <f>[1]consoCURRENT!G23779</f>
        <v>0</v>
      </c>
      <c r="E1199" s="37">
        <f>[1]consoCURRENT!H23779</f>
        <v>2126237.8499999996</v>
      </c>
      <c r="F1199" s="37">
        <f>[1]consoCURRENT!I23779</f>
        <v>0</v>
      </c>
      <c r="G1199" s="37">
        <f>[1]consoCURRENT!J23779</f>
        <v>0</v>
      </c>
      <c r="H1199" s="37">
        <f>[1]consoCURRENT!K23779</f>
        <v>0</v>
      </c>
      <c r="I1199" s="37">
        <f>[1]consoCURRENT!L23779</f>
        <v>0</v>
      </c>
      <c r="J1199" s="37">
        <f>[1]consoCURRENT!M23779</f>
        <v>0</v>
      </c>
      <c r="K1199" s="37">
        <f>[1]consoCURRENT!N23779</f>
        <v>0</v>
      </c>
      <c r="L1199" s="37">
        <f>[1]consoCURRENT!O23779</f>
        <v>0</v>
      </c>
      <c r="M1199" s="37">
        <f>[1]consoCURRENT!P23779</f>
        <v>0</v>
      </c>
      <c r="N1199" s="37">
        <f>[1]consoCURRENT!Q23779</f>
        <v>0</v>
      </c>
      <c r="O1199" s="37">
        <f>[1]consoCURRENT!R23779</f>
        <v>1647414.8</v>
      </c>
      <c r="P1199" s="37">
        <f>[1]consoCURRENT!S23779</f>
        <v>478823.05000000005</v>
      </c>
      <c r="Q1199" s="37">
        <f>[1]consoCURRENT!T23779</f>
        <v>0</v>
      </c>
      <c r="R1199" s="37">
        <f>[1]consoCURRENT!U23779</f>
        <v>0</v>
      </c>
      <c r="S1199" s="37">
        <f>[1]consoCURRENT!V23779</f>
        <v>0</v>
      </c>
      <c r="T1199" s="37">
        <f>[1]consoCURRENT!W23779</f>
        <v>0</v>
      </c>
      <c r="U1199" s="37">
        <f>[1]consoCURRENT!X23779</f>
        <v>0</v>
      </c>
      <c r="V1199" s="37">
        <f>[1]consoCURRENT!Y23779</f>
        <v>0</v>
      </c>
      <c r="W1199" s="37">
        <f>[1]consoCURRENT!Z23779</f>
        <v>0</v>
      </c>
      <c r="X1199" s="37">
        <f>[1]consoCURRENT!AA23779</f>
        <v>0</v>
      </c>
      <c r="Y1199" s="37">
        <f>[1]consoCURRENT!AB23779</f>
        <v>0</v>
      </c>
      <c r="Z1199" s="37">
        <f t="shared" ref="Z1199:Z1201" si="853">SUM(M1199:Y1199)</f>
        <v>2126237.85</v>
      </c>
      <c r="AA1199" s="37">
        <f t="shared" ref="AA1199:AA1201" si="854">B1199-Z1199</f>
        <v>5044762.1500000004</v>
      </c>
      <c r="AB1199" s="42">
        <f t="shared" ref="AB1199:AB1204" si="855">Z1199/B1199</f>
        <v>0.29650506902802959</v>
      </c>
      <c r="AC1199" s="38"/>
    </row>
    <row r="1200" spans="1:29" s="39" customFormat="1" ht="18" customHeight="1" x14ac:dyDescent="0.25">
      <c r="A1200" s="41" t="s">
        <v>38</v>
      </c>
      <c r="B1200" s="37">
        <f>[1]consoCURRENT!E23785</f>
        <v>0</v>
      </c>
      <c r="C1200" s="37">
        <f>[1]consoCURRENT!F23785</f>
        <v>0</v>
      </c>
      <c r="D1200" s="37">
        <f>[1]consoCURRENT!G23785</f>
        <v>0</v>
      </c>
      <c r="E1200" s="37">
        <f>[1]consoCURRENT!H23785</f>
        <v>0</v>
      </c>
      <c r="F1200" s="37">
        <f>[1]consoCURRENT!I23785</f>
        <v>0</v>
      </c>
      <c r="G1200" s="37">
        <f>[1]consoCURRENT!J23785</f>
        <v>0</v>
      </c>
      <c r="H1200" s="37">
        <f>[1]consoCURRENT!K23785</f>
        <v>0</v>
      </c>
      <c r="I1200" s="37">
        <f>[1]consoCURRENT!L23785</f>
        <v>0</v>
      </c>
      <c r="J1200" s="37">
        <f>[1]consoCURRENT!M23785</f>
        <v>0</v>
      </c>
      <c r="K1200" s="37">
        <f>[1]consoCURRENT!N23785</f>
        <v>0</v>
      </c>
      <c r="L1200" s="37">
        <f>[1]consoCURRENT!O23785</f>
        <v>0</v>
      </c>
      <c r="M1200" s="37">
        <f>[1]consoCURRENT!P23785</f>
        <v>0</v>
      </c>
      <c r="N1200" s="37">
        <f>[1]consoCURRENT!Q23785</f>
        <v>0</v>
      </c>
      <c r="O1200" s="37">
        <f>[1]consoCURRENT!R23785</f>
        <v>0</v>
      </c>
      <c r="P1200" s="37">
        <f>[1]consoCURRENT!S23785</f>
        <v>0</v>
      </c>
      <c r="Q1200" s="37">
        <f>[1]consoCURRENT!T23785</f>
        <v>0</v>
      </c>
      <c r="R1200" s="37">
        <f>[1]consoCURRENT!U23785</f>
        <v>0</v>
      </c>
      <c r="S1200" s="37">
        <f>[1]consoCURRENT!V23785</f>
        <v>0</v>
      </c>
      <c r="T1200" s="37">
        <f>[1]consoCURRENT!W23785</f>
        <v>0</v>
      </c>
      <c r="U1200" s="37">
        <f>[1]consoCURRENT!X23785</f>
        <v>0</v>
      </c>
      <c r="V1200" s="37">
        <f>[1]consoCURRENT!Y23785</f>
        <v>0</v>
      </c>
      <c r="W1200" s="37">
        <f>[1]consoCURRENT!Z23785</f>
        <v>0</v>
      </c>
      <c r="X1200" s="37">
        <f>[1]consoCURRENT!AA23785</f>
        <v>0</v>
      </c>
      <c r="Y1200" s="37">
        <f>[1]consoCURRENT!AB23785</f>
        <v>0</v>
      </c>
      <c r="Z1200" s="37">
        <f t="shared" si="853"/>
        <v>0</v>
      </c>
      <c r="AA1200" s="37">
        <f t="shared" si="854"/>
        <v>0</v>
      </c>
      <c r="AB1200" s="42"/>
      <c r="AC1200" s="38"/>
    </row>
    <row r="1201" spans="1:29" s="39" customFormat="1" ht="18" customHeight="1" x14ac:dyDescent="0.25">
      <c r="A1201" s="41" t="s">
        <v>39</v>
      </c>
      <c r="B1201" s="37">
        <f>[1]consoCURRENT!E23814</f>
        <v>0</v>
      </c>
      <c r="C1201" s="37">
        <f>[1]consoCURRENT!F23814</f>
        <v>0</v>
      </c>
      <c r="D1201" s="37">
        <f>[1]consoCURRENT!G23814</f>
        <v>0</v>
      </c>
      <c r="E1201" s="37">
        <f>[1]consoCURRENT!H23814</f>
        <v>0</v>
      </c>
      <c r="F1201" s="37">
        <f>[1]consoCURRENT!I23814</f>
        <v>0</v>
      </c>
      <c r="G1201" s="37">
        <f>[1]consoCURRENT!J23814</f>
        <v>0</v>
      </c>
      <c r="H1201" s="37">
        <f>[1]consoCURRENT!K23814</f>
        <v>0</v>
      </c>
      <c r="I1201" s="37">
        <f>[1]consoCURRENT!L23814</f>
        <v>0</v>
      </c>
      <c r="J1201" s="37">
        <f>[1]consoCURRENT!M23814</f>
        <v>0</v>
      </c>
      <c r="K1201" s="37">
        <f>[1]consoCURRENT!N23814</f>
        <v>0</v>
      </c>
      <c r="L1201" s="37">
        <f>[1]consoCURRENT!O23814</f>
        <v>0</v>
      </c>
      <c r="M1201" s="37">
        <f>[1]consoCURRENT!P23814</f>
        <v>0</v>
      </c>
      <c r="N1201" s="37">
        <f>[1]consoCURRENT!Q23814</f>
        <v>0</v>
      </c>
      <c r="O1201" s="37">
        <f>[1]consoCURRENT!R23814</f>
        <v>0</v>
      </c>
      <c r="P1201" s="37">
        <f>[1]consoCURRENT!S23814</f>
        <v>0</v>
      </c>
      <c r="Q1201" s="37">
        <f>[1]consoCURRENT!T23814</f>
        <v>0</v>
      </c>
      <c r="R1201" s="37">
        <f>[1]consoCURRENT!U23814</f>
        <v>0</v>
      </c>
      <c r="S1201" s="37">
        <f>[1]consoCURRENT!V23814</f>
        <v>0</v>
      </c>
      <c r="T1201" s="37">
        <f>[1]consoCURRENT!W23814</f>
        <v>0</v>
      </c>
      <c r="U1201" s="37">
        <f>[1]consoCURRENT!X23814</f>
        <v>0</v>
      </c>
      <c r="V1201" s="37">
        <f>[1]consoCURRENT!Y23814</f>
        <v>0</v>
      </c>
      <c r="W1201" s="37">
        <f>[1]consoCURRENT!Z23814</f>
        <v>0</v>
      </c>
      <c r="X1201" s="37">
        <f>[1]consoCURRENT!AA23814</f>
        <v>0</v>
      </c>
      <c r="Y1201" s="37">
        <f>[1]consoCURRENT!AB23814</f>
        <v>0</v>
      </c>
      <c r="Z1201" s="37">
        <f t="shared" si="853"/>
        <v>0</v>
      </c>
      <c r="AA1201" s="37">
        <f t="shared" si="854"/>
        <v>0</v>
      </c>
      <c r="AB1201" s="42"/>
      <c r="AC1201" s="38"/>
    </row>
    <row r="1202" spans="1:29" s="39" customFormat="1" ht="18" customHeight="1" x14ac:dyDescent="0.25">
      <c r="A1202" s="43" t="s">
        <v>40</v>
      </c>
      <c r="B1202" s="44">
        <f>SUM(B1198:B1201)</f>
        <v>35193000</v>
      </c>
      <c r="C1202" s="44">
        <f t="shared" ref="C1202:AA1202" si="856">SUM(C1198:C1201)</f>
        <v>0</v>
      </c>
      <c r="D1202" s="44">
        <f t="shared" si="856"/>
        <v>0</v>
      </c>
      <c r="E1202" s="44">
        <f t="shared" si="856"/>
        <v>9213504.5999999996</v>
      </c>
      <c r="F1202" s="44">
        <f t="shared" si="856"/>
        <v>0</v>
      </c>
      <c r="G1202" s="44">
        <f t="shared" si="856"/>
        <v>0</v>
      </c>
      <c r="H1202" s="44">
        <f t="shared" si="856"/>
        <v>0</v>
      </c>
      <c r="I1202" s="44">
        <f t="shared" si="856"/>
        <v>0</v>
      </c>
      <c r="J1202" s="44">
        <f t="shared" si="856"/>
        <v>0</v>
      </c>
      <c r="K1202" s="44">
        <f t="shared" si="856"/>
        <v>0</v>
      </c>
      <c r="L1202" s="44">
        <f t="shared" si="856"/>
        <v>0</v>
      </c>
      <c r="M1202" s="44">
        <f t="shared" si="856"/>
        <v>0</v>
      </c>
      <c r="N1202" s="44">
        <f t="shared" si="856"/>
        <v>0</v>
      </c>
      <c r="O1202" s="44">
        <f t="shared" si="856"/>
        <v>5989814.3599999994</v>
      </c>
      <c r="P1202" s="44">
        <f t="shared" si="856"/>
        <v>3223690.24</v>
      </c>
      <c r="Q1202" s="44">
        <f t="shared" si="856"/>
        <v>0</v>
      </c>
      <c r="R1202" s="44">
        <f t="shared" si="856"/>
        <v>0</v>
      </c>
      <c r="S1202" s="44">
        <f t="shared" si="856"/>
        <v>0</v>
      </c>
      <c r="T1202" s="44">
        <f t="shared" si="856"/>
        <v>0</v>
      </c>
      <c r="U1202" s="44">
        <f t="shared" si="856"/>
        <v>0</v>
      </c>
      <c r="V1202" s="44">
        <f t="shared" si="856"/>
        <v>0</v>
      </c>
      <c r="W1202" s="44">
        <f t="shared" si="856"/>
        <v>0</v>
      </c>
      <c r="X1202" s="44">
        <f t="shared" si="856"/>
        <v>0</v>
      </c>
      <c r="Y1202" s="44">
        <f t="shared" si="856"/>
        <v>0</v>
      </c>
      <c r="Z1202" s="44">
        <f t="shared" si="856"/>
        <v>9213504.5999999996</v>
      </c>
      <c r="AA1202" s="44">
        <f t="shared" si="856"/>
        <v>25979495.399999999</v>
      </c>
      <c r="AB1202" s="45">
        <f t="shared" si="855"/>
        <v>0.26179935214389222</v>
      </c>
      <c r="AC1202" s="38"/>
    </row>
    <row r="1203" spans="1:29" s="39" customFormat="1" ht="18" customHeight="1" x14ac:dyDescent="0.25">
      <c r="A1203" s="46" t="s">
        <v>41</v>
      </c>
      <c r="B1203" s="37">
        <f>[1]consoCURRENT!E23818</f>
        <v>2687000</v>
      </c>
      <c r="C1203" s="37">
        <f>[1]consoCURRENT!F23818</f>
        <v>0</v>
      </c>
      <c r="D1203" s="37">
        <f>[1]consoCURRENT!G23818</f>
        <v>0</v>
      </c>
      <c r="E1203" s="37">
        <f>[1]consoCURRENT!H23818</f>
        <v>644637.87</v>
      </c>
      <c r="F1203" s="37">
        <f>[1]consoCURRENT!I23818</f>
        <v>0</v>
      </c>
      <c r="G1203" s="37">
        <f>[1]consoCURRENT!J23818</f>
        <v>0</v>
      </c>
      <c r="H1203" s="37">
        <f>[1]consoCURRENT!K23818</f>
        <v>0</v>
      </c>
      <c r="I1203" s="37">
        <f>[1]consoCURRENT!L23818</f>
        <v>0</v>
      </c>
      <c r="J1203" s="37">
        <f>[1]consoCURRENT!M23818</f>
        <v>0</v>
      </c>
      <c r="K1203" s="37">
        <f>[1]consoCURRENT!N23818</f>
        <v>0</v>
      </c>
      <c r="L1203" s="37">
        <f>[1]consoCURRENT!O23818</f>
        <v>0</v>
      </c>
      <c r="M1203" s="37">
        <f>[1]consoCURRENT!P23818</f>
        <v>0</v>
      </c>
      <c r="N1203" s="37">
        <f>[1]consoCURRENT!Q23818</f>
        <v>0</v>
      </c>
      <c r="O1203" s="37">
        <f>[1]consoCURRENT!R23818</f>
        <v>425088.3</v>
      </c>
      <c r="P1203" s="37">
        <f>[1]consoCURRENT!S23818</f>
        <v>219549.57</v>
      </c>
      <c r="Q1203" s="37">
        <f>[1]consoCURRENT!T23818</f>
        <v>0</v>
      </c>
      <c r="R1203" s="37">
        <f>[1]consoCURRENT!U23818</f>
        <v>0</v>
      </c>
      <c r="S1203" s="37">
        <f>[1]consoCURRENT!V23818</f>
        <v>0</v>
      </c>
      <c r="T1203" s="37">
        <f>[1]consoCURRENT!W23818</f>
        <v>0</v>
      </c>
      <c r="U1203" s="37">
        <f>[1]consoCURRENT!X23818</f>
        <v>0</v>
      </c>
      <c r="V1203" s="37">
        <f>[1]consoCURRENT!Y23818</f>
        <v>0</v>
      </c>
      <c r="W1203" s="37">
        <f>[1]consoCURRENT!Z23818</f>
        <v>0</v>
      </c>
      <c r="X1203" s="37">
        <f>[1]consoCURRENT!AA23818</f>
        <v>0</v>
      </c>
      <c r="Y1203" s="37">
        <f>[1]consoCURRENT!AB23818</f>
        <v>0</v>
      </c>
      <c r="Z1203" s="37">
        <f t="shared" ref="Z1203" si="857">SUM(M1203:Y1203)</f>
        <v>644637.87</v>
      </c>
      <c r="AA1203" s="37">
        <f t="shared" ref="AA1203" si="858">B1203-Z1203</f>
        <v>2042362.13</v>
      </c>
      <c r="AB1203" s="42">
        <f t="shared" si="855"/>
        <v>0.23990988835132118</v>
      </c>
      <c r="AC1203" s="38"/>
    </row>
    <row r="1204" spans="1:29" s="39" customFormat="1" ht="18" customHeight="1" x14ac:dyDescent="0.25">
      <c r="A1204" s="43" t="s">
        <v>42</v>
      </c>
      <c r="B1204" s="44">
        <f>B1203+B1202</f>
        <v>37880000</v>
      </c>
      <c r="C1204" s="44">
        <f t="shared" ref="C1204:AA1204" si="859">C1203+C1202</f>
        <v>0</v>
      </c>
      <c r="D1204" s="44">
        <f t="shared" si="859"/>
        <v>0</v>
      </c>
      <c r="E1204" s="44">
        <f t="shared" si="859"/>
        <v>9858142.4699999988</v>
      </c>
      <c r="F1204" s="44">
        <f t="shared" si="859"/>
        <v>0</v>
      </c>
      <c r="G1204" s="44">
        <f t="shared" si="859"/>
        <v>0</v>
      </c>
      <c r="H1204" s="44">
        <f t="shared" si="859"/>
        <v>0</v>
      </c>
      <c r="I1204" s="44">
        <f t="shared" si="859"/>
        <v>0</v>
      </c>
      <c r="J1204" s="44">
        <f t="shared" si="859"/>
        <v>0</v>
      </c>
      <c r="K1204" s="44">
        <f t="shared" si="859"/>
        <v>0</v>
      </c>
      <c r="L1204" s="44">
        <f t="shared" si="859"/>
        <v>0</v>
      </c>
      <c r="M1204" s="44">
        <f t="shared" si="859"/>
        <v>0</v>
      </c>
      <c r="N1204" s="44">
        <f t="shared" si="859"/>
        <v>0</v>
      </c>
      <c r="O1204" s="44">
        <f t="shared" si="859"/>
        <v>6414902.6599999992</v>
      </c>
      <c r="P1204" s="44">
        <f t="shared" si="859"/>
        <v>3443239.81</v>
      </c>
      <c r="Q1204" s="44">
        <f t="shared" si="859"/>
        <v>0</v>
      </c>
      <c r="R1204" s="44">
        <f t="shared" si="859"/>
        <v>0</v>
      </c>
      <c r="S1204" s="44">
        <f t="shared" si="859"/>
        <v>0</v>
      </c>
      <c r="T1204" s="44">
        <f t="shared" si="859"/>
        <v>0</v>
      </c>
      <c r="U1204" s="44">
        <f t="shared" si="859"/>
        <v>0</v>
      </c>
      <c r="V1204" s="44">
        <f t="shared" si="859"/>
        <v>0</v>
      </c>
      <c r="W1204" s="44">
        <f t="shared" si="859"/>
        <v>0</v>
      </c>
      <c r="X1204" s="44">
        <f t="shared" si="859"/>
        <v>0</v>
      </c>
      <c r="Y1204" s="44">
        <f t="shared" si="859"/>
        <v>0</v>
      </c>
      <c r="Z1204" s="44">
        <f t="shared" si="859"/>
        <v>9858142.4699999988</v>
      </c>
      <c r="AA1204" s="44">
        <f t="shared" si="859"/>
        <v>28021857.529999997</v>
      </c>
      <c r="AB1204" s="45">
        <f t="shared" si="855"/>
        <v>0.26024663331573389</v>
      </c>
      <c r="AC1204" s="47"/>
    </row>
    <row r="1205" spans="1:29" s="39" customFormat="1" ht="15" customHeight="1" x14ac:dyDescent="0.25">
      <c r="A1205" s="36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  <c r="O1205" s="37"/>
      <c r="P1205" s="37"/>
      <c r="Q1205" s="37"/>
      <c r="R1205" s="37"/>
      <c r="S1205" s="37"/>
      <c r="T1205" s="37"/>
      <c r="U1205" s="37"/>
      <c r="V1205" s="37"/>
      <c r="W1205" s="37"/>
      <c r="X1205" s="37"/>
      <c r="Y1205" s="37"/>
      <c r="Z1205" s="37"/>
      <c r="AA1205" s="37"/>
      <c r="AB1205" s="37"/>
      <c r="AC1205" s="38"/>
    </row>
    <row r="1206" spans="1:29" s="39" customFormat="1" ht="15" customHeight="1" x14ac:dyDescent="0.25">
      <c r="A1206" s="36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  <c r="O1206" s="37"/>
      <c r="P1206" s="37"/>
      <c r="Q1206" s="37"/>
      <c r="R1206" s="37"/>
      <c r="S1206" s="37"/>
      <c r="T1206" s="37"/>
      <c r="U1206" s="37"/>
      <c r="V1206" s="37"/>
      <c r="W1206" s="37"/>
      <c r="X1206" s="37"/>
      <c r="Y1206" s="37"/>
      <c r="Z1206" s="37"/>
      <c r="AA1206" s="37"/>
      <c r="AB1206" s="37"/>
      <c r="AC1206" s="38"/>
    </row>
    <row r="1207" spans="1:29" s="39" customFormat="1" ht="15" customHeight="1" x14ac:dyDescent="0.3">
      <c r="A1207" s="40" t="s">
        <v>68</v>
      </c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  <c r="O1207" s="37"/>
      <c r="P1207" s="37"/>
      <c r="Q1207" s="37"/>
      <c r="R1207" s="37"/>
      <c r="S1207" s="37"/>
      <c r="T1207" s="37"/>
      <c r="U1207" s="37"/>
      <c r="V1207" s="37"/>
      <c r="W1207" s="37"/>
      <c r="X1207" s="37"/>
      <c r="Y1207" s="37"/>
      <c r="Z1207" s="37"/>
      <c r="AA1207" s="37"/>
      <c r="AB1207" s="37"/>
      <c r="AC1207" s="38"/>
    </row>
    <row r="1208" spans="1:29" s="39" customFormat="1" ht="18" customHeight="1" x14ac:dyDescent="0.25">
      <c r="A1208" s="41" t="s">
        <v>36</v>
      </c>
      <c r="B1208" s="37">
        <f>[1]consoCURRENT!E23878</f>
        <v>26325000</v>
      </c>
      <c r="C1208" s="37">
        <f>[1]consoCURRENT!F23878</f>
        <v>0</v>
      </c>
      <c r="D1208" s="37">
        <f>[1]consoCURRENT!G23878</f>
        <v>0</v>
      </c>
      <c r="E1208" s="37">
        <f>[1]consoCURRENT!H23878</f>
        <v>6474478.9699999997</v>
      </c>
      <c r="F1208" s="37">
        <f>[1]consoCURRENT!I23878</f>
        <v>0</v>
      </c>
      <c r="G1208" s="37">
        <f>[1]consoCURRENT!J23878</f>
        <v>0</v>
      </c>
      <c r="H1208" s="37">
        <f>[1]consoCURRENT!K23878</f>
        <v>0</v>
      </c>
      <c r="I1208" s="37">
        <f>[1]consoCURRENT!L23878</f>
        <v>0</v>
      </c>
      <c r="J1208" s="37">
        <f>[1]consoCURRENT!M23878</f>
        <v>0</v>
      </c>
      <c r="K1208" s="37">
        <f>[1]consoCURRENT!N23878</f>
        <v>0</v>
      </c>
      <c r="L1208" s="37">
        <f>[1]consoCURRENT!O23878</f>
        <v>0</v>
      </c>
      <c r="M1208" s="37">
        <f>[1]consoCURRENT!P23878</f>
        <v>0</v>
      </c>
      <c r="N1208" s="37">
        <f>[1]consoCURRENT!Q23878</f>
        <v>1958361.99</v>
      </c>
      <c r="O1208" s="37">
        <f>[1]consoCURRENT!R23878</f>
        <v>2521523.9900000002</v>
      </c>
      <c r="P1208" s="37">
        <f>[1]consoCURRENT!S23878</f>
        <v>1994592.99</v>
      </c>
      <c r="Q1208" s="37">
        <f>[1]consoCURRENT!T23878</f>
        <v>0</v>
      </c>
      <c r="R1208" s="37">
        <f>[1]consoCURRENT!U23878</f>
        <v>0</v>
      </c>
      <c r="S1208" s="37">
        <f>[1]consoCURRENT!V23878</f>
        <v>0</v>
      </c>
      <c r="T1208" s="37">
        <f>[1]consoCURRENT!W23878</f>
        <v>0</v>
      </c>
      <c r="U1208" s="37">
        <f>[1]consoCURRENT!X23878</f>
        <v>0</v>
      </c>
      <c r="V1208" s="37">
        <f>[1]consoCURRENT!Y23878</f>
        <v>0</v>
      </c>
      <c r="W1208" s="37">
        <f>[1]consoCURRENT!Z23878</f>
        <v>0</v>
      </c>
      <c r="X1208" s="37">
        <f>[1]consoCURRENT!AA23878</f>
        <v>0</v>
      </c>
      <c r="Y1208" s="37">
        <f>[1]consoCURRENT!AB23878</f>
        <v>0</v>
      </c>
      <c r="Z1208" s="37">
        <f>SUM(M1208:Y1208)</f>
        <v>6474478.9700000007</v>
      </c>
      <c r="AA1208" s="37">
        <f>B1208-Z1208</f>
        <v>19850521.030000001</v>
      </c>
      <c r="AB1208" s="42">
        <f>Z1208/B1208</f>
        <v>0.24594412041785377</v>
      </c>
      <c r="AC1208" s="38"/>
    </row>
    <row r="1209" spans="1:29" s="39" customFormat="1" ht="18" customHeight="1" x14ac:dyDescent="0.25">
      <c r="A1209" s="41" t="s">
        <v>37</v>
      </c>
      <c r="B1209" s="37">
        <f>[1]consoCURRENT!E23954</f>
        <v>8829000</v>
      </c>
      <c r="C1209" s="37">
        <f>[1]consoCURRENT!F23954</f>
        <v>0</v>
      </c>
      <c r="D1209" s="37">
        <f>[1]consoCURRENT!G23954</f>
        <v>0</v>
      </c>
      <c r="E1209" s="37">
        <f>[1]consoCURRENT!H23954</f>
        <v>1475711.37</v>
      </c>
      <c r="F1209" s="37">
        <f>[1]consoCURRENT!I23954</f>
        <v>0</v>
      </c>
      <c r="G1209" s="37">
        <f>[1]consoCURRENT!J23954</f>
        <v>0</v>
      </c>
      <c r="H1209" s="37">
        <f>[1]consoCURRENT!K23954</f>
        <v>0</v>
      </c>
      <c r="I1209" s="37">
        <f>[1]consoCURRENT!L23954</f>
        <v>0</v>
      </c>
      <c r="J1209" s="37">
        <f>[1]consoCURRENT!M23954</f>
        <v>0</v>
      </c>
      <c r="K1209" s="37">
        <f>[1]consoCURRENT!N23954</f>
        <v>0</v>
      </c>
      <c r="L1209" s="37">
        <f>[1]consoCURRENT!O23954</f>
        <v>0</v>
      </c>
      <c r="M1209" s="37">
        <f>[1]consoCURRENT!P23954</f>
        <v>0</v>
      </c>
      <c r="N1209" s="37">
        <f>[1]consoCURRENT!Q23954</f>
        <v>188020.07</v>
      </c>
      <c r="O1209" s="37">
        <f>[1]consoCURRENT!R23954</f>
        <v>527947.3600000001</v>
      </c>
      <c r="P1209" s="37">
        <f>[1]consoCURRENT!S23954</f>
        <v>759743.94</v>
      </c>
      <c r="Q1209" s="37">
        <f>[1]consoCURRENT!T23954</f>
        <v>0</v>
      </c>
      <c r="R1209" s="37">
        <f>[1]consoCURRENT!U23954</f>
        <v>0</v>
      </c>
      <c r="S1209" s="37">
        <f>[1]consoCURRENT!V23954</f>
        <v>0</v>
      </c>
      <c r="T1209" s="37">
        <f>[1]consoCURRENT!W23954</f>
        <v>0</v>
      </c>
      <c r="U1209" s="37">
        <f>[1]consoCURRENT!X23954</f>
        <v>0</v>
      </c>
      <c r="V1209" s="37">
        <f>[1]consoCURRENT!Y23954</f>
        <v>0</v>
      </c>
      <c r="W1209" s="37">
        <f>[1]consoCURRENT!Z23954</f>
        <v>0</v>
      </c>
      <c r="X1209" s="37">
        <f>[1]consoCURRENT!AA23954</f>
        <v>0</v>
      </c>
      <c r="Y1209" s="37">
        <f>[1]consoCURRENT!AB23954</f>
        <v>0</v>
      </c>
      <c r="Z1209" s="37">
        <f t="shared" ref="Z1209:Z1211" si="860">SUM(M1209:Y1209)</f>
        <v>1475711.37</v>
      </c>
      <c r="AA1209" s="37">
        <f t="shared" ref="AA1209:AA1211" si="861">B1209-Z1209</f>
        <v>7353288.6299999999</v>
      </c>
      <c r="AB1209" s="42">
        <f t="shared" ref="AB1209:AB1214" si="862">Z1209/B1209</f>
        <v>0.16714365953109073</v>
      </c>
      <c r="AC1209" s="38"/>
    </row>
    <row r="1210" spans="1:29" s="39" customFormat="1" ht="18" customHeight="1" x14ac:dyDescent="0.25">
      <c r="A1210" s="41" t="s">
        <v>38</v>
      </c>
      <c r="B1210" s="37">
        <f>[1]consoCURRENT!E23960</f>
        <v>0</v>
      </c>
      <c r="C1210" s="37">
        <f>[1]consoCURRENT!F23960</f>
        <v>0</v>
      </c>
      <c r="D1210" s="37">
        <f>[1]consoCURRENT!G23960</f>
        <v>0</v>
      </c>
      <c r="E1210" s="37">
        <f>[1]consoCURRENT!H23960</f>
        <v>0</v>
      </c>
      <c r="F1210" s="37">
        <f>[1]consoCURRENT!I23960</f>
        <v>0</v>
      </c>
      <c r="G1210" s="37">
        <f>[1]consoCURRENT!J23960</f>
        <v>0</v>
      </c>
      <c r="H1210" s="37">
        <f>[1]consoCURRENT!K23960</f>
        <v>0</v>
      </c>
      <c r="I1210" s="37">
        <f>[1]consoCURRENT!L23960</f>
        <v>0</v>
      </c>
      <c r="J1210" s="37">
        <f>[1]consoCURRENT!M23960</f>
        <v>0</v>
      </c>
      <c r="K1210" s="37">
        <f>[1]consoCURRENT!N23960</f>
        <v>0</v>
      </c>
      <c r="L1210" s="37">
        <f>[1]consoCURRENT!O23960</f>
        <v>0</v>
      </c>
      <c r="M1210" s="37">
        <f>[1]consoCURRENT!P23960</f>
        <v>0</v>
      </c>
      <c r="N1210" s="37">
        <f>[1]consoCURRENT!Q23960</f>
        <v>0</v>
      </c>
      <c r="O1210" s="37">
        <f>[1]consoCURRENT!R23960</f>
        <v>0</v>
      </c>
      <c r="P1210" s="37">
        <f>[1]consoCURRENT!S23960</f>
        <v>0</v>
      </c>
      <c r="Q1210" s="37">
        <f>[1]consoCURRENT!T23960</f>
        <v>0</v>
      </c>
      <c r="R1210" s="37">
        <f>[1]consoCURRENT!U23960</f>
        <v>0</v>
      </c>
      <c r="S1210" s="37">
        <f>[1]consoCURRENT!V23960</f>
        <v>0</v>
      </c>
      <c r="T1210" s="37">
        <f>[1]consoCURRENT!W23960</f>
        <v>0</v>
      </c>
      <c r="U1210" s="37">
        <f>[1]consoCURRENT!X23960</f>
        <v>0</v>
      </c>
      <c r="V1210" s="37">
        <f>[1]consoCURRENT!Y23960</f>
        <v>0</v>
      </c>
      <c r="W1210" s="37">
        <f>[1]consoCURRENT!Z23960</f>
        <v>0</v>
      </c>
      <c r="X1210" s="37">
        <f>[1]consoCURRENT!AA23960</f>
        <v>0</v>
      </c>
      <c r="Y1210" s="37">
        <f>[1]consoCURRENT!AB23960</f>
        <v>0</v>
      </c>
      <c r="Z1210" s="37">
        <f t="shared" si="860"/>
        <v>0</v>
      </c>
      <c r="AA1210" s="37">
        <f t="shared" si="861"/>
        <v>0</v>
      </c>
      <c r="AB1210" s="42"/>
      <c r="AC1210" s="38"/>
    </row>
    <row r="1211" spans="1:29" s="39" customFormat="1" ht="18" customHeight="1" x14ac:dyDescent="0.25">
      <c r="A1211" s="41" t="s">
        <v>39</v>
      </c>
      <c r="B1211" s="37">
        <f>[1]consoCURRENT!E23989</f>
        <v>0</v>
      </c>
      <c r="C1211" s="37">
        <f>[1]consoCURRENT!F23989</f>
        <v>0</v>
      </c>
      <c r="D1211" s="37">
        <f>[1]consoCURRENT!G23989</f>
        <v>0</v>
      </c>
      <c r="E1211" s="37">
        <f>[1]consoCURRENT!H23989</f>
        <v>0</v>
      </c>
      <c r="F1211" s="37">
        <f>[1]consoCURRENT!I23989</f>
        <v>0</v>
      </c>
      <c r="G1211" s="37">
        <f>[1]consoCURRENT!J23989</f>
        <v>0</v>
      </c>
      <c r="H1211" s="37">
        <f>[1]consoCURRENT!K23989</f>
        <v>0</v>
      </c>
      <c r="I1211" s="37">
        <f>[1]consoCURRENT!L23989</f>
        <v>0</v>
      </c>
      <c r="J1211" s="37">
        <f>[1]consoCURRENT!M23989</f>
        <v>0</v>
      </c>
      <c r="K1211" s="37">
        <f>[1]consoCURRENT!N23989</f>
        <v>0</v>
      </c>
      <c r="L1211" s="37">
        <f>[1]consoCURRENT!O23989</f>
        <v>0</v>
      </c>
      <c r="M1211" s="37">
        <f>[1]consoCURRENT!P23989</f>
        <v>0</v>
      </c>
      <c r="N1211" s="37">
        <f>[1]consoCURRENT!Q23989</f>
        <v>0</v>
      </c>
      <c r="O1211" s="37">
        <f>[1]consoCURRENT!R23989</f>
        <v>0</v>
      </c>
      <c r="P1211" s="37">
        <f>[1]consoCURRENT!S23989</f>
        <v>0</v>
      </c>
      <c r="Q1211" s="37">
        <f>[1]consoCURRENT!T23989</f>
        <v>0</v>
      </c>
      <c r="R1211" s="37">
        <f>[1]consoCURRENT!U23989</f>
        <v>0</v>
      </c>
      <c r="S1211" s="37">
        <f>[1]consoCURRENT!V23989</f>
        <v>0</v>
      </c>
      <c r="T1211" s="37">
        <f>[1]consoCURRENT!W23989</f>
        <v>0</v>
      </c>
      <c r="U1211" s="37">
        <f>[1]consoCURRENT!X23989</f>
        <v>0</v>
      </c>
      <c r="V1211" s="37">
        <f>[1]consoCURRENT!Y23989</f>
        <v>0</v>
      </c>
      <c r="W1211" s="37">
        <f>[1]consoCURRENT!Z23989</f>
        <v>0</v>
      </c>
      <c r="X1211" s="37">
        <f>[1]consoCURRENT!AA23989</f>
        <v>0</v>
      </c>
      <c r="Y1211" s="37">
        <f>[1]consoCURRENT!AB23989</f>
        <v>0</v>
      </c>
      <c r="Z1211" s="37">
        <f t="shared" si="860"/>
        <v>0</v>
      </c>
      <c r="AA1211" s="37">
        <f t="shared" si="861"/>
        <v>0</v>
      </c>
      <c r="AB1211" s="42"/>
      <c r="AC1211" s="38"/>
    </row>
    <row r="1212" spans="1:29" s="39" customFormat="1" ht="18" customHeight="1" x14ac:dyDescent="0.25">
      <c r="A1212" s="43" t="s">
        <v>40</v>
      </c>
      <c r="B1212" s="44">
        <f>SUM(B1208:B1211)</f>
        <v>35154000</v>
      </c>
      <c r="C1212" s="44">
        <f t="shared" ref="C1212:AA1212" si="863">SUM(C1208:C1211)</f>
        <v>0</v>
      </c>
      <c r="D1212" s="44">
        <f t="shared" si="863"/>
        <v>0</v>
      </c>
      <c r="E1212" s="44">
        <f t="shared" si="863"/>
        <v>7950190.3399999999</v>
      </c>
      <c r="F1212" s="44">
        <f t="shared" si="863"/>
        <v>0</v>
      </c>
      <c r="G1212" s="44">
        <f t="shared" si="863"/>
        <v>0</v>
      </c>
      <c r="H1212" s="44">
        <f t="shared" si="863"/>
        <v>0</v>
      </c>
      <c r="I1212" s="44">
        <f t="shared" si="863"/>
        <v>0</v>
      </c>
      <c r="J1212" s="44">
        <f t="shared" si="863"/>
        <v>0</v>
      </c>
      <c r="K1212" s="44">
        <f t="shared" si="863"/>
        <v>0</v>
      </c>
      <c r="L1212" s="44">
        <f t="shared" si="863"/>
        <v>0</v>
      </c>
      <c r="M1212" s="44">
        <f t="shared" si="863"/>
        <v>0</v>
      </c>
      <c r="N1212" s="44">
        <f t="shared" si="863"/>
        <v>2146382.06</v>
      </c>
      <c r="O1212" s="44">
        <f t="shared" si="863"/>
        <v>3049471.3500000006</v>
      </c>
      <c r="P1212" s="44">
        <f t="shared" si="863"/>
        <v>2754336.9299999997</v>
      </c>
      <c r="Q1212" s="44">
        <f t="shared" si="863"/>
        <v>0</v>
      </c>
      <c r="R1212" s="44">
        <f t="shared" si="863"/>
        <v>0</v>
      </c>
      <c r="S1212" s="44">
        <f t="shared" si="863"/>
        <v>0</v>
      </c>
      <c r="T1212" s="44">
        <f t="shared" si="863"/>
        <v>0</v>
      </c>
      <c r="U1212" s="44">
        <f t="shared" si="863"/>
        <v>0</v>
      </c>
      <c r="V1212" s="44">
        <f t="shared" si="863"/>
        <v>0</v>
      </c>
      <c r="W1212" s="44">
        <f t="shared" si="863"/>
        <v>0</v>
      </c>
      <c r="X1212" s="44">
        <f t="shared" si="863"/>
        <v>0</v>
      </c>
      <c r="Y1212" s="44">
        <f t="shared" si="863"/>
        <v>0</v>
      </c>
      <c r="Z1212" s="44">
        <f t="shared" si="863"/>
        <v>7950190.3400000008</v>
      </c>
      <c r="AA1212" s="44">
        <f t="shared" si="863"/>
        <v>27203809.66</v>
      </c>
      <c r="AB1212" s="45">
        <f t="shared" si="862"/>
        <v>0.22615322125504925</v>
      </c>
      <c r="AC1212" s="38"/>
    </row>
    <row r="1213" spans="1:29" s="39" customFormat="1" ht="18" customHeight="1" x14ac:dyDescent="0.25">
      <c r="A1213" s="46" t="s">
        <v>41</v>
      </c>
      <c r="B1213" s="37">
        <f>[1]consoCURRENT!E23993</f>
        <v>2514000</v>
      </c>
      <c r="C1213" s="37">
        <f>[1]consoCURRENT!F23993</f>
        <v>0</v>
      </c>
      <c r="D1213" s="37">
        <f>[1]consoCURRENT!G23993</f>
        <v>0</v>
      </c>
      <c r="E1213" s="37">
        <f>[1]consoCURRENT!H23993</f>
        <v>628068.36</v>
      </c>
      <c r="F1213" s="37">
        <f>[1]consoCURRENT!I23993</f>
        <v>0</v>
      </c>
      <c r="G1213" s="37">
        <f>[1]consoCURRENT!J23993</f>
        <v>0</v>
      </c>
      <c r="H1213" s="37">
        <f>[1]consoCURRENT!K23993</f>
        <v>0</v>
      </c>
      <c r="I1213" s="37">
        <f>[1]consoCURRENT!L23993</f>
        <v>0</v>
      </c>
      <c r="J1213" s="37">
        <f>[1]consoCURRENT!M23993</f>
        <v>0</v>
      </c>
      <c r="K1213" s="37">
        <f>[1]consoCURRENT!N23993</f>
        <v>0</v>
      </c>
      <c r="L1213" s="37">
        <f>[1]consoCURRENT!O23993</f>
        <v>0</v>
      </c>
      <c r="M1213" s="37">
        <f>[1]consoCURRENT!P23993</f>
        <v>0</v>
      </c>
      <c r="N1213" s="37">
        <f>[1]consoCURRENT!Q23993</f>
        <v>204976.2</v>
      </c>
      <c r="O1213" s="37">
        <f>[1]consoCURRENT!R23993</f>
        <v>213337.8</v>
      </c>
      <c r="P1213" s="37">
        <f>[1]consoCURRENT!S23993</f>
        <v>209754.36</v>
      </c>
      <c r="Q1213" s="37">
        <f>[1]consoCURRENT!T23993</f>
        <v>0</v>
      </c>
      <c r="R1213" s="37">
        <f>[1]consoCURRENT!U23993</f>
        <v>0</v>
      </c>
      <c r="S1213" s="37">
        <f>[1]consoCURRENT!V23993</f>
        <v>0</v>
      </c>
      <c r="T1213" s="37">
        <f>[1]consoCURRENT!W23993</f>
        <v>0</v>
      </c>
      <c r="U1213" s="37">
        <f>[1]consoCURRENT!X23993</f>
        <v>0</v>
      </c>
      <c r="V1213" s="37">
        <f>[1]consoCURRENT!Y23993</f>
        <v>0</v>
      </c>
      <c r="W1213" s="37">
        <f>[1]consoCURRENT!Z23993</f>
        <v>0</v>
      </c>
      <c r="X1213" s="37">
        <f>[1]consoCURRENT!AA23993</f>
        <v>0</v>
      </c>
      <c r="Y1213" s="37">
        <f>[1]consoCURRENT!AB23993</f>
        <v>0</v>
      </c>
      <c r="Z1213" s="37">
        <f t="shared" ref="Z1213" si="864">SUM(M1213:Y1213)</f>
        <v>628068.36</v>
      </c>
      <c r="AA1213" s="37">
        <f t="shared" ref="AA1213" si="865">B1213-Z1213</f>
        <v>1885931.6400000001</v>
      </c>
      <c r="AB1213" s="42">
        <f t="shared" si="862"/>
        <v>0.24982830548926013</v>
      </c>
      <c r="AC1213" s="38"/>
    </row>
    <row r="1214" spans="1:29" s="39" customFormat="1" ht="18" customHeight="1" x14ac:dyDescent="0.25">
      <c r="A1214" s="43" t="s">
        <v>42</v>
      </c>
      <c r="B1214" s="44">
        <f>B1213+B1212</f>
        <v>37668000</v>
      </c>
      <c r="C1214" s="44">
        <f t="shared" ref="C1214:AA1214" si="866">C1213+C1212</f>
        <v>0</v>
      </c>
      <c r="D1214" s="44">
        <f t="shared" si="866"/>
        <v>0</v>
      </c>
      <c r="E1214" s="44">
        <f t="shared" si="866"/>
        <v>8578258.6999999993</v>
      </c>
      <c r="F1214" s="44">
        <f t="shared" si="866"/>
        <v>0</v>
      </c>
      <c r="G1214" s="44">
        <f t="shared" si="866"/>
        <v>0</v>
      </c>
      <c r="H1214" s="44">
        <f t="shared" si="866"/>
        <v>0</v>
      </c>
      <c r="I1214" s="44">
        <f t="shared" si="866"/>
        <v>0</v>
      </c>
      <c r="J1214" s="44">
        <f t="shared" si="866"/>
        <v>0</v>
      </c>
      <c r="K1214" s="44">
        <f t="shared" si="866"/>
        <v>0</v>
      </c>
      <c r="L1214" s="44">
        <f t="shared" si="866"/>
        <v>0</v>
      </c>
      <c r="M1214" s="44">
        <f t="shared" si="866"/>
        <v>0</v>
      </c>
      <c r="N1214" s="44">
        <f t="shared" si="866"/>
        <v>2351358.2600000002</v>
      </c>
      <c r="O1214" s="44">
        <f t="shared" si="866"/>
        <v>3262809.1500000004</v>
      </c>
      <c r="P1214" s="44">
        <f t="shared" si="866"/>
        <v>2964091.2899999996</v>
      </c>
      <c r="Q1214" s="44">
        <f t="shared" si="866"/>
        <v>0</v>
      </c>
      <c r="R1214" s="44">
        <f t="shared" si="866"/>
        <v>0</v>
      </c>
      <c r="S1214" s="44">
        <f t="shared" si="866"/>
        <v>0</v>
      </c>
      <c r="T1214" s="44">
        <f t="shared" si="866"/>
        <v>0</v>
      </c>
      <c r="U1214" s="44">
        <f t="shared" si="866"/>
        <v>0</v>
      </c>
      <c r="V1214" s="44">
        <f t="shared" si="866"/>
        <v>0</v>
      </c>
      <c r="W1214" s="44">
        <f t="shared" si="866"/>
        <v>0</v>
      </c>
      <c r="X1214" s="44">
        <f t="shared" si="866"/>
        <v>0</v>
      </c>
      <c r="Y1214" s="44">
        <f t="shared" si="866"/>
        <v>0</v>
      </c>
      <c r="Z1214" s="44">
        <f t="shared" si="866"/>
        <v>8578258.7000000011</v>
      </c>
      <c r="AA1214" s="44">
        <f t="shared" si="866"/>
        <v>29089741.300000001</v>
      </c>
      <c r="AB1214" s="45">
        <f t="shared" si="862"/>
        <v>0.22773332005946695</v>
      </c>
      <c r="AC1214" s="47"/>
    </row>
    <row r="1215" spans="1:29" s="39" customFormat="1" ht="15" customHeight="1" x14ac:dyDescent="0.25">
      <c r="A1215" s="36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  <c r="O1215" s="37"/>
      <c r="P1215" s="37"/>
      <c r="Q1215" s="37"/>
      <c r="R1215" s="37"/>
      <c r="S1215" s="37"/>
      <c r="T1215" s="37"/>
      <c r="U1215" s="37"/>
      <c r="V1215" s="37"/>
      <c r="W1215" s="37"/>
      <c r="X1215" s="37"/>
      <c r="Y1215" s="37"/>
      <c r="Z1215" s="37"/>
      <c r="AA1215" s="37"/>
      <c r="AB1215" s="37"/>
      <c r="AC1215" s="38"/>
    </row>
    <row r="1216" spans="1:29" s="39" customFormat="1" ht="15" customHeight="1" x14ac:dyDescent="0.25">
      <c r="A1216" s="36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  <c r="O1216" s="37"/>
      <c r="P1216" s="37"/>
      <c r="Q1216" s="37"/>
      <c r="R1216" s="37"/>
      <c r="S1216" s="37"/>
      <c r="T1216" s="37"/>
      <c r="U1216" s="37"/>
      <c r="V1216" s="37"/>
      <c r="W1216" s="37"/>
      <c r="X1216" s="37"/>
      <c r="Y1216" s="37"/>
      <c r="Z1216" s="37"/>
      <c r="AA1216" s="37"/>
      <c r="AB1216" s="37"/>
      <c r="AC1216" s="38"/>
    </row>
    <row r="1217" spans="1:29" s="39" customFormat="1" ht="15" customHeight="1" x14ac:dyDescent="0.3">
      <c r="A1217" s="40" t="s">
        <v>69</v>
      </c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  <c r="O1217" s="37"/>
      <c r="P1217" s="37"/>
      <c r="Q1217" s="37"/>
      <c r="R1217" s="37"/>
      <c r="S1217" s="37"/>
      <c r="T1217" s="37"/>
      <c r="U1217" s="37"/>
      <c r="V1217" s="37"/>
      <c r="W1217" s="37"/>
      <c r="X1217" s="37"/>
      <c r="Y1217" s="37"/>
      <c r="Z1217" s="37"/>
      <c r="AA1217" s="37"/>
      <c r="AB1217" s="37"/>
      <c r="AC1217" s="38"/>
    </row>
    <row r="1218" spans="1:29" s="39" customFormat="1" ht="18" customHeight="1" x14ac:dyDescent="0.25">
      <c r="A1218" s="41" t="s">
        <v>36</v>
      </c>
      <c r="B1218" s="37">
        <f>[1]consoCURRENT!E24053</f>
        <v>19375000</v>
      </c>
      <c r="C1218" s="37">
        <f>[1]consoCURRENT!F24053</f>
        <v>0</v>
      </c>
      <c r="D1218" s="37">
        <f>[1]consoCURRENT!G24053</f>
        <v>0</v>
      </c>
      <c r="E1218" s="37">
        <f>[1]consoCURRENT!H24053</f>
        <v>4763018.6999999993</v>
      </c>
      <c r="F1218" s="37">
        <f>[1]consoCURRENT!I24053</f>
        <v>0</v>
      </c>
      <c r="G1218" s="37">
        <f>[1]consoCURRENT!J24053</f>
        <v>0</v>
      </c>
      <c r="H1218" s="37">
        <f>[1]consoCURRENT!K24053</f>
        <v>0</v>
      </c>
      <c r="I1218" s="37">
        <f>[1]consoCURRENT!L24053</f>
        <v>0</v>
      </c>
      <c r="J1218" s="37">
        <f>[1]consoCURRENT!M24053</f>
        <v>0</v>
      </c>
      <c r="K1218" s="37">
        <f>[1]consoCURRENT!N24053</f>
        <v>0</v>
      </c>
      <c r="L1218" s="37">
        <f>[1]consoCURRENT!O24053</f>
        <v>0</v>
      </c>
      <c r="M1218" s="37">
        <f>[1]consoCURRENT!P24053</f>
        <v>0</v>
      </c>
      <c r="N1218" s="37">
        <f>[1]consoCURRENT!Q24053</f>
        <v>0</v>
      </c>
      <c r="O1218" s="37">
        <f>[1]consoCURRENT!R24053</f>
        <v>3249970.43</v>
      </c>
      <c r="P1218" s="37">
        <f>[1]consoCURRENT!S24053</f>
        <v>1513048.27</v>
      </c>
      <c r="Q1218" s="37">
        <f>[1]consoCURRENT!T24053</f>
        <v>0</v>
      </c>
      <c r="R1218" s="37">
        <f>[1]consoCURRENT!U24053</f>
        <v>0</v>
      </c>
      <c r="S1218" s="37">
        <f>[1]consoCURRENT!V24053</f>
        <v>0</v>
      </c>
      <c r="T1218" s="37">
        <f>[1]consoCURRENT!W24053</f>
        <v>0</v>
      </c>
      <c r="U1218" s="37">
        <f>[1]consoCURRENT!X24053</f>
        <v>0</v>
      </c>
      <c r="V1218" s="37">
        <f>[1]consoCURRENT!Y24053</f>
        <v>0</v>
      </c>
      <c r="W1218" s="37">
        <f>[1]consoCURRENT!Z24053</f>
        <v>0</v>
      </c>
      <c r="X1218" s="37">
        <f>[1]consoCURRENT!AA24053</f>
        <v>0</v>
      </c>
      <c r="Y1218" s="37">
        <f>[1]consoCURRENT!AB24053</f>
        <v>0</v>
      </c>
      <c r="Z1218" s="37">
        <f>SUM(M1218:Y1218)</f>
        <v>4763018.7</v>
      </c>
      <c r="AA1218" s="37">
        <f>B1218-Z1218</f>
        <v>14611981.300000001</v>
      </c>
      <c r="AB1218" s="42">
        <f>Z1218/B1218</f>
        <v>0.24583322322580647</v>
      </c>
      <c r="AC1218" s="38"/>
    </row>
    <row r="1219" spans="1:29" s="39" customFormat="1" ht="18" customHeight="1" x14ac:dyDescent="0.25">
      <c r="A1219" s="41" t="s">
        <v>37</v>
      </c>
      <c r="B1219" s="37">
        <f>[1]consoCURRENT!E24129</f>
        <v>5878000</v>
      </c>
      <c r="C1219" s="37">
        <f>[1]consoCURRENT!F24129</f>
        <v>0</v>
      </c>
      <c r="D1219" s="37">
        <f>[1]consoCURRENT!G24129</f>
        <v>0</v>
      </c>
      <c r="E1219" s="37">
        <f>[1]consoCURRENT!H24129</f>
        <v>1214797.8700000001</v>
      </c>
      <c r="F1219" s="37">
        <f>[1]consoCURRENT!I24129</f>
        <v>0</v>
      </c>
      <c r="G1219" s="37">
        <f>[1]consoCURRENT!J24129</f>
        <v>0</v>
      </c>
      <c r="H1219" s="37">
        <f>[1]consoCURRENT!K24129</f>
        <v>0</v>
      </c>
      <c r="I1219" s="37">
        <f>[1]consoCURRENT!L24129</f>
        <v>0</v>
      </c>
      <c r="J1219" s="37">
        <f>[1]consoCURRENT!M24129</f>
        <v>0</v>
      </c>
      <c r="K1219" s="37">
        <f>[1]consoCURRENT!N24129</f>
        <v>0</v>
      </c>
      <c r="L1219" s="37">
        <f>[1]consoCURRENT!O24129</f>
        <v>0</v>
      </c>
      <c r="M1219" s="37">
        <f>[1]consoCURRENT!P24129</f>
        <v>0</v>
      </c>
      <c r="N1219" s="37">
        <f>[1]consoCURRENT!Q24129</f>
        <v>0</v>
      </c>
      <c r="O1219" s="37">
        <f>[1]consoCURRENT!R24129</f>
        <v>947517.47999999986</v>
      </c>
      <c r="P1219" s="37">
        <f>[1]consoCURRENT!S24129</f>
        <v>267280.39</v>
      </c>
      <c r="Q1219" s="37">
        <f>[1]consoCURRENT!T24129</f>
        <v>0</v>
      </c>
      <c r="R1219" s="37">
        <f>[1]consoCURRENT!U24129</f>
        <v>0</v>
      </c>
      <c r="S1219" s="37">
        <f>[1]consoCURRENT!V24129</f>
        <v>0</v>
      </c>
      <c r="T1219" s="37">
        <f>[1]consoCURRENT!W24129</f>
        <v>0</v>
      </c>
      <c r="U1219" s="37">
        <f>[1]consoCURRENT!X24129</f>
        <v>0</v>
      </c>
      <c r="V1219" s="37">
        <f>[1]consoCURRENT!Y24129</f>
        <v>0</v>
      </c>
      <c r="W1219" s="37">
        <f>[1]consoCURRENT!Z24129</f>
        <v>0</v>
      </c>
      <c r="X1219" s="37">
        <f>[1]consoCURRENT!AA24129</f>
        <v>0</v>
      </c>
      <c r="Y1219" s="37">
        <f>[1]consoCURRENT!AB24129</f>
        <v>0</v>
      </c>
      <c r="Z1219" s="37">
        <f t="shared" ref="Z1219:Z1221" si="867">SUM(M1219:Y1219)</f>
        <v>1214797.8699999999</v>
      </c>
      <c r="AA1219" s="37">
        <f t="shared" ref="AA1219:AA1221" si="868">B1219-Z1219</f>
        <v>4663202.13</v>
      </c>
      <c r="AB1219" s="42">
        <f t="shared" ref="AB1219:AB1224" si="869">Z1219/B1219</f>
        <v>0.20666857264375635</v>
      </c>
      <c r="AC1219" s="38"/>
    </row>
    <row r="1220" spans="1:29" s="39" customFormat="1" ht="18" customHeight="1" x14ac:dyDescent="0.25">
      <c r="A1220" s="41" t="s">
        <v>38</v>
      </c>
      <c r="B1220" s="37">
        <f>[1]consoCURRENT!E24135</f>
        <v>0</v>
      </c>
      <c r="C1220" s="37">
        <f>[1]consoCURRENT!F24135</f>
        <v>0</v>
      </c>
      <c r="D1220" s="37">
        <f>[1]consoCURRENT!G24135</f>
        <v>0</v>
      </c>
      <c r="E1220" s="37">
        <f>[1]consoCURRENT!H24135</f>
        <v>0</v>
      </c>
      <c r="F1220" s="37">
        <f>[1]consoCURRENT!I24135</f>
        <v>0</v>
      </c>
      <c r="G1220" s="37">
        <f>[1]consoCURRENT!J24135</f>
        <v>0</v>
      </c>
      <c r="H1220" s="37">
        <f>[1]consoCURRENT!K24135</f>
        <v>0</v>
      </c>
      <c r="I1220" s="37">
        <f>[1]consoCURRENT!L24135</f>
        <v>0</v>
      </c>
      <c r="J1220" s="37">
        <f>[1]consoCURRENT!M24135</f>
        <v>0</v>
      </c>
      <c r="K1220" s="37">
        <f>[1]consoCURRENT!N24135</f>
        <v>0</v>
      </c>
      <c r="L1220" s="37">
        <f>[1]consoCURRENT!O24135</f>
        <v>0</v>
      </c>
      <c r="M1220" s="37">
        <f>[1]consoCURRENT!P24135</f>
        <v>0</v>
      </c>
      <c r="N1220" s="37">
        <f>[1]consoCURRENT!Q24135</f>
        <v>0</v>
      </c>
      <c r="O1220" s="37">
        <f>[1]consoCURRENT!R24135</f>
        <v>0</v>
      </c>
      <c r="P1220" s="37">
        <f>[1]consoCURRENT!S24135</f>
        <v>0</v>
      </c>
      <c r="Q1220" s="37">
        <f>[1]consoCURRENT!T24135</f>
        <v>0</v>
      </c>
      <c r="R1220" s="37">
        <f>[1]consoCURRENT!U24135</f>
        <v>0</v>
      </c>
      <c r="S1220" s="37">
        <f>[1]consoCURRENT!V24135</f>
        <v>0</v>
      </c>
      <c r="T1220" s="37">
        <f>[1]consoCURRENT!W24135</f>
        <v>0</v>
      </c>
      <c r="U1220" s="37">
        <f>[1]consoCURRENT!X24135</f>
        <v>0</v>
      </c>
      <c r="V1220" s="37">
        <f>[1]consoCURRENT!Y24135</f>
        <v>0</v>
      </c>
      <c r="W1220" s="37">
        <f>[1]consoCURRENT!Z24135</f>
        <v>0</v>
      </c>
      <c r="X1220" s="37">
        <f>[1]consoCURRENT!AA24135</f>
        <v>0</v>
      </c>
      <c r="Y1220" s="37">
        <f>[1]consoCURRENT!AB24135</f>
        <v>0</v>
      </c>
      <c r="Z1220" s="37">
        <f t="shared" si="867"/>
        <v>0</v>
      </c>
      <c r="AA1220" s="37">
        <f t="shared" si="868"/>
        <v>0</v>
      </c>
      <c r="AB1220" s="42"/>
      <c r="AC1220" s="38"/>
    </row>
    <row r="1221" spans="1:29" s="39" customFormat="1" ht="18" customHeight="1" x14ac:dyDescent="0.25">
      <c r="A1221" s="41" t="s">
        <v>39</v>
      </c>
      <c r="B1221" s="37">
        <f>[1]consoCURRENT!E24164</f>
        <v>0</v>
      </c>
      <c r="C1221" s="37">
        <f>[1]consoCURRENT!F24164</f>
        <v>0</v>
      </c>
      <c r="D1221" s="37">
        <f>[1]consoCURRENT!G24164</f>
        <v>0</v>
      </c>
      <c r="E1221" s="37">
        <f>[1]consoCURRENT!H24164</f>
        <v>0</v>
      </c>
      <c r="F1221" s="37">
        <f>[1]consoCURRENT!I24164</f>
        <v>0</v>
      </c>
      <c r="G1221" s="37">
        <f>[1]consoCURRENT!J24164</f>
        <v>0</v>
      </c>
      <c r="H1221" s="37">
        <f>[1]consoCURRENT!K24164</f>
        <v>0</v>
      </c>
      <c r="I1221" s="37">
        <f>[1]consoCURRENT!L24164</f>
        <v>0</v>
      </c>
      <c r="J1221" s="37">
        <f>[1]consoCURRENT!M24164</f>
        <v>0</v>
      </c>
      <c r="K1221" s="37">
        <f>[1]consoCURRENT!N24164</f>
        <v>0</v>
      </c>
      <c r="L1221" s="37">
        <f>[1]consoCURRENT!O24164</f>
        <v>0</v>
      </c>
      <c r="M1221" s="37">
        <f>[1]consoCURRENT!P24164</f>
        <v>0</v>
      </c>
      <c r="N1221" s="37">
        <f>[1]consoCURRENT!Q24164</f>
        <v>0</v>
      </c>
      <c r="O1221" s="37">
        <f>[1]consoCURRENT!R24164</f>
        <v>0</v>
      </c>
      <c r="P1221" s="37">
        <f>[1]consoCURRENT!S24164</f>
        <v>0</v>
      </c>
      <c r="Q1221" s="37">
        <f>[1]consoCURRENT!T24164</f>
        <v>0</v>
      </c>
      <c r="R1221" s="37">
        <f>[1]consoCURRENT!U24164</f>
        <v>0</v>
      </c>
      <c r="S1221" s="37">
        <f>[1]consoCURRENT!V24164</f>
        <v>0</v>
      </c>
      <c r="T1221" s="37">
        <f>[1]consoCURRENT!W24164</f>
        <v>0</v>
      </c>
      <c r="U1221" s="37">
        <f>[1]consoCURRENT!X24164</f>
        <v>0</v>
      </c>
      <c r="V1221" s="37">
        <f>[1]consoCURRENT!Y24164</f>
        <v>0</v>
      </c>
      <c r="W1221" s="37">
        <f>[1]consoCURRENT!Z24164</f>
        <v>0</v>
      </c>
      <c r="X1221" s="37">
        <f>[1]consoCURRENT!AA24164</f>
        <v>0</v>
      </c>
      <c r="Y1221" s="37">
        <f>[1]consoCURRENT!AB24164</f>
        <v>0</v>
      </c>
      <c r="Z1221" s="37">
        <f t="shared" si="867"/>
        <v>0</v>
      </c>
      <c r="AA1221" s="37">
        <f t="shared" si="868"/>
        <v>0</v>
      </c>
      <c r="AB1221" s="42"/>
      <c r="AC1221" s="38"/>
    </row>
    <row r="1222" spans="1:29" s="39" customFormat="1" ht="18" customHeight="1" x14ac:dyDescent="0.25">
      <c r="A1222" s="43" t="s">
        <v>40</v>
      </c>
      <c r="B1222" s="44">
        <f>SUM(B1218:B1221)</f>
        <v>25253000</v>
      </c>
      <c r="C1222" s="44">
        <f t="shared" ref="C1222:AA1222" si="870">SUM(C1218:C1221)</f>
        <v>0</v>
      </c>
      <c r="D1222" s="44">
        <f t="shared" si="870"/>
        <v>0</v>
      </c>
      <c r="E1222" s="44">
        <f t="shared" si="870"/>
        <v>5977816.5699999994</v>
      </c>
      <c r="F1222" s="44">
        <f t="shared" si="870"/>
        <v>0</v>
      </c>
      <c r="G1222" s="44">
        <f t="shared" si="870"/>
        <v>0</v>
      </c>
      <c r="H1222" s="44">
        <f t="shared" si="870"/>
        <v>0</v>
      </c>
      <c r="I1222" s="44">
        <f t="shared" si="870"/>
        <v>0</v>
      </c>
      <c r="J1222" s="44">
        <f t="shared" si="870"/>
        <v>0</v>
      </c>
      <c r="K1222" s="44">
        <f t="shared" si="870"/>
        <v>0</v>
      </c>
      <c r="L1222" s="44">
        <f t="shared" si="870"/>
        <v>0</v>
      </c>
      <c r="M1222" s="44">
        <f t="shared" si="870"/>
        <v>0</v>
      </c>
      <c r="N1222" s="44">
        <f t="shared" si="870"/>
        <v>0</v>
      </c>
      <c r="O1222" s="44">
        <f t="shared" si="870"/>
        <v>4197487.91</v>
      </c>
      <c r="P1222" s="44">
        <f t="shared" si="870"/>
        <v>1780328.6600000001</v>
      </c>
      <c r="Q1222" s="44">
        <f t="shared" si="870"/>
        <v>0</v>
      </c>
      <c r="R1222" s="44">
        <f t="shared" si="870"/>
        <v>0</v>
      </c>
      <c r="S1222" s="44">
        <f t="shared" si="870"/>
        <v>0</v>
      </c>
      <c r="T1222" s="44">
        <f t="shared" si="870"/>
        <v>0</v>
      </c>
      <c r="U1222" s="44">
        <f t="shared" si="870"/>
        <v>0</v>
      </c>
      <c r="V1222" s="44">
        <f t="shared" si="870"/>
        <v>0</v>
      </c>
      <c r="W1222" s="44">
        <f t="shared" si="870"/>
        <v>0</v>
      </c>
      <c r="X1222" s="44">
        <f t="shared" si="870"/>
        <v>0</v>
      </c>
      <c r="Y1222" s="44">
        <f t="shared" si="870"/>
        <v>0</v>
      </c>
      <c r="Z1222" s="44">
        <f t="shared" si="870"/>
        <v>5977816.5700000003</v>
      </c>
      <c r="AA1222" s="44">
        <f t="shared" si="870"/>
        <v>19275183.43</v>
      </c>
      <c r="AB1222" s="45">
        <f t="shared" si="869"/>
        <v>0.23671708589078527</v>
      </c>
      <c r="AC1222" s="38"/>
    </row>
    <row r="1223" spans="1:29" s="39" customFormat="1" ht="18" customHeight="1" x14ac:dyDescent="0.25">
      <c r="A1223" s="46" t="s">
        <v>41</v>
      </c>
      <c r="B1223" s="37">
        <f>[1]consoCURRENT!E24168</f>
        <v>1301000</v>
      </c>
      <c r="C1223" s="37">
        <f>[1]consoCURRENT!F24168</f>
        <v>0</v>
      </c>
      <c r="D1223" s="37">
        <f>[1]consoCURRENT!G24168</f>
        <v>0</v>
      </c>
      <c r="E1223" s="37">
        <f>[1]consoCURRENT!H24168</f>
        <v>356078.2</v>
      </c>
      <c r="F1223" s="37">
        <f>[1]consoCURRENT!I24168</f>
        <v>0</v>
      </c>
      <c r="G1223" s="37">
        <f>[1]consoCURRENT!J24168</f>
        <v>0</v>
      </c>
      <c r="H1223" s="37">
        <f>[1]consoCURRENT!K24168</f>
        <v>0</v>
      </c>
      <c r="I1223" s="37">
        <f>[1]consoCURRENT!L24168</f>
        <v>0</v>
      </c>
      <c r="J1223" s="37">
        <f>[1]consoCURRENT!M24168</f>
        <v>0</v>
      </c>
      <c r="K1223" s="37">
        <f>[1]consoCURRENT!N24168</f>
        <v>0</v>
      </c>
      <c r="L1223" s="37">
        <f>[1]consoCURRENT!O24168</f>
        <v>0</v>
      </c>
      <c r="M1223" s="37">
        <f>[1]consoCURRENT!P24168</f>
        <v>0</v>
      </c>
      <c r="N1223" s="37">
        <f>[1]consoCURRENT!Q24168</f>
        <v>0</v>
      </c>
      <c r="O1223" s="37">
        <f>[1]consoCURRENT!R24168</f>
        <v>118649.16</v>
      </c>
      <c r="P1223" s="37">
        <f>[1]consoCURRENT!S24168</f>
        <v>237429.04</v>
      </c>
      <c r="Q1223" s="37">
        <f>[1]consoCURRENT!T24168</f>
        <v>0</v>
      </c>
      <c r="R1223" s="37">
        <f>[1]consoCURRENT!U24168</f>
        <v>0</v>
      </c>
      <c r="S1223" s="37">
        <f>[1]consoCURRENT!V24168</f>
        <v>0</v>
      </c>
      <c r="T1223" s="37">
        <f>[1]consoCURRENT!W24168</f>
        <v>0</v>
      </c>
      <c r="U1223" s="37">
        <f>[1]consoCURRENT!X24168</f>
        <v>0</v>
      </c>
      <c r="V1223" s="37">
        <f>[1]consoCURRENT!Y24168</f>
        <v>0</v>
      </c>
      <c r="W1223" s="37">
        <f>[1]consoCURRENT!Z24168</f>
        <v>0</v>
      </c>
      <c r="X1223" s="37">
        <f>[1]consoCURRENT!AA24168</f>
        <v>0</v>
      </c>
      <c r="Y1223" s="37">
        <f>[1]consoCURRENT!AB24168</f>
        <v>0</v>
      </c>
      <c r="Z1223" s="37">
        <f t="shared" ref="Z1223" si="871">SUM(M1223:Y1223)</f>
        <v>356078.2</v>
      </c>
      <c r="AA1223" s="37">
        <f t="shared" ref="AA1223" si="872">B1223-Z1223</f>
        <v>944921.8</v>
      </c>
      <c r="AB1223" s="42">
        <f t="shared" si="869"/>
        <v>0.2736957724827056</v>
      </c>
      <c r="AC1223" s="38"/>
    </row>
    <row r="1224" spans="1:29" s="39" customFormat="1" ht="18" customHeight="1" x14ac:dyDescent="0.25">
      <c r="A1224" s="43" t="s">
        <v>42</v>
      </c>
      <c r="B1224" s="44">
        <f>B1223+B1222</f>
        <v>26554000</v>
      </c>
      <c r="C1224" s="44">
        <f t="shared" ref="C1224:AA1224" si="873">C1223+C1222</f>
        <v>0</v>
      </c>
      <c r="D1224" s="44">
        <f t="shared" si="873"/>
        <v>0</v>
      </c>
      <c r="E1224" s="44">
        <f t="shared" si="873"/>
        <v>6333894.7699999996</v>
      </c>
      <c r="F1224" s="44">
        <f t="shared" si="873"/>
        <v>0</v>
      </c>
      <c r="G1224" s="44">
        <f t="shared" si="873"/>
        <v>0</v>
      </c>
      <c r="H1224" s="44">
        <f t="shared" si="873"/>
        <v>0</v>
      </c>
      <c r="I1224" s="44">
        <f t="shared" si="873"/>
        <v>0</v>
      </c>
      <c r="J1224" s="44">
        <f t="shared" si="873"/>
        <v>0</v>
      </c>
      <c r="K1224" s="44">
        <f t="shared" si="873"/>
        <v>0</v>
      </c>
      <c r="L1224" s="44">
        <f t="shared" si="873"/>
        <v>0</v>
      </c>
      <c r="M1224" s="44">
        <f t="shared" si="873"/>
        <v>0</v>
      </c>
      <c r="N1224" s="44">
        <f t="shared" si="873"/>
        <v>0</v>
      </c>
      <c r="O1224" s="44">
        <f t="shared" si="873"/>
        <v>4316137.07</v>
      </c>
      <c r="P1224" s="44">
        <f t="shared" si="873"/>
        <v>2017757.7000000002</v>
      </c>
      <c r="Q1224" s="44">
        <f t="shared" si="873"/>
        <v>0</v>
      </c>
      <c r="R1224" s="44">
        <f t="shared" si="873"/>
        <v>0</v>
      </c>
      <c r="S1224" s="44">
        <f t="shared" si="873"/>
        <v>0</v>
      </c>
      <c r="T1224" s="44">
        <f t="shared" si="873"/>
        <v>0</v>
      </c>
      <c r="U1224" s="44">
        <f t="shared" si="873"/>
        <v>0</v>
      </c>
      <c r="V1224" s="44">
        <f t="shared" si="873"/>
        <v>0</v>
      </c>
      <c r="W1224" s="44">
        <f t="shared" si="873"/>
        <v>0</v>
      </c>
      <c r="X1224" s="44">
        <f t="shared" si="873"/>
        <v>0</v>
      </c>
      <c r="Y1224" s="44">
        <f t="shared" si="873"/>
        <v>0</v>
      </c>
      <c r="Z1224" s="44">
        <f t="shared" si="873"/>
        <v>6333894.7700000005</v>
      </c>
      <c r="AA1224" s="44">
        <f t="shared" si="873"/>
        <v>20220105.23</v>
      </c>
      <c r="AB1224" s="45">
        <f t="shared" si="869"/>
        <v>0.23852883821646459</v>
      </c>
      <c r="AC1224" s="47"/>
    </row>
    <row r="1225" spans="1:29" s="39" customFormat="1" ht="15" customHeight="1" x14ac:dyDescent="0.25">
      <c r="A1225" s="36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  <c r="O1225" s="37"/>
      <c r="P1225" s="37"/>
      <c r="Q1225" s="37"/>
      <c r="R1225" s="37"/>
      <c r="S1225" s="37"/>
      <c r="T1225" s="37"/>
      <c r="U1225" s="37"/>
      <c r="V1225" s="37"/>
      <c r="W1225" s="37"/>
      <c r="X1225" s="37"/>
      <c r="Y1225" s="37"/>
      <c r="Z1225" s="37"/>
      <c r="AA1225" s="37"/>
      <c r="AB1225" s="37"/>
      <c r="AC1225" s="38"/>
    </row>
    <row r="1226" spans="1:29" s="39" customFormat="1" ht="15" customHeight="1" x14ac:dyDescent="0.25">
      <c r="A1226" s="36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  <c r="O1226" s="37"/>
      <c r="P1226" s="37"/>
      <c r="Q1226" s="37"/>
      <c r="R1226" s="37"/>
      <c r="S1226" s="37"/>
      <c r="T1226" s="37"/>
      <c r="U1226" s="37"/>
      <c r="V1226" s="37"/>
      <c r="W1226" s="37"/>
      <c r="X1226" s="37"/>
      <c r="Y1226" s="37"/>
      <c r="Z1226" s="37"/>
      <c r="AA1226" s="37"/>
      <c r="AB1226" s="37"/>
      <c r="AC1226" s="38"/>
    </row>
    <row r="1227" spans="1:29" s="39" customFormat="1" ht="15" customHeight="1" x14ac:dyDescent="0.3">
      <c r="A1227" s="40" t="s">
        <v>82</v>
      </c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  <c r="O1227" s="37"/>
      <c r="P1227" s="37"/>
      <c r="Q1227" s="37"/>
      <c r="R1227" s="37"/>
      <c r="S1227" s="37"/>
      <c r="T1227" s="37"/>
      <c r="U1227" s="37"/>
      <c r="V1227" s="37"/>
      <c r="W1227" s="37"/>
      <c r="X1227" s="37"/>
      <c r="Y1227" s="37"/>
      <c r="Z1227" s="37"/>
      <c r="AA1227" s="37"/>
      <c r="AB1227" s="37"/>
      <c r="AC1227" s="38"/>
    </row>
    <row r="1228" spans="1:29" s="39" customFormat="1" ht="18" customHeight="1" x14ac:dyDescent="0.25">
      <c r="A1228" s="41" t="s">
        <v>36</v>
      </c>
      <c r="B1228" s="37">
        <f>[1]consoCURRENT!E24228</f>
        <v>9364000</v>
      </c>
      <c r="C1228" s="37">
        <f>[1]consoCURRENT!F24228</f>
        <v>0</v>
      </c>
      <c r="D1228" s="37">
        <f>[1]consoCURRENT!G24228</f>
        <v>0</v>
      </c>
      <c r="E1228" s="37">
        <f>[1]consoCURRENT!H24228</f>
        <v>2014575.32</v>
      </c>
      <c r="F1228" s="37">
        <f>[1]consoCURRENT!I24228</f>
        <v>0</v>
      </c>
      <c r="G1228" s="37">
        <f>[1]consoCURRENT!J24228</f>
        <v>0</v>
      </c>
      <c r="H1228" s="37">
        <f>[1]consoCURRENT!K24228</f>
        <v>0</v>
      </c>
      <c r="I1228" s="37">
        <f>[1]consoCURRENT!L24228</f>
        <v>0</v>
      </c>
      <c r="J1228" s="37">
        <f>[1]consoCURRENT!M24228</f>
        <v>0</v>
      </c>
      <c r="K1228" s="37">
        <f>[1]consoCURRENT!N24228</f>
        <v>0</v>
      </c>
      <c r="L1228" s="37">
        <f>[1]consoCURRENT!O24228</f>
        <v>0</v>
      </c>
      <c r="M1228" s="37">
        <f>[1]consoCURRENT!P24228</f>
        <v>0</v>
      </c>
      <c r="N1228" s="37">
        <f>[1]consoCURRENT!Q24228</f>
        <v>0</v>
      </c>
      <c r="O1228" s="37">
        <f>[1]consoCURRENT!R24228</f>
        <v>1249080.44</v>
      </c>
      <c r="P1228" s="37">
        <f>[1]consoCURRENT!S24228</f>
        <v>765494.88</v>
      </c>
      <c r="Q1228" s="37">
        <f>[1]consoCURRENT!T24228</f>
        <v>0</v>
      </c>
      <c r="R1228" s="37">
        <f>[1]consoCURRENT!U24228</f>
        <v>0</v>
      </c>
      <c r="S1228" s="37">
        <f>[1]consoCURRENT!V24228</f>
        <v>0</v>
      </c>
      <c r="T1228" s="37">
        <f>[1]consoCURRENT!W24228</f>
        <v>0</v>
      </c>
      <c r="U1228" s="37">
        <f>[1]consoCURRENT!X24228</f>
        <v>0</v>
      </c>
      <c r="V1228" s="37">
        <f>[1]consoCURRENT!Y24228</f>
        <v>0</v>
      </c>
      <c r="W1228" s="37">
        <f>[1]consoCURRENT!Z24228</f>
        <v>0</v>
      </c>
      <c r="X1228" s="37">
        <f>[1]consoCURRENT!AA24228</f>
        <v>0</v>
      </c>
      <c r="Y1228" s="37">
        <f>[1]consoCURRENT!AB24228</f>
        <v>0</v>
      </c>
      <c r="Z1228" s="37">
        <f>SUM(M1228:Y1228)</f>
        <v>2014575.3199999998</v>
      </c>
      <c r="AA1228" s="37">
        <f>B1228-Z1228</f>
        <v>7349424.6799999997</v>
      </c>
      <c r="AB1228" s="42">
        <f>Z1228/B1228</f>
        <v>0.21514046561298589</v>
      </c>
      <c r="AC1228" s="38"/>
    </row>
    <row r="1229" spans="1:29" s="39" customFormat="1" ht="18" customHeight="1" x14ac:dyDescent="0.25">
      <c r="A1229" s="41" t="s">
        <v>37</v>
      </c>
      <c r="B1229" s="37">
        <f>[1]consoCURRENT!E24304</f>
        <v>23514000</v>
      </c>
      <c r="C1229" s="37">
        <f>[1]consoCURRENT!F24304</f>
        <v>0</v>
      </c>
      <c r="D1229" s="37">
        <f>[1]consoCURRENT!G24304</f>
        <v>-2499204</v>
      </c>
      <c r="E1229" s="37">
        <f>[1]consoCURRENT!H24304</f>
        <v>4855729.17</v>
      </c>
      <c r="F1229" s="37">
        <f>[1]consoCURRENT!I24304</f>
        <v>0</v>
      </c>
      <c r="G1229" s="37">
        <f>[1]consoCURRENT!J24304</f>
        <v>0</v>
      </c>
      <c r="H1229" s="37">
        <f>[1]consoCURRENT!K24304</f>
        <v>0</v>
      </c>
      <c r="I1229" s="37">
        <f>[1]consoCURRENT!L24304</f>
        <v>1116987.99</v>
      </c>
      <c r="J1229" s="37">
        <f>[1]consoCURRENT!M24304</f>
        <v>0</v>
      </c>
      <c r="K1229" s="37">
        <f>[1]consoCURRENT!N24304</f>
        <v>0</v>
      </c>
      <c r="L1229" s="37">
        <f>[1]consoCURRENT!O24304</f>
        <v>0</v>
      </c>
      <c r="M1229" s="37">
        <f>[1]consoCURRENT!P24304</f>
        <v>1116987.99</v>
      </c>
      <c r="N1229" s="37">
        <f>[1]consoCURRENT!Q24304</f>
        <v>0</v>
      </c>
      <c r="O1229" s="37">
        <f>[1]consoCURRENT!R24304</f>
        <v>3347841.65</v>
      </c>
      <c r="P1229" s="37">
        <f>[1]consoCURRENT!S24304</f>
        <v>390899.52999999997</v>
      </c>
      <c r="Q1229" s="37">
        <f>[1]consoCURRENT!T24304</f>
        <v>0</v>
      </c>
      <c r="R1229" s="37">
        <f>[1]consoCURRENT!U24304</f>
        <v>0</v>
      </c>
      <c r="S1229" s="37">
        <f>[1]consoCURRENT!V24304</f>
        <v>0</v>
      </c>
      <c r="T1229" s="37">
        <f>[1]consoCURRENT!W24304</f>
        <v>0</v>
      </c>
      <c r="U1229" s="37">
        <f>[1]consoCURRENT!X24304</f>
        <v>0</v>
      </c>
      <c r="V1229" s="37">
        <f>[1]consoCURRENT!Y24304</f>
        <v>0</v>
      </c>
      <c r="W1229" s="37">
        <f>[1]consoCURRENT!Z24304</f>
        <v>0</v>
      </c>
      <c r="X1229" s="37">
        <f>[1]consoCURRENT!AA24304</f>
        <v>0</v>
      </c>
      <c r="Y1229" s="37">
        <f>[1]consoCURRENT!AB24304</f>
        <v>0</v>
      </c>
      <c r="Z1229" s="37">
        <f t="shared" ref="Z1229:Z1231" si="874">SUM(M1229:Y1229)</f>
        <v>4855729.17</v>
      </c>
      <c r="AA1229" s="37">
        <f t="shared" ref="AA1229:AA1231" si="875">B1229-Z1229</f>
        <v>18658270.829999998</v>
      </c>
      <c r="AB1229" s="42">
        <f t="shared" ref="AB1229:AB1234" si="876">Z1229/B1229</f>
        <v>0.20650374968104107</v>
      </c>
      <c r="AC1229" s="38"/>
    </row>
    <row r="1230" spans="1:29" s="39" customFormat="1" ht="18" customHeight="1" x14ac:dyDescent="0.25">
      <c r="A1230" s="41" t="s">
        <v>38</v>
      </c>
      <c r="B1230" s="37">
        <f>[1]consoCURRENT!E24310</f>
        <v>0</v>
      </c>
      <c r="C1230" s="37">
        <f>[1]consoCURRENT!F24310</f>
        <v>0</v>
      </c>
      <c r="D1230" s="37">
        <f>[1]consoCURRENT!G24310</f>
        <v>0</v>
      </c>
      <c r="E1230" s="37">
        <f>[1]consoCURRENT!H24310</f>
        <v>0</v>
      </c>
      <c r="F1230" s="37">
        <f>[1]consoCURRENT!I24310</f>
        <v>0</v>
      </c>
      <c r="G1230" s="37">
        <f>[1]consoCURRENT!J24310</f>
        <v>0</v>
      </c>
      <c r="H1230" s="37">
        <f>[1]consoCURRENT!K24310</f>
        <v>0</v>
      </c>
      <c r="I1230" s="37">
        <f>[1]consoCURRENT!L24310</f>
        <v>0</v>
      </c>
      <c r="J1230" s="37">
        <f>[1]consoCURRENT!M24310</f>
        <v>0</v>
      </c>
      <c r="K1230" s="37">
        <f>[1]consoCURRENT!N24310</f>
        <v>0</v>
      </c>
      <c r="L1230" s="37">
        <f>[1]consoCURRENT!O24310</f>
        <v>0</v>
      </c>
      <c r="M1230" s="37">
        <f>[1]consoCURRENT!P24310</f>
        <v>0</v>
      </c>
      <c r="N1230" s="37">
        <f>[1]consoCURRENT!Q24310</f>
        <v>0</v>
      </c>
      <c r="O1230" s="37">
        <f>[1]consoCURRENT!R24310</f>
        <v>0</v>
      </c>
      <c r="P1230" s="37">
        <f>[1]consoCURRENT!S24310</f>
        <v>0</v>
      </c>
      <c r="Q1230" s="37">
        <f>[1]consoCURRENT!T24310</f>
        <v>0</v>
      </c>
      <c r="R1230" s="37">
        <f>[1]consoCURRENT!U24310</f>
        <v>0</v>
      </c>
      <c r="S1230" s="37">
        <f>[1]consoCURRENT!V24310</f>
        <v>0</v>
      </c>
      <c r="T1230" s="37">
        <f>[1]consoCURRENT!W24310</f>
        <v>0</v>
      </c>
      <c r="U1230" s="37">
        <f>[1]consoCURRENT!X24310</f>
        <v>0</v>
      </c>
      <c r="V1230" s="37">
        <f>[1]consoCURRENT!Y24310</f>
        <v>0</v>
      </c>
      <c r="W1230" s="37">
        <f>[1]consoCURRENT!Z24310</f>
        <v>0</v>
      </c>
      <c r="X1230" s="37">
        <f>[1]consoCURRENT!AA24310</f>
        <v>0</v>
      </c>
      <c r="Y1230" s="37">
        <f>[1]consoCURRENT!AB24310</f>
        <v>0</v>
      </c>
      <c r="Z1230" s="37">
        <f t="shared" si="874"/>
        <v>0</v>
      </c>
      <c r="AA1230" s="37">
        <f t="shared" si="875"/>
        <v>0</v>
      </c>
      <c r="AB1230" s="42"/>
      <c r="AC1230" s="38"/>
    </row>
    <row r="1231" spans="1:29" s="39" customFormat="1" ht="18" customHeight="1" x14ac:dyDescent="0.25">
      <c r="A1231" s="41" t="s">
        <v>39</v>
      </c>
      <c r="B1231" s="37">
        <f>[1]consoCURRENT!E24339</f>
        <v>0</v>
      </c>
      <c r="C1231" s="37">
        <f>[1]consoCURRENT!F24339</f>
        <v>0</v>
      </c>
      <c r="D1231" s="37">
        <f>[1]consoCURRENT!G24339</f>
        <v>0</v>
      </c>
      <c r="E1231" s="37">
        <f>[1]consoCURRENT!H24339</f>
        <v>0</v>
      </c>
      <c r="F1231" s="37">
        <f>[1]consoCURRENT!I24339</f>
        <v>0</v>
      </c>
      <c r="G1231" s="37">
        <f>[1]consoCURRENT!J24339</f>
        <v>0</v>
      </c>
      <c r="H1231" s="37">
        <f>[1]consoCURRENT!K24339</f>
        <v>0</v>
      </c>
      <c r="I1231" s="37">
        <f>[1]consoCURRENT!L24339</f>
        <v>0</v>
      </c>
      <c r="J1231" s="37">
        <f>[1]consoCURRENT!M24339</f>
        <v>0</v>
      </c>
      <c r="K1231" s="37">
        <f>[1]consoCURRENT!N24339</f>
        <v>0</v>
      </c>
      <c r="L1231" s="37">
        <f>[1]consoCURRENT!O24339</f>
        <v>0</v>
      </c>
      <c r="M1231" s="37">
        <f>[1]consoCURRENT!P24339</f>
        <v>0</v>
      </c>
      <c r="N1231" s="37">
        <f>[1]consoCURRENT!Q24339</f>
        <v>0</v>
      </c>
      <c r="O1231" s="37">
        <f>[1]consoCURRENT!R24339</f>
        <v>0</v>
      </c>
      <c r="P1231" s="37">
        <f>[1]consoCURRENT!S24339</f>
        <v>0</v>
      </c>
      <c r="Q1231" s="37">
        <f>[1]consoCURRENT!T24339</f>
        <v>0</v>
      </c>
      <c r="R1231" s="37">
        <f>[1]consoCURRENT!U24339</f>
        <v>0</v>
      </c>
      <c r="S1231" s="37">
        <f>[1]consoCURRENT!V24339</f>
        <v>0</v>
      </c>
      <c r="T1231" s="37">
        <f>[1]consoCURRENT!W24339</f>
        <v>0</v>
      </c>
      <c r="U1231" s="37">
        <f>[1]consoCURRENT!X24339</f>
        <v>0</v>
      </c>
      <c r="V1231" s="37">
        <f>[1]consoCURRENT!Y24339</f>
        <v>0</v>
      </c>
      <c r="W1231" s="37">
        <f>[1]consoCURRENT!Z24339</f>
        <v>0</v>
      </c>
      <c r="X1231" s="37">
        <f>[1]consoCURRENT!AA24339</f>
        <v>0</v>
      </c>
      <c r="Y1231" s="37">
        <f>[1]consoCURRENT!AB24339</f>
        <v>0</v>
      </c>
      <c r="Z1231" s="37">
        <f t="shared" si="874"/>
        <v>0</v>
      </c>
      <c r="AA1231" s="37">
        <f t="shared" si="875"/>
        <v>0</v>
      </c>
      <c r="AB1231" s="42"/>
      <c r="AC1231" s="38"/>
    </row>
    <row r="1232" spans="1:29" s="39" customFormat="1" ht="18" customHeight="1" x14ac:dyDescent="0.25">
      <c r="A1232" s="43" t="s">
        <v>40</v>
      </c>
      <c r="B1232" s="44">
        <f>SUM(B1228:B1231)</f>
        <v>32878000</v>
      </c>
      <c r="C1232" s="44">
        <f t="shared" ref="C1232:AA1232" si="877">SUM(C1228:C1231)</f>
        <v>0</v>
      </c>
      <c r="D1232" s="44">
        <f t="shared" si="877"/>
        <v>-2499204</v>
      </c>
      <c r="E1232" s="44">
        <f t="shared" si="877"/>
        <v>6870304.4900000002</v>
      </c>
      <c r="F1232" s="44">
        <f t="shared" si="877"/>
        <v>0</v>
      </c>
      <c r="G1232" s="44">
        <f t="shared" si="877"/>
        <v>0</v>
      </c>
      <c r="H1232" s="44">
        <f t="shared" si="877"/>
        <v>0</v>
      </c>
      <c r="I1232" s="44">
        <f t="shared" si="877"/>
        <v>1116987.99</v>
      </c>
      <c r="J1232" s="44">
        <f t="shared" si="877"/>
        <v>0</v>
      </c>
      <c r="K1232" s="44">
        <f t="shared" si="877"/>
        <v>0</v>
      </c>
      <c r="L1232" s="44">
        <f t="shared" si="877"/>
        <v>0</v>
      </c>
      <c r="M1232" s="44">
        <f t="shared" si="877"/>
        <v>1116987.99</v>
      </c>
      <c r="N1232" s="44">
        <f t="shared" si="877"/>
        <v>0</v>
      </c>
      <c r="O1232" s="44">
        <f t="shared" si="877"/>
        <v>4596922.09</v>
      </c>
      <c r="P1232" s="44">
        <f t="shared" si="877"/>
        <v>1156394.4099999999</v>
      </c>
      <c r="Q1232" s="44">
        <f t="shared" si="877"/>
        <v>0</v>
      </c>
      <c r="R1232" s="44">
        <f t="shared" si="877"/>
        <v>0</v>
      </c>
      <c r="S1232" s="44">
        <f t="shared" si="877"/>
        <v>0</v>
      </c>
      <c r="T1232" s="44">
        <f t="shared" si="877"/>
        <v>0</v>
      </c>
      <c r="U1232" s="44">
        <f t="shared" si="877"/>
        <v>0</v>
      </c>
      <c r="V1232" s="44">
        <f t="shared" si="877"/>
        <v>0</v>
      </c>
      <c r="W1232" s="44">
        <f t="shared" si="877"/>
        <v>0</v>
      </c>
      <c r="X1232" s="44">
        <f t="shared" si="877"/>
        <v>0</v>
      </c>
      <c r="Y1232" s="44">
        <f t="shared" si="877"/>
        <v>0</v>
      </c>
      <c r="Z1232" s="44">
        <f t="shared" si="877"/>
        <v>6870304.4900000002</v>
      </c>
      <c r="AA1232" s="44">
        <f t="shared" si="877"/>
        <v>26007695.509999998</v>
      </c>
      <c r="AB1232" s="45">
        <f t="shared" si="876"/>
        <v>0.20896357716406108</v>
      </c>
      <c r="AC1232" s="38"/>
    </row>
    <row r="1233" spans="1:29" s="39" customFormat="1" ht="18" customHeight="1" x14ac:dyDescent="0.25">
      <c r="A1233" s="46" t="s">
        <v>41</v>
      </c>
      <c r="B1233" s="37">
        <f>[1]consoCURRENT!E24343</f>
        <v>840000</v>
      </c>
      <c r="C1233" s="37">
        <f>[1]consoCURRENT!F24343</f>
        <v>0</v>
      </c>
      <c r="D1233" s="37">
        <f>[1]consoCURRENT!G24343</f>
        <v>0</v>
      </c>
      <c r="E1233" s="37">
        <f>[1]consoCURRENT!H24343</f>
        <v>185511.6</v>
      </c>
      <c r="F1233" s="37">
        <f>[1]consoCURRENT!I24343</f>
        <v>0</v>
      </c>
      <c r="G1233" s="37">
        <f>[1]consoCURRENT!J24343</f>
        <v>0</v>
      </c>
      <c r="H1233" s="37">
        <f>[1]consoCURRENT!K24343</f>
        <v>0</v>
      </c>
      <c r="I1233" s="37">
        <f>[1]consoCURRENT!L24343</f>
        <v>0</v>
      </c>
      <c r="J1233" s="37">
        <f>[1]consoCURRENT!M24343</f>
        <v>0</v>
      </c>
      <c r="K1233" s="37">
        <f>[1]consoCURRENT!N24343</f>
        <v>0</v>
      </c>
      <c r="L1233" s="37">
        <f>[1]consoCURRENT!O24343</f>
        <v>0</v>
      </c>
      <c r="M1233" s="37">
        <f>[1]consoCURRENT!P24343</f>
        <v>0</v>
      </c>
      <c r="N1233" s="37">
        <f>[1]consoCURRENT!Q24343</f>
        <v>0</v>
      </c>
      <c r="O1233" s="37">
        <f>[1]consoCURRENT!R24343</f>
        <v>61837.2</v>
      </c>
      <c r="P1233" s="37">
        <f>[1]consoCURRENT!S24343</f>
        <v>123674.40000000001</v>
      </c>
      <c r="Q1233" s="37">
        <f>[1]consoCURRENT!T24343</f>
        <v>0</v>
      </c>
      <c r="R1233" s="37">
        <f>[1]consoCURRENT!U24343</f>
        <v>0</v>
      </c>
      <c r="S1233" s="37">
        <f>[1]consoCURRENT!V24343</f>
        <v>0</v>
      </c>
      <c r="T1233" s="37">
        <f>[1]consoCURRENT!W24343</f>
        <v>0</v>
      </c>
      <c r="U1233" s="37">
        <f>[1]consoCURRENT!X24343</f>
        <v>0</v>
      </c>
      <c r="V1233" s="37">
        <f>[1]consoCURRENT!Y24343</f>
        <v>0</v>
      </c>
      <c r="W1233" s="37">
        <f>[1]consoCURRENT!Z24343</f>
        <v>0</v>
      </c>
      <c r="X1233" s="37">
        <f>[1]consoCURRENT!AA24343</f>
        <v>0</v>
      </c>
      <c r="Y1233" s="37">
        <f>[1]consoCURRENT!AB24343</f>
        <v>0</v>
      </c>
      <c r="Z1233" s="37">
        <f t="shared" ref="Z1233" si="878">SUM(M1233:Y1233)</f>
        <v>185511.6</v>
      </c>
      <c r="AA1233" s="37">
        <f t="shared" ref="AA1233" si="879">B1233-Z1233</f>
        <v>654488.4</v>
      </c>
      <c r="AB1233" s="42">
        <f t="shared" si="876"/>
        <v>0.22084714285714285</v>
      </c>
      <c r="AC1233" s="38"/>
    </row>
    <row r="1234" spans="1:29" s="39" customFormat="1" ht="18" customHeight="1" x14ac:dyDescent="0.25">
      <c r="A1234" s="43" t="s">
        <v>42</v>
      </c>
      <c r="B1234" s="44">
        <f>B1233+B1232</f>
        <v>33718000</v>
      </c>
      <c r="C1234" s="44">
        <f t="shared" ref="C1234:AA1234" si="880">C1233+C1232</f>
        <v>0</v>
      </c>
      <c r="D1234" s="44">
        <f t="shared" si="880"/>
        <v>-2499204</v>
      </c>
      <c r="E1234" s="44">
        <f t="shared" si="880"/>
        <v>7055816.0899999999</v>
      </c>
      <c r="F1234" s="44">
        <f t="shared" si="880"/>
        <v>0</v>
      </c>
      <c r="G1234" s="44">
        <f t="shared" si="880"/>
        <v>0</v>
      </c>
      <c r="H1234" s="44">
        <f t="shared" si="880"/>
        <v>0</v>
      </c>
      <c r="I1234" s="44">
        <f t="shared" si="880"/>
        <v>1116987.99</v>
      </c>
      <c r="J1234" s="44">
        <f t="shared" si="880"/>
        <v>0</v>
      </c>
      <c r="K1234" s="44">
        <f t="shared" si="880"/>
        <v>0</v>
      </c>
      <c r="L1234" s="44">
        <f t="shared" si="880"/>
        <v>0</v>
      </c>
      <c r="M1234" s="44">
        <f t="shared" si="880"/>
        <v>1116987.99</v>
      </c>
      <c r="N1234" s="44">
        <f t="shared" si="880"/>
        <v>0</v>
      </c>
      <c r="O1234" s="44">
        <f t="shared" si="880"/>
        <v>4658759.29</v>
      </c>
      <c r="P1234" s="44">
        <f t="shared" si="880"/>
        <v>1280068.8099999998</v>
      </c>
      <c r="Q1234" s="44">
        <f t="shared" si="880"/>
        <v>0</v>
      </c>
      <c r="R1234" s="44">
        <f t="shared" si="880"/>
        <v>0</v>
      </c>
      <c r="S1234" s="44">
        <f t="shared" si="880"/>
        <v>0</v>
      </c>
      <c r="T1234" s="44">
        <f t="shared" si="880"/>
        <v>0</v>
      </c>
      <c r="U1234" s="44">
        <f t="shared" si="880"/>
        <v>0</v>
      </c>
      <c r="V1234" s="44">
        <f t="shared" si="880"/>
        <v>0</v>
      </c>
      <c r="W1234" s="44">
        <f t="shared" si="880"/>
        <v>0</v>
      </c>
      <c r="X1234" s="44">
        <f t="shared" si="880"/>
        <v>0</v>
      </c>
      <c r="Y1234" s="44">
        <f t="shared" si="880"/>
        <v>0</v>
      </c>
      <c r="Z1234" s="44">
        <f t="shared" si="880"/>
        <v>7055816.0899999999</v>
      </c>
      <c r="AA1234" s="44">
        <f t="shared" si="880"/>
        <v>26662183.909999996</v>
      </c>
      <c r="AB1234" s="45">
        <f t="shared" si="876"/>
        <v>0.20925962660893291</v>
      </c>
      <c r="AC1234" s="47"/>
    </row>
    <row r="1235" spans="1:29" s="39" customFormat="1" ht="15" customHeight="1" x14ac:dyDescent="0.25">
      <c r="A1235" s="36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  <c r="O1235" s="37"/>
      <c r="P1235" s="37"/>
      <c r="Q1235" s="37"/>
      <c r="R1235" s="37"/>
      <c r="S1235" s="37"/>
      <c r="T1235" s="37"/>
      <c r="U1235" s="37"/>
      <c r="V1235" s="37"/>
      <c r="W1235" s="37"/>
      <c r="X1235" s="37"/>
      <c r="Y1235" s="37"/>
      <c r="Z1235" s="37"/>
      <c r="AA1235" s="37"/>
      <c r="AB1235" s="37"/>
      <c r="AC1235" s="38"/>
    </row>
    <row r="1236" spans="1:29" s="39" customFormat="1" ht="15" customHeight="1" x14ac:dyDescent="0.25">
      <c r="A1236" s="36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  <c r="O1236" s="37"/>
      <c r="P1236" s="37"/>
      <c r="Q1236" s="37"/>
      <c r="R1236" s="37"/>
      <c r="S1236" s="37"/>
      <c r="T1236" s="37"/>
      <c r="U1236" s="37"/>
      <c r="V1236" s="37"/>
      <c r="W1236" s="37"/>
      <c r="X1236" s="37"/>
      <c r="Y1236" s="37"/>
      <c r="Z1236" s="37"/>
      <c r="AA1236" s="37"/>
      <c r="AB1236" s="37"/>
      <c r="AC1236" s="38"/>
    </row>
    <row r="1237" spans="1:29" s="39" customFormat="1" ht="15" customHeight="1" x14ac:dyDescent="0.3">
      <c r="A1237" s="40" t="s">
        <v>83</v>
      </c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  <c r="O1237" s="37"/>
      <c r="P1237" s="37"/>
      <c r="Q1237" s="37"/>
      <c r="R1237" s="37"/>
      <c r="S1237" s="37"/>
      <c r="T1237" s="37"/>
      <c r="U1237" s="37"/>
      <c r="V1237" s="37"/>
      <c r="W1237" s="37"/>
      <c r="X1237" s="37"/>
      <c r="Y1237" s="37"/>
      <c r="Z1237" s="37"/>
      <c r="AA1237" s="37"/>
      <c r="AB1237" s="37"/>
      <c r="AC1237" s="38"/>
    </row>
    <row r="1238" spans="1:29" s="39" customFormat="1" ht="18" customHeight="1" x14ac:dyDescent="0.25">
      <c r="A1238" s="41" t="s">
        <v>36</v>
      </c>
      <c r="B1238" s="37">
        <f>B1248</f>
        <v>12004000</v>
      </c>
      <c r="C1238" s="37">
        <f t="shared" ref="C1238:Y1243" si="881">C1248</f>
        <v>12004000</v>
      </c>
      <c r="D1238" s="37">
        <f t="shared" si="881"/>
        <v>0</v>
      </c>
      <c r="E1238" s="37">
        <f t="shared" si="881"/>
        <v>4037129.73</v>
      </c>
      <c r="F1238" s="37">
        <f t="shared" si="881"/>
        <v>0</v>
      </c>
      <c r="G1238" s="37">
        <f t="shared" si="881"/>
        <v>0</v>
      </c>
      <c r="H1238" s="37">
        <f t="shared" si="881"/>
        <v>0</v>
      </c>
      <c r="I1238" s="37">
        <f t="shared" si="881"/>
        <v>0</v>
      </c>
      <c r="J1238" s="37">
        <f t="shared" si="881"/>
        <v>0</v>
      </c>
      <c r="K1238" s="37">
        <f t="shared" si="881"/>
        <v>0</v>
      </c>
      <c r="L1238" s="37">
        <f t="shared" si="881"/>
        <v>0</v>
      </c>
      <c r="M1238" s="37">
        <f t="shared" si="881"/>
        <v>0</v>
      </c>
      <c r="N1238" s="37">
        <f t="shared" si="881"/>
        <v>0</v>
      </c>
      <c r="O1238" s="37">
        <f t="shared" si="881"/>
        <v>3102648.34</v>
      </c>
      <c r="P1238" s="37">
        <f t="shared" si="881"/>
        <v>934481.39</v>
      </c>
      <c r="Q1238" s="37">
        <f t="shared" si="881"/>
        <v>0</v>
      </c>
      <c r="R1238" s="37">
        <f t="shared" si="881"/>
        <v>0</v>
      </c>
      <c r="S1238" s="37">
        <f t="shared" si="881"/>
        <v>0</v>
      </c>
      <c r="T1238" s="37">
        <f t="shared" si="881"/>
        <v>0</v>
      </c>
      <c r="U1238" s="37">
        <f t="shared" si="881"/>
        <v>0</v>
      </c>
      <c r="V1238" s="37">
        <f t="shared" si="881"/>
        <v>0</v>
      </c>
      <c r="W1238" s="37">
        <f t="shared" si="881"/>
        <v>0</v>
      </c>
      <c r="X1238" s="37">
        <f t="shared" si="881"/>
        <v>0</v>
      </c>
      <c r="Y1238" s="37">
        <f t="shared" si="881"/>
        <v>0</v>
      </c>
      <c r="Z1238" s="37">
        <f>SUM(M1238:Y1238)</f>
        <v>4037129.73</v>
      </c>
      <c r="AA1238" s="37">
        <f>B1238-Z1238</f>
        <v>7966870.2699999996</v>
      </c>
      <c r="AB1238" s="42">
        <f>Z1238/B1238</f>
        <v>0.33631537237587472</v>
      </c>
      <c r="AC1238" s="38"/>
    </row>
    <row r="1239" spans="1:29" s="39" customFormat="1" ht="18" customHeight="1" x14ac:dyDescent="0.25">
      <c r="A1239" s="41" t="s">
        <v>37</v>
      </c>
      <c r="B1239" s="37">
        <f t="shared" ref="B1239:Q1243" si="882">B1249</f>
        <v>9135000</v>
      </c>
      <c r="C1239" s="37">
        <f t="shared" si="882"/>
        <v>8085950</v>
      </c>
      <c r="D1239" s="37">
        <f t="shared" si="882"/>
        <v>-1049050</v>
      </c>
      <c r="E1239" s="37">
        <f t="shared" si="882"/>
        <v>1384978.7899999998</v>
      </c>
      <c r="F1239" s="37">
        <f t="shared" si="882"/>
        <v>0</v>
      </c>
      <c r="G1239" s="37">
        <f t="shared" si="882"/>
        <v>0</v>
      </c>
      <c r="H1239" s="37">
        <f t="shared" si="882"/>
        <v>0</v>
      </c>
      <c r="I1239" s="37">
        <f t="shared" si="882"/>
        <v>543705.72</v>
      </c>
      <c r="J1239" s="37">
        <f t="shared" si="882"/>
        <v>0</v>
      </c>
      <c r="K1239" s="37">
        <f t="shared" si="882"/>
        <v>0</v>
      </c>
      <c r="L1239" s="37">
        <f t="shared" si="882"/>
        <v>0</v>
      </c>
      <c r="M1239" s="37">
        <f t="shared" si="882"/>
        <v>543705.72</v>
      </c>
      <c r="N1239" s="37">
        <f t="shared" si="882"/>
        <v>0</v>
      </c>
      <c r="O1239" s="37">
        <f t="shared" si="882"/>
        <v>656342.15999999992</v>
      </c>
      <c r="P1239" s="37">
        <f t="shared" si="882"/>
        <v>184930.90999999997</v>
      </c>
      <c r="Q1239" s="37">
        <f t="shared" si="882"/>
        <v>0</v>
      </c>
      <c r="R1239" s="37">
        <f t="shared" si="881"/>
        <v>0</v>
      </c>
      <c r="S1239" s="37">
        <f t="shared" si="881"/>
        <v>0</v>
      </c>
      <c r="T1239" s="37">
        <f t="shared" si="881"/>
        <v>0</v>
      </c>
      <c r="U1239" s="37">
        <f t="shared" si="881"/>
        <v>0</v>
      </c>
      <c r="V1239" s="37">
        <f t="shared" si="881"/>
        <v>0</v>
      </c>
      <c r="W1239" s="37">
        <f t="shared" si="881"/>
        <v>0</v>
      </c>
      <c r="X1239" s="37">
        <f t="shared" si="881"/>
        <v>0</v>
      </c>
      <c r="Y1239" s="37">
        <f t="shared" si="881"/>
        <v>0</v>
      </c>
      <c r="Z1239" s="37">
        <f t="shared" ref="Z1239:Z1241" si="883">SUM(M1239:Y1239)</f>
        <v>1384978.7899999998</v>
      </c>
      <c r="AA1239" s="37">
        <f t="shared" ref="AA1239:AA1241" si="884">B1239-Z1239</f>
        <v>7750021.21</v>
      </c>
      <c r="AB1239" s="42">
        <f t="shared" ref="AB1239:AB1244" si="885">Z1239/B1239</f>
        <v>0.15161234701696769</v>
      </c>
      <c r="AC1239" s="38"/>
    </row>
    <row r="1240" spans="1:29" s="39" customFormat="1" ht="18" customHeight="1" x14ac:dyDescent="0.25">
      <c r="A1240" s="41" t="s">
        <v>38</v>
      </c>
      <c r="B1240" s="37">
        <f t="shared" si="882"/>
        <v>0</v>
      </c>
      <c r="C1240" s="37">
        <f t="shared" si="881"/>
        <v>0</v>
      </c>
      <c r="D1240" s="37">
        <f t="shared" si="881"/>
        <v>0</v>
      </c>
      <c r="E1240" s="37">
        <f t="shared" si="881"/>
        <v>0</v>
      </c>
      <c r="F1240" s="37">
        <f t="shared" si="881"/>
        <v>0</v>
      </c>
      <c r="G1240" s="37">
        <f t="shared" si="881"/>
        <v>0</v>
      </c>
      <c r="H1240" s="37">
        <f t="shared" si="881"/>
        <v>0</v>
      </c>
      <c r="I1240" s="37">
        <f t="shared" si="881"/>
        <v>0</v>
      </c>
      <c r="J1240" s="37">
        <f t="shared" si="881"/>
        <v>0</v>
      </c>
      <c r="K1240" s="37">
        <f t="shared" si="881"/>
        <v>0</v>
      </c>
      <c r="L1240" s="37">
        <f t="shared" si="881"/>
        <v>0</v>
      </c>
      <c r="M1240" s="37">
        <f t="shared" si="881"/>
        <v>0</v>
      </c>
      <c r="N1240" s="37">
        <f t="shared" si="881"/>
        <v>0</v>
      </c>
      <c r="O1240" s="37">
        <f t="shared" si="881"/>
        <v>0</v>
      </c>
      <c r="P1240" s="37">
        <f t="shared" si="881"/>
        <v>0</v>
      </c>
      <c r="Q1240" s="37">
        <f t="shared" si="881"/>
        <v>0</v>
      </c>
      <c r="R1240" s="37">
        <f t="shared" si="881"/>
        <v>0</v>
      </c>
      <c r="S1240" s="37">
        <f t="shared" si="881"/>
        <v>0</v>
      </c>
      <c r="T1240" s="37">
        <f t="shared" si="881"/>
        <v>0</v>
      </c>
      <c r="U1240" s="37">
        <f t="shared" si="881"/>
        <v>0</v>
      </c>
      <c r="V1240" s="37">
        <f t="shared" si="881"/>
        <v>0</v>
      </c>
      <c r="W1240" s="37">
        <f t="shared" si="881"/>
        <v>0</v>
      </c>
      <c r="X1240" s="37">
        <f t="shared" si="881"/>
        <v>0</v>
      </c>
      <c r="Y1240" s="37">
        <f t="shared" si="881"/>
        <v>0</v>
      </c>
      <c r="Z1240" s="37">
        <f t="shared" si="883"/>
        <v>0</v>
      </c>
      <c r="AA1240" s="37">
        <f t="shared" si="884"/>
        <v>0</v>
      </c>
      <c r="AB1240" s="42"/>
      <c r="AC1240" s="38"/>
    </row>
    <row r="1241" spans="1:29" s="39" customFormat="1" ht="18" customHeight="1" x14ac:dyDescent="0.25">
      <c r="A1241" s="41" t="s">
        <v>39</v>
      </c>
      <c r="B1241" s="37">
        <f t="shared" si="882"/>
        <v>0</v>
      </c>
      <c r="C1241" s="37">
        <f t="shared" si="881"/>
        <v>0</v>
      </c>
      <c r="D1241" s="37">
        <f t="shared" si="881"/>
        <v>0</v>
      </c>
      <c r="E1241" s="37">
        <f t="shared" si="881"/>
        <v>0</v>
      </c>
      <c r="F1241" s="37">
        <f t="shared" si="881"/>
        <v>0</v>
      </c>
      <c r="G1241" s="37">
        <f t="shared" si="881"/>
        <v>0</v>
      </c>
      <c r="H1241" s="37">
        <f t="shared" si="881"/>
        <v>0</v>
      </c>
      <c r="I1241" s="37">
        <f t="shared" si="881"/>
        <v>0</v>
      </c>
      <c r="J1241" s="37">
        <f t="shared" si="881"/>
        <v>0</v>
      </c>
      <c r="K1241" s="37">
        <f t="shared" si="881"/>
        <v>0</v>
      </c>
      <c r="L1241" s="37">
        <f t="shared" si="881"/>
        <v>0</v>
      </c>
      <c r="M1241" s="37">
        <f t="shared" si="881"/>
        <v>0</v>
      </c>
      <c r="N1241" s="37">
        <f t="shared" si="881"/>
        <v>0</v>
      </c>
      <c r="O1241" s="37">
        <f t="shared" si="881"/>
        <v>0</v>
      </c>
      <c r="P1241" s="37">
        <f t="shared" si="881"/>
        <v>0</v>
      </c>
      <c r="Q1241" s="37">
        <f t="shared" si="881"/>
        <v>0</v>
      </c>
      <c r="R1241" s="37">
        <f t="shared" si="881"/>
        <v>0</v>
      </c>
      <c r="S1241" s="37">
        <f t="shared" si="881"/>
        <v>0</v>
      </c>
      <c r="T1241" s="37">
        <f t="shared" si="881"/>
        <v>0</v>
      </c>
      <c r="U1241" s="37">
        <f t="shared" si="881"/>
        <v>0</v>
      </c>
      <c r="V1241" s="37">
        <f t="shared" si="881"/>
        <v>0</v>
      </c>
      <c r="W1241" s="37">
        <f t="shared" si="881"/>
        <v>0</v>
      </c>
      <c r="X1241" s="37">
        <f t="shared" si="881"/>
        <v>0</v>
      </c>
      <c r="Y1241" s="37">
        <f t="shared" si="881"/>
        <v>0</v>
      </c>
      <c r="Z1241" s="37">
        <f t="shared" si="883"/>
        <v>0</v>
      </c>
      <c r="AA1241" s="37">
        <f t="shared" si="884"/>
        <v>0</v>
      </c>
      <c r="AB1241" s="42"/>
      <c r="AC1241" s="38"/>
    </row>
    <row r="1242" spans="1:29" s="39" customFormat="1" ht="18" customHeight="1" x14ac:dyDescent="0.25">
      <c r="A1242" s="43" t="s">
        <v>40</v>
      </c>
      <c r="B1242" s="44">
        <f>SUM(B1238:B1241)</f>
        <v>21139000</v>
      </c>
      <c r="C1242" s="44">
        <f t="shared" ref="C1242:AA1242" si="886">SUM(C1238:C1241)</f>
        <v>20089950</v>
      </c>
      <c r="D1242" s="44">
        <f t="shared" si="886"/>
        <v>-1049050</v>
      </c>
      <c r="E1242" s="44">
        <f t="shared" si="886"/>
        <v>5422108.5199999996</v>
      </c>
      <c r="F1242" s="44">
        <f t="shared" si="886"/>
        <v>0</v>
      </c>
      <c r="G1242" s="44">
        <f t="shared" si="886"/>
        <v>0</v>
      </c>
      <c r="H1242" s="44">
        <f t="shared" si="886"/>
        <v>0</v>
      </c>
      <c r="I1242" s="44">
        <f t="shared" si="886"/>
        <v>543705.72</v>
      </c>
      <c r="J1242" s="44">
        <f t="shared" si="886"/>
        <v>0</v>
      </c>
      <c r="K1242" s="44">
        <f t="shared" si="886"/>
        <v>0</v>
      </c>
      <c r="L1242" s="44">
        <f t="shared" si="886"/>
        <v>0</v>
      </c>
      <c r="M1242" s="44">
        <f t="shared" si="886"/>
        <v>543705.72</v>
      </c>
      <c r="N1242" s="44">
        <f t="shared" si="886"/>
        <v>0</v>
      </c>
      <c r="O1242" s="44">
        <f t="shared" si="886"/>
        <v>3758990.5</v>
      </c>
      <c r="P1242" s="44">
        <f t="shared" si="886"/>
        <v>1119412.3</v>
      </c>
      <c r="Q1242" s="44">
        <f t="shared" si="886"/>
        <v>0</v>
      </c>
      <c r="R1242" s="44">
        <f t="shared" si="886"/>
        <v>0</v>
      </c>
      <c r="S1242" s="44">
        <f t="shared" si="886"/>
        <v>0</v>
      </c>
      <c r="T1242" s="44">
        <f t="shared" si="886"/>
        <v>0</v>
      </c>
      <c r="U1242" s="44">
        <f t="shared" si="886"/>
        <v>0</v>
      </c>
      <c r="V1242" s="44">
        <f t="shared" si="886"/>
        <v>0</v>
      </c>
      <c r="W1242" s="44">
        <f t="shared" si="886"/>
        <v>0</v>
      </c>
      <c r="X1242" s="44">
        <f t="shared" si="886"/>
        <v>0</v>
      </c>
      <c r="Y1242" s="44">
        <f t="shared" si="886"/>
        <v>0</v>
      </c>
      <c r="Z1242" s="44">
        <f t="shared" si="886"/>
        <v>5422108.5199999996</v>
      </c>
      <c r="AA1242" s="44">
        <f t="shared" si="886"/>
        <v>15716891.48</v>
      </c>
      <c r="AB1242" s="45">
        <f t="shared" si="885"/>
        <v>0.25649787217938408</v>
      </c>
      <c r="AC1242" s="38"/>
    </row>
    <row r="1243" spans="1:29" s="39" customFormat="1" ht="18" customHeight="1" x14ac:dyDescent="0.25">
      <c r="A1243" s="46" t="s">
        <v>41</v>
      </c>
      <c r="B1243" s="37">
        <f t="shared" si="882"/>
        <v>1108000</v>
      </c>
      <c r="C1243" s="37">
        <f t="shared" si="881"/>
        <v>1108000</v>
      </c>
      <c r="D1243" s="37">
        <f t="shared" si="881"/>
        <v>0</v>
      </c>
      <c r="E1243" s="37">
        <f t="shared" si="881"/>
        <v>286151.52</v>
      </c>
      <c r="F1243" s="37">
        <f t="shared" si="881"/>
        <v>0</v>
      </c>
      <c r="G1243" s="37">
        <f t="shared" si="881"/>
        <v>0</v>
      </c>
      <c r="H1243" s="37">
        <f t="shared" si="881"/>
        <v>0</v>
      </c>
      <c r="I1243" s="37">
        <f t="shared" si="881"/>
        <v>0</v>
      </c>
      <c r="J1243" s="37">
        <f t="shared" si="881"/>
        <v>0</v>
      </c>
      <c r="K1243" s="37">
        <f t="shared" si="881"/>
        <v>0</v>
      </c>
      <c r="L1243" s="37">
        <f t="shared" si="881"/>
        <v>0</v>
      </c>
      <c r="M1243" s="37">
        <f t="shared" si="881"/>
        <v>0</v>
      </c>
      <c r="N1243" s="37">
        <f t="shared" si="881"/>
        <v>0</v>
      </c>
      <c r="O1243" s="37">
        <f t="shared" si="881"/>
        <v>97480.44</v>
      </c>
      <c r="P1243" s="37">
        <f t="shared" si="881"/>
        <v>188671.08000000002</v>
      </c>
      <c r="Q1243" s="37">
        <f t="shared" si="881"/>
        <v>0</v>
      </c>
      <c r="R1243" s="37">
        <f t="shared" si="881"/>
        <v>0</v>
      </c>
      <c r="S1243" s="37">
        <f t="shared" si="881"/>
        <v>0</v>
      </c>
      <c r="T1243" s="37">
        <f t="shared" si="881"/>
        <v>0</v>
      </c>
      <c r="U1243" s="37">
        <f t="shared" si="881"/>
        <v>0</v>
      </c>
      <c r="V1243" s="37">
        <f t="shared" si="881"/>
        <v>0</v>
      </c>
      <c r="W1243" s="37">
        <f t="shared" si="881"/>
        <v>0</v>
      </c>
      <c r="X1243" s="37">
        <f t="shared" si="881"/>
        <v>0</v>
      </c>
      <c r="Y1243" s="37">
        <f t="shared" si="881"/>
        <v>0</v>
      </c>
      <c r="Z1243" s="37">
        <f t="shared" ref="Z1243" si="887">SUM(M1243:Y1243)</f>
        <v>286151.52</v>
      </c>
      <c r="AA1243" s="37">
        <f t="shared" ref="AA1243" si="888">B1243-Z1243</f>
        <v>821848.48</v>
      </c>
      <c r="AB1243" s="42">
        <f t="shared" si="885"/>
        <v>0.25825949458483755</v>
      </c>
      <c r="AC1243" s="38"/>
    </row>
    <row r="1244" spans="1:29" s="39" customFormat="1" ht="18" customHeight="1" x14ac:dyDescent="0.25">
      <c r="A1244" s="43" t="s">
        <v>42</v>
      </c>
      <c r="B1244" s="44">
        <f>B1243+B1242</f>
        <v>22247000</v>
      </c>
      <c r="C1244" s="44">
        <f t="shared" ref="C1244:AA1244" si="889">C1243+C1242</f>
        <v>21197950</v>
      </c>
      <c r="D1244" s="44">
        <f t="shared" si="889"/>
        <v>-1049050</v>
      </c>
      <c r="E1244" s="44">
        <f t="shared" si="889"/>
        <v>5708260.0399999991</v>
      </c>
      <c r="F1244" s="44">
        <f t="shared" si="889"/>
        <v>0</v>
      </c>
      <c r="G1244" s="44">
        <f t="shared" si="889"/>
        <v>0</v>
      </c>
      <c r="H1244" s="44">
        <f t="shared" si="889"/>
        <v>0</v>
      </c>
      <c r="I1244" s="44">
        <f t="shared" si="889"/>
        <v>543705.72</v>
      </c>
      <c r="J1244" s="44">
        <f t="shared" si="889"/>
        <v>0</v>
      </c>
      <c r="K1244" s="44">
        <f t="shared" si="889"/>
        <v>0</v>
      </c>
      <c r="L1244" s="44">
        <f t="shared" si="889"/>
        <v>0</v>
      </c>
      <c r="M1244" s="44">
        <f t="shared" si="889"/>
        <v>543705.72</v>
      </c>
      <c r="N1244" s="44">
        <f t="shared" si="889"/>
        <v>0</v>
      </c>
      <c r="O1244" s="44">
        <f t="shared" si="889"/>
        <v>3856470.94</v>
      </c>
      <c r="P1244" s="44">
        <f t="shared" si="889"/>
        <v>1308083.3800000001</v>
      </c>
      <c r="Q1244" s="44">
        <f t="shared" si="889"/>
        <v>0</v>
      </c>
      <c r="R1244" s="44">
        <f t="shared" si="889"/>
        <v>0</v>
      </c>
      <c r="S1244" s="44">
        <f t="shared" si="889"/>
        <v>0</v>
      </c>
      <c r="T1244" s="44">
        <f t="shared" si="889"/>
        <v>0</v>
      </c>
      <c r="U1244" s="44">
        <f t="shared" si="889"/>
        <v>0</v>
      </c>
      <c r="V1244" s="44">
        <f t="shared" si="889"/>
        <v>0</v>
      </c>
      <c r="W1244" s="44">
        <f t="shared" si="889"/>
        <v>0</v>
      </c>
      <c r="X1244" s="44">
        <f t="shared" si="889"/>
        <v>0</v>
      </c>
      <c r="Y1244" s="44">
        <f t="shared" si="889"/>
        <v>0</v>
      </c>
      <c r="Z1244" s="44">
        <f t="shared" si="889"/>
        <v>5708260.0399999991</v>
      </c>
      <c r="AA1244" s="44">
        <f t="shared" si="889"/>
        <v>16538739.960000001</v>
      </c>
      <c r="AB1244" s="45">
        <f t="shared" si="885"/>
        <v>0.25658560884613651</v>
      </c>
      <c r="AC1244" s="47"/>
    </row>
    <row r="1245" spans="1:29" s="39" customFormat="1" ht="15" customHeight="1" x14ac:dyDescent="0.25">
      <c r="A1245" s="36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  <c r="O1245" s="37"/>
      <c r="P1245" s="37"/>
      <c r="Q1245" s="37"/>
      <c r="R1245" s="37"/>
      <c r="S1245" s="37"/>
      <c r="T1245" s="37"/>
      <c r="U1245" s="37"/>
      <c r="V1245" s="37"/>
      <c r="W1245" s="37"/>
      <c r="X1245" s="37"/>
      <c r="Y1245" s="37"/>
      <c r="Z1245" s="37"/>
      <c r="AA1245" s="37"/>
      <c r="AB1245" s="37"/>
      <c r="AC1245" s="38"/>
    </row>
    <row r="1246" spans="1:29" s="39" customFormat="1" ht="15" customHeight="1" x14ac:dyDescent="0.25">
      <c r="A1246" s="36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  <c r="O1246" s="37"/>
      <c r="P1246" s="37"/>
      <c r="Q1246" s="37"/>
      <c r="R1246" s="37"/>
      <c r="S1246" s="37"/>
      <c r="T1246" s="37"/>
      <c r="U1246" s="37"/>
      <c r="V1246" s="37"/>
      <c r="W1246" s="37"/>
      <c r="X1246" s="37"/>
      <c r="Y1246" s="37"/>
      <c r="Z1246" s="37"/>
      <c r="AA1246" s="37"/>
      <c r="AB1246" s="37"/>
      <c r="AC1246" s="38"/>
    </row>
    <row r="1247" spans="1:29" s="39" customFormat="1" ht="15" customHeight="1" x14ac:dyDescent="0.3">
      <c r="A1247" s="40" t="s">
        <v>84</v>
      </c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37"/>
      <c r="P1247" s="37"/>
      <c r="Q1247" s="37"/>
      <c r="R1247" s="37"/>
      <c r="S1247" s="37"/>
      <c r="T1247" s="37"/>
      <c r="U1247" s="37"/>
      <c r="V1247" s="37"/>
      <c r="W1247" s="37"/>
      <c r="X1247" s="37"/>
      <c r="Y1247" s="37"/>
      <c r="Z1247" s="37"/>
      <c r="AA1247" s="37"/>
      <c r="AB1247" s="37"/>
      <c r="AC1247" s="38"/>
    </row>
    <row r="1248" spans="1:29" s="39" customFormat="1" ht="18" customHeight="1" x14ac:dyDescent="0.25">
      <c r="A1248" s="41" t="s">
        <v>36</v>
      </c>
      <c r="B1248" s="37">
        <f>[1]consoCURRENT!E24578</f>
        <v>12004000</v>
      </c>
      <c r="C1248" s="37">
        <f>[1]consoCURRENT!F24578</f>
        <v>12004000</v>
      </c>
      <c r="D1248" s="37">
        <f>[1]consoCURRENT!G24578</f>
        <v>0</v>
      </c>
      <c r="E1248" s="37">
        <f>[1]consoCURRENT!H24578</f>
        <v>4037129.73</v>
      </c>
      <c r="F1248" s="37">
        <f>[1]consoCURRENT!I24578</f>
        <v>0</v>
      </c>
      <c r="G1248" s="37">
        <f>[1]consoCURRENT!J24578</f>
        <v>0</v>
      </c>
      <c r="H1248" s="37">
        <f>[1]consoCURRENT!K24578</f>
        <v>0</v>
      </c>
      <c r="I1248" s="37">
        <f>[1]consoCURRENT!L24578</f>
        <v>0</v>
      </c>
      <c r="J1248" s="37">
        <f>[1]consoCURRENT!M24578</f>
        <v>0</v>
      </c>
      <c r="K1248" s="37">
        <f>[1]consoCURRENT!N24578</f>
        <v>0</v>
      </c>
      <c r="L1248" s="37">
        <f>[1]consoCURRENT!O24578</f>
        <v>0</v>
      </c>
      <c r="M1248" s="37">
        <f>[1]consoCURRENT!P24578</f>
        <v>0</v>
      </c>
      <c r="N1248" s="37">
        <f>[1]consoCURRENT!Q24578</f>
        <v>0</v>
      </c>
      <c r="O1248" s="37">
        <f>[1]consoCURRENT!R24578</f>
        <v>3102648.34</v>
      </c>
      <c r="P1248" s="37">
        <f>[1]consoCURRENT!S24578</f>
        <v>934481.39</v>
      </c>
      <c r="Q1248" s="37">
        <f>[1]consoCURRENT!T24578</f>
        <v>0</v>
      </c>
      <c r="R1248" s="37">
        <f>[1]consoCURRENT!U24578</f>
        <v>0</v>
      </c>
      <c r="S1248" s="37">
        <f>[1]consoCURRENT!V24578</f>
        <v>0</v>
      </c>
      <c r="T1248" s="37">
        <f>[1]consoCURRENT!W24578</f>
        <v>0</v>
      </c>
      <c r="U1248" s="37">
        <f>[1]consoCURRENT!X24578</f>
        <v>0</v>
      </c>
      <c r="V1248" s="37">
        <f>[1]consoCURRENT!Y24578</f>
        <v>0</v>
      </c>
      <c r="W1248" s="37">
        <f>[1]consoCURRENT!Z24578</f>
        <v>0</v>
      </c>
      <c r="X1248" s="37">
        <f>[1]consoCURRENT!AA24578</f>
        <v>0</v>
      </c>
      <c r="Y1248" s="37">
        <f>[1]consoCURRENT!AB24578</f>
        <v>0</v>
      </c>
      <c r="Z1248" s="37">
        <f>SUM(M1248:Y1248)</f>
        <v>4037129.73</v>
      </c>
      <c r="AA1248" s="37">
        <f>B1248-Z1248</f>
        <v>7966870.2699999996</v>
      </c>
      <c r="AB1248" s="42">
        <f>Z1248/B1248</f>
        <v>0.33631537237587472</v>
      </c>
      <c r="AC1248" s="38"/>
    </row>
    <row r="1249" spans="1:29" s="39" customFormat="1" ht="18" customHeight="1" x14ac:dyDescent="0.25">
      <c r="A1249" s="41" t="s">
        <v>37</v>
      </c>
      <c r="B1249" s="37">
        <f>[1]consoCURRENT!E24654</f>
        <v>9135000</v>
      </c>
      <c r="C1249" s="37">
        <f>[1]consoCURRENT!F24654</f>
        <v>8085950</v>
      </c>
      <c r="D1249" s="37">
        <f>[1]consoCURRENT!G24654</f>
        <v>-1049050</v>
      </c>
      <c r="E1249" s="37">
        <f>[1]consoCURRENT!H24654</f>
        <v>1384978.7899999998</v>
      </c>
      <c r="F1249" s="37">
        <f>[1]consoCURRENT!I24654</f>
        <v>0</v>
      </c>
      <c r="G1249" s="37">
        <f>[1]consoCURRENT!J24654</f>
        <v>0</v>
      </c>
      <c r="H1249" s="37">
        <f>[1]consoCURRENT!K24654</f>
        <v>0</v>
      </c>
      <c r="I1249" s="37">
        <f>[1]consoCURRENT!L24654</f>
        <v>543705.72</v>
      </c>
      <c r="J1249" s="37">
        <f>[1]consoCURRENT!M24654</f>
        <v>0</v>
      </c>
      <c r="K1249" s="37">
        <f>[1]consoCURRENT!N24654</f>
        <v>0</v>
      </c>
      <c r="L1249" s="37">
        <f>[1]consoCURRENT!O24654</f>
        <v>0</v>
      </c>
      <c r="M1249" s="37">
        <f>[1]consoCURRENT!P24654</f>
        <v>543705.72</v>
      </c>
      <c r="N1249" s="37">
        <f>[1]consoCURRENT!Q24654</f>
        <v>0</v>
      </c>
      <c r="O1249" s="37">
        <f>[1]consoCURRENT!R24654</f>
        <v>656342.15999999992</v>
      </c>
      <c r="P1249" s="37">
        <f>[1]consoCURRENT!S24654</f>
        <v>184930.90999999997</v>
      </c>
      <c r="Q1249" s="37">
        <f>[1]consoCURRENT!T24654</f>
        <v>0</v>
      </c>
      <c r="R1249" s="37">
        <f>[1]consoCURRENT!U24654</f>
        <v>0</v>
      </c>
      <c r="S1249" s="37">
        <f>[1]consoCURRENT!V24654</f>
        <v>0</v>
      </c>
      <c r="T1249" s="37">
        <f>[1]consoCURRENT!W24654</f>
        <v>0</v>
      </c>
      <c r="U1249" s="37">
        <f>[1]consoCURRENT!X24654</f>
        <v>0</v>
      </c>
      <c r="V1249" s="37">
        <f>[1]consoCURRENT!Y24654</f>
        <v>0</v>
      </c>
      <c r="W1249" s="37">
        <f>[1]consoCURRENT!Z24654</f>
        <v>0</v>
      </c>
      <c r="X1249" s="37">
        <f>[1]consoCURRENT!AA24654</f>
        <v>0</v>
      </c>
      <c r="Y1249" s="37">
        <f>[1]consoCURRENT!AB24654</f>
        <v>0</v>
      </c>
      <c r="Z1249" s="37">
        <f t="shared" ref="Z1249:Z1251" si="890">SUM(M1249:Y1249)</f>
        <v>1384978.7899999998</v>
      </c>
      <c r="AA1249" s="37">
        <f t="shared" ref="AA1249:AA1251" si="891">B1249-Z1249</f>
        <v>7750021.21</v>
      </c>
      <c r="AB1249" s="42">
        <f t="shared" ref="AB1249:AB1254" si="892">Z1249/B1249</f>
        <v>0.15161234701696769</v>
      </c>
      <c r="AC1249" s="38"/>
    </row>
    <row r="1250" spans="1:29" s="39" customFormat="1" ht="18" customHeight="1" x14ac:dyDescent="0.25">
      <c r="A1250" s="41" t="s">
        <v>38</v>
      </c>
      <c r="B1250" s="37">
        <f>[1]consoCURRENT!E24660</f>
        <v>0</v>
      </c>
      <c r="C1250" s="37">
        <f>[1]consoCURRENT!F24660</f>
        <v>0</v>
      </c>
      <c r="D1250" s="37">
        <f>[1]consoCURRENT!G24660</f>
        <v>0</v>
      </c>
      <c r="E1250" s="37">
        <f>[1]consoCURRENT!H24660</f>
        <v>0</v>
      </c>
      <c r="F1250" s="37">
        <f>[1]consoCURRENT!I24660</f>
        <v>0</v>
      </c>
      <c r="G1250" s="37">
        <f>[1]consoCURRENT!J24660</f>
        <v>0</v>
      </c>
      <c r="H1250" s="37">
        <f>[1]consoCURRENT!K24660</f>
        <v>0</v>
      </c>
      <c r="I1250" s="37">
        <f>[1]consoCURRENT!L24660</f>
        <v>0</v>
      </c>
      <c r="J1250" s="37">
        <f>[1]consoCURRENT!M24660</f>
        <v>0</v>
      </c>
      <c r="K1250" s="37">
        <f>[1]consoCURRENT!N24660</f>
        <v>0</v>
      </c>
      <c r="L1250" s="37">
        <f>[1]consoCURRENT!O24660</f>
        <v>0</v>
      </c>
      <c r="M1250" s="37">
        <f>[1]consoCURRENT!P24660</f>
        <v>0</v>
      </c>
      <c r="N1250" s="37">
        <f>[1]consoCURRENT!Q24660</f>
        <v>0</v>
      </c>
      <c r="O1250" s="37">
        <f>[1]consoCURRENT!R24660</f>
        <v>0</v>
      </c>
      <c r="P1250" s="37">
        <f>[1]consoCURRENT!S24660</f>
        <v>0</v>
      </c>
      <c r="Q1250" s="37">
        <f>[1]consoCURRENT!T24660</f>
        <v>0</v>
      </c>
      <c r="R1250" s="37">
        <f>[1]consoCURRENT!U24660</f>
        <v>0</v>
      </c>
      <c r="S1250" s="37">
        <f>[1]consoCURRENT!V24660</f>
        <v>0</v>
      </c>
      <c r="T1250" s="37">
        <f>[1]consoCURRENT!W24660</f>
        <v>0</v>
      </c>
      <c r="U1250" s="37">
        <f>[1]consoCURRENT!X24660</f>
        <v>0</v>
      </c>
      <c r="V1250" s="37">
        <f>[1]consoCURRENT!Y24660</f>
        <v>0</v>
      </c>
      <c r="W1250" s="37">
        <f>[1]consoCURRENT!Z24660</f>
        <v>0</v>
      </c>
      <c r="X1250" s="37">
        <f>[1]consoCURRENT!AA24660</f>
        <v>0</v>
      </c>
      <c r="Y1250" s="37">
        <f>[1]consoCURRENT!AB24660</f>
        <v>0</v>
      </c>
      <c r="Z1250" s="37">
        <f t="shared" si="890"/>
        <v>0</v>
      </c>
      <c r="AA1250" s="37">
        <f t="shared" si="891"/>
        <v>0</v>
      </c>
      <c r="AB1250" s="42"/>
      <c r="AC1250" s="38"/>
    </row>
    <row r="1251" spans="1:29" s="39" customFormat="1" ht="18" customHeight="1" x14ac:dyDescent="0.25">
      <c r="A1251" s="41" t="s">
        <v>39</v>
      </c>
      <c r="B1251" s="37">
        <f>[1]consoCURRENT!E24689</f>
        <v>0</v>
      </c>
      <c r="C1251" s="37">
        <f>[1]consoCURRENT!F24689</f>
        <v>0</v>
      </c>
      <c r="D1251" s="37">
        <f>[1]consoCURRENT!G24689</f>
        <v>0</v>
      </c>
      <c r="E1251" s="37">
        <f>[1]consoCURRENT!H24689</f>
        <v>0</v>
      </c>
      <c r="F1251" s="37">
        <f>[1]consoCURRENT!I24689</f>
        <v>0</v>
      </c>
      <c r="G1251" s="37">
        <f>[1]consoCURRENT!J24689</f>
        <v>0</v>
      </c>
      <c r="H1251" s="37">
        <f>[1]consoCURRENT!K24689</f>
        <v>0</v>
      </c>
      <c r="I1251" s="37">
        <f>[1]consoCURRENT!L24689</f>
        <v>0</v>
      </c>
      <c r="J1251" s="37">
        <f>[1]consoCURRENT!M24689</f>
        <v>0</v>
      </c>
      <c r="K1251" s="37">
        <f>[1]consoCURRENT!N24689</f>
        <v>0</v>
      </c>
      <c r="L1251" s="37">
        <f>[1]consoCURRENT!O24689</f>
        <v>0</v>
      </c>
      <c r="M1251" s="37">
        <f>[1]consoCURRENT!P24689</f>
        <v>0</v>
      </c>
      <c r="N1251" s="37">
        <f>[1]consoCURRENT!Q24689</f>
        <v>0</v>
      </c>
      <c r="O1251" s="37">
        <f>[1]consoCURRENT!R24689</f>
        <v>0</v>
      </c>
      <c r="P1251" s="37">
        <f>[1]consoCURRENT!S24689</f>
        <v>0</v>
      </c>
      <c r="Q1251" s="37">
        <f>[1]consoCURRENT!T24689</f>
        <v>0</v>
      </c>
      <c r="R1251" s="37">
        <f>[1]consoCURRENT!U24689</f>
        <v>0</v>
      </c>
      <c r="S1251" s="37">
        <f>[1]consoCURRENT!V24689</f>
        <v>0</v>
      </c>
      <c r="T1251" s="37">
        <f>[1]consoCURRENT!W24689</f>
        <v>0</v>
      </c>
      <c r="U1251" s="37">
        <f>[1]consoCURRENT!X24689</f>
        <v>0</v>
      </c>
      <c r="V1251" s="37">
        <f>[1]consoCURRENT!Y24689</f>
        <v>0</v>
      </c>
      <c r="W1251" s="37">
        <f>[1]consoCURRENT!Z24689</f>
        <v>0</v>
      </c>
      <c r="X1251" s="37">
        <f>[1]consoCURRENT!AA24689</f>
        <v>0</v>
      </c>
      <c r="Y1251" s="37">
        <f>[1]consoCURRENT!AB24689</f>
        <v>0</v>
      </c>
      <c r="Z1251" s="37">
        <f t="shared" si="890"/>
        <v>0</v>
      </c>
      <c r="AA1251" s="37">
        <f t="shared" si="891"/>
        <v>0</v>
      </c>
      <c r="AB1251" s="42"/>
      <c r="AC1251" s="38"/>
    </row>
    <row r="1252" spans="1:29" s="39" customFormat="1" ht="18" customHeight="1" x14ac:dyDescent="0.25">
      <c r="A1252" s="43" t="s">
        <v>40</v>
      </c>
      <c r="B1252" s="44">
        <f>SUM(B1248:B1251)</f>
        <v>21139000</v>
      </c>
      <c r="C1252" s="44">
        <f t="shared" ref="C1252:AA1252" si="893">SUM(C1248:C1251)</f>
        <v>20089950</v>
      </c>
      <c r="D1252" s="44">
        <f t="shared" si="893"/>
        <v>-1049050</v>
      </c>
      <c r="E1252" s="44">
        <f t="shared" si="893"/>
        <v>5422108.5199999996</v>
      </c>
      <c r="F1252" s="44">
        <f t="shared" si="893"/>
        <v>0</v>
      </c>
      <c r="G1252" s="44">
        <f t="shared" si="893"/>
        <v>0</v>
      </c>
      <c r="H1252" s="44">
        <f t="shared" si="893"/>
        <v>0</v>
      </c>
      <c r="I1252" s="44">
        <f t="shared" si="893"/>
        <v>543705.72</v>
      </c>
      <c r="J1252" s="44">
        <f t="shared" si="893"/>
        <v>0</v>
      </c>
      <c r="K1252" s="44">
        <f t="shared" si="893"/>
        <v>0</v>
      </c>
      <c r="L1252" s="44">
        <f t="shared" si="893"/>
        <v>0</v>
      </c>
      <c r="M1252" s="44">
        <f t="shared" si="893"/>
        <v>543705.72</v>
      </c>
      <c r="N1252" s="44">
        <f t="shared" si="893"/>
        <v>0</v>
      </c>
      <c r="O1252" s="44">
        <f t="shared" si="893"/>
        <v>3758990.5</v>
      </c>
      <c r="P1252" s="44">
        <f t="shared" si="893"/>
        <v>1119412.3</v>
      </c>
      <c r="Q1252" s="44">
        <f t="shared" si="893"/>
        <v>0</v>
      </c>
      <c r="R1252" s="44">
        <f t="shared" si="893"/>
        <v>0</v>
      </c>
      <c r="S1252" s="44">
        <f t="shared" si="893"/>
        <v>0</v>
      </c>
      <c r="T1252" s="44">
        <f t="shared" si="893"/>
        <v>0</v>
      </c>
      <c r="U1252" s="44">
        <f t="shared" si="893"/>
        <v>0</v>
      </c>
      <c r="V1252" s="44">
        <f t="shared" si="893"/>
        <v>0</v>
      </c>
      <c r="W1252" s="44">
        <f t="shared" si="893"/>
        <v>0</v>
      </c>
      <c r="X1252" s="44">
        <f t="shared" si="893"/>
        <v>0</v>
      </c>
      <c r="Y1252" s="44">
        <f t="shared" si="893"/>
        <v>0</v>
      </c>
      <c r="Z1252" s="44">
        <f t="shared" si="893"/>
        <v>5422108.5199999996</v>
      </c>
      <c r="AA1252" s="44">
        <f t="shared" si="893"/>
        <v>15716891.48</v>
      </c>
      <c r="AB1252" s="45">
        <f t="shared" si="892"/>
        <v>0.25649787217938408</v>
      </c>
      <c r="AC1252" s="38"/>
    </row>
    <row r="1253" spans="1:29" s="39" customFormat="1" ht="18" customHeight="1" x14ac:dyDescent="0.25">
      <c r="A1253" s="46" t="s">
        <v>41</v>
      </c>
      <c r="B1253" s="37">
        <f>[1]consoCURRENT!E24693</f>
        <v>1108000</v>
      </c>
      <c r="C1253" s="37">
        <f>[1]consoCURRENT!F24693</f>
        <v>1108000</v>
      </c>
      <c r="D1253" s="37">
        <f>[1]consoCURRENT!G24693</f>
        <v>0</v>
      </c>
      <c r="E1253" s="37">
        <f>[1]consoCURRENT!H24693</f>
        <v>286151.52</v>
      </c>
      <c r="F1253" s="37">
        <f>[1]consoCURRENT!I24693</f>
        <v>0</v>
      </c>
      <c r="G1253" s="37">
        <f>[1]consoCURRENT!J24693</f>
        <v>0</v>
      </c>
      <c r="H1253" s="37">
        <f>[1]consoCURRENT!K24693</f>
        <v>0</v>
      </c>
      <c r="I1253" s="37">
        <f>[1]consoCURRENT!L24693</f>
        <v>0</v>
      </c>
      <c r="J1253" s="37">
        <f>[1]consoCURRENT!M24693</f>
        <v>0</v>
      </c>
      <c r="K1253" s="37">
        <f>[1]consoCURRENT!N24693</f>
        <v>0</v>
      </c>
      <c r="L1253" s="37">
        <f>[1]consoCURRENT!O24693</f>
        <v>0</v>
      </c>
      <c r="M1253" s="37">
        <f>[1]consoCURRENT!P24693</f>
        <v>0</v>
      </c>
      <c r="N1253" s="37">
        <f>[1]consoCURRENT!Q24693</f>
        <v>0</v>
      </c>
      <c r="O1253" s="37">
        <f>[1]consoCURRENT!R24693</f>
        <v>97480.44</v>
      </c>
      <c r="P1253" s="37">
        <f>[1]consoCURRENT!S24693</f>
        <v>188671.08000000002</v>
      </c>
      <c r="Q1253" s="37">
        <f>[1]consoCURRENT!T24693</f>
        <v>0</v>
      </c>
      <c r="R1253" s="37">
        <f>[1]consoCURRENT!U24693</f>
        <v>0</v>
      </c>
      <c r="S1253" s="37">
        <f>[1]consoCURRENT!V24693</f>
        <v>0</v>
      </c>
      <c r="T1253" s="37">
        <f>[1]consoCURRENT!W24693</f>
        <v>0</v>
      </c>
      <c r="U1253" s="37">
        <f>[1]consoCURRENT!X24693</f>
        <v>0</v>
      </c>
      <c r="V1253" s="37">
        <f>[1]consoCURRENT!Y24693</f>
        <v>0</v>
      </c>
      <c r="W1253" s="37">
        <f>[1]consoCURRENT!Z24693</f>
        <v>0</v>
      </c>
      <c r="X1253" s="37">
        <f>[1]consoCURRENT!AA24693</f>
        <v>0</v>
      </c>
      <c r="Y1253" s="37">
        <f>[1]consoCURRENT!AB24693</f>
        <v>0</v>
      </c>
      <c r="Z1253" s="37">
        <f t="shared" ref="Z1253" si="894">SUM(M1253:Y1253)</f>
        <v>286151.52</v>
      </c>
      <c r="AA1253" s="37">
        <f t="shared" ref="AA1253" si="895">B1253-Z1253</f>
        <v>821848.48</v>
      </c>
      <c r="AB1253" s="42">
        <f t="shared" si="892"/>
        <v>0.25825949458483755</v>
      </c>
      <c r="AC1253" s="38"/>
    </row>
    <row r="1254" spans="1:29" s="39" customFormat="1" ht="18" customHeight="1" x14ac:dyDescent="0.25">
      <c r="A1254" s="43" t="s">
        <v>42</v>
      </c>
      <c r="B1254" s="44">
        <f>B1253+B1252</f>
        <v>22247000</v>
      </c>
      <c r="C1254" s="44">
        <f t="shared" ref="C1254:AA1254" si="896">C1253+C1252</f>
        <v>21197950</v>
      </c>
      <c r="D1254" s="44">
        <f t="shared" si="896"/>
        <v>-1049050</v>
      </c>
      <c r="E1254" s="44">
        <f t="shared" si="896"/>
        <v>5708260.0399999991</v>
      </c>
      <c r="F1254" s="44">
        <f t="shared" si="896"/>
        <v>0</v>
      </c>
      <c r="G1254" s="44">
        <f t="shared" si="896"/>
        <v>0</v>
      </c>
      <c r="H1254" s="44">
        <f t="shared" si="896"/>
        <v>0</v>
      </c>
      <c r="I1254" s="44">
        <f t="shared" si="896"/>
        <v>543705.72</v>
      </c>
      <c r="J1254" s="44">
        <f t="shared" si="896"/>
        <v>0</v>
      </c>
      <c r="K1254" s="44">
        <f t="shared" si="896"/>
        <v>0</v>
      </c>
      <c r="L1254" s="44">
        <f t="shared" si="896"/>
        <v>0</v>
      </c>
      <c r="M1254" s="44">
        <f t="shared" si="896"/>
        <v>543705.72</v>
      </c>
      <c r="N1254" s="44">
        <f t="shared" si="896"/>
        <v>0</v>
      </c>
      <c r="O1254" s="44">
        <f t="shared" si="896"/>
        <v>3856470.94</v>
      </c>
      <c r="P1254" s="44">
        <f t="shared" si="896"/>
        <v>1308083.3800000001</v>
      </c>
      <c r="Q1254" s="44">
        <f t="shared" si="896"/>
        <v>0</v>
      </c>
      <c r="R1254" s="44">
        <f t="shared" si="896"/>
        <v>0</v>
      </c>
      <c r="S1254" s="44">
        <f t="shared" si="896"/>
        <v>0</v>
      </c>
      <c r="T1254" s="44">
        <f t="shared" si="896"/>
        <v>0</v>
      </c>
      <c r="U1254" s="44">
        <f t="shared" si="896"/>
        <v>0</v>
      </c>
      <c r="V1254" s="44">
        <f t="shared" si="896"/>
        <v>0</v>
      </c>
      <c r="W1254" s="44">
        <f t="shared" si="896"/>
        <v>0</v>
      </c>
      <c r="X1254" s="44">
        <f t="shared" si="896"/>
        <v>0</v>
      </c>
      <c r="Y1254" s="44">
        <f t="shared" si="896"/>
        <v>0</v>
      </c>
      <c r="Z1254" s="44">
        <f t="shared" si="896"/>
        <v>5708260.0399999991</v>
      </c>
      <c r="AA1254" s="44">
        <f t="shared" si="896"/>
        <v>16538739.960000001</v>
      </c>
      <c r="AB1254" s="45">
        <f t="shared" si="892"/>
        <v>0.25658560884613651</v>
      </c>
      <c r="AC1254" s="47"/>
    </row>
    <row r="1255" spans="1:29" s="39" customFormat="1" ht="15" customHeight="1" x14ac:dyDescent="0.25">
      <c r="A1255" s="36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  <c r="O1255" s="37"/>
      <c r="P1255" s="37"/>
      <c r="Q1255" s="37"/>
      <c r="R1255" s="37"/>
      <c r="S1255" s="37"/>
      <c r="T1255" s="37"/>
      <c r="U1255" s="37"/>
      <c r="V1255" s="37"/>
      <c r="W1255" s="37"/>
      <c r="X1255" s="37"/>
      <c r="Y1255" s="37"/>
      <c r="Z1255" s="37"/>
      <c r="AA1255" s="37"/>
      <c r="AB1255" s="37"/>
      <c r="AC1255" s="38"/>
    </row>
    <row r="1256" spans="1:29" s="39" customFormat="1" ht="15" customHeight="1" x14ac:dyDescent="0.25">
      <c r="A1256" s="36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  <c r="O1256" s="37"/>
      <c r="P1256" s="37"/>
      <c r="Q1256" s="37"/>
      <c r="R1256" s="37"/>
      <c r="S1256" s="37"/>
      <c r="T1256" s="37"/>
      <c r="U1256" s="37"/>
      <c r="V1256" s="37"/>
      <c r="W1256" s="37"/>
      <c r="X1256" s="37"/>
      <c r="Y1256" s="37"/>
      <c r="Z1256" s="37"/>
      <c r="AA1256" s="37"/>
      <c r="AB1256" s="37"/>
      <c r="AC1256" s="38"/>
    </row>
    <row r="1257" spans="1:29" s="39" customFormat="1" ht="15" customHeight="1" x14ac:dyDescent="0.3">
      <c r="A1257" s="40" t="s">
        <v>85</v>
      </c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  <c r="O1257" s="37"/>
      <c r="P1257" s="37"/>
      <c r="Q1257" s="37"/>
      <c r="R1257" s="37"/>
      <c r="S1257" s="37"/>
      <c r="T1257" s="37"/>
      <c r="U1257" s="37"/>
      <c r="V1257" s="37"/>
      <c r="W1257" s="37"/>
      <c r="X1257" s="37"/>
      <c r="Y1257" s="37"/>
      <c r="Z1257" s="37"/>
      <c r="AA1257" s="37"/>
      <c r="AB1257" s="37"/>
      <c r="AC1257" s="38"/>
    </row>
    <row r="1258" spans="1:29" s="39" customFormat="1" ht="18" customHeight="1" x14ac:dyDescent="0.25">
      <c r="A1258" s="41" t="s">
        <v>36</v>
      </c>
      <c r="B1258" s="37">
        <f>B1238+B1048+B98+B68</f>
        <v>4402337000</v>
      </c>
      <c r="C1258" s="37">
        <f t="shared" ref="C1258:Y1263" si="897">C1238+C1048+C98+C68</f>
        <v>3438342000</v>
      </c>
      <c r="D1258" s="37">
        <f t="shared" si="897"/>
        <v>0</v>
      </c>
      <c r="E1258" s="37">
        <f t="shared" si="897"/>
        <v>204043399.37</v>
      </c>
      <c r="F1258" s="37">
        <f t="shared" si="897"/>
        <v>0</v>
      </c>
      <c r="G1258" s="37">
        <f t="shared" si="897"/>
        <v>0</v>
      </c>
      <c r="H1258" s="37">
        <f t="shared" si="897"/>
        <v>0</v>
      </c>
      <c r="I1258" s="37">
        <f t="shared" si="897"/>
        <v>0</v>
      </c>
      <c r="J1258" s="37">
        <f t="shared" si="897"/>
        <v>0</v>
      </c>
      <c r="K1258" s="37">
        <f t="shared" si="897"/>
        <v>0</v>
      </c>
      <c r="L1258" s="37">
        <f t="shared" si="897"/>
        <v>0</v>
      </c>
      <c r="M1258" s="37">
        <f t="shared" si="897"/>
        <v>0</v>
      </c>
      <c r="N1258" s="37">
        <f t="shared" si="897"/>
        <v>38176517.5</v>
      </c>
      <c r="O1258" s="37">
        <f t="shared" si="897"/>
        <v>98840954.739999995</v>
      </c>
      <c r="P1258" s="37">
        <f t="shared" si="897"/>
        <v>67025927.13000001</v>
      </c>
      <c r="Q1258" s="37">
        <f t="shared" si="897"/>
        <v>0</v>
      </c>
      <c r="R1258" s="37">
        <f t="shared" si="897"/>
        <v>0</v>
      </c>
      <c r="S1258" s="37">
        <f t="shared" si="897"/>
        <v>0</v>
      </c>
      <c r="T1258" s="37">
        <f t="shared" si="897"/>
        <v>0</v>
      </c>
      <c r="U1258" s="37">
        <f t="shared" si="897"/>
        <v>0</v>
      </c>
      <c r="V1258" s="37">
        <f t="shared" si="897"/>
        <v>0</v>
      </c>
      <c r="W1258" s="37">
        <f t="shared" si="897"/>
        <v>0</v>
      </c>
      <c r="X1258" s="37">
        <f t="shared" si="897"/>
        <v>0</v>
      </c>
      <c r="Y1258" s="37">
        <f t="shared" si="897"/>
        <v>0</v>
      </c>
      <c r="Z1258" s="37">
        <f>SUM(M1258:Y1258)</f>
        <v>204043399.37</v>
      </c>
      <c r="AA1258" s="37">
        <f>B1258-Z1258</f>
        <v>4198293600.6300001</v>
      </c>
      <c r="AB1258" s="42">
        <f>Z1258/B1258</f>
        <v>4.6348882280025358E-2</v>
      </c>
      <c r="AC1258" s="38"/>
    </row>
    <row r="1259" spans="1:29" s="39" customFormat="1" ht="18" customHeight="1" x14ac:dyDescent="0.25">
      <c r="A1259" s="41" t="s">
        <v>37</v>
      </c>
      <c r="B1259" s="37">
        <f t="shared" ref="B1259:Q1263" si="898">B1239+B1049+B99+B69</f>
        <v>75625152000</v>
      </c>
      <c r="C1259" s="37">
        <f t="shared" si="898"/>
        <v>63468464605.729996</v>
      </c>
      <c r="D1259" s="37">
        <f t="shared" si="898"/>
        <v>-4458373598.2699995</v>
      </c>
      <c r="E1259" s="37">
        <f t="shared" si="898"/>
        <v>10138070021.170002</v>
      </c>
      <c r="F1259" s="37">
        <f t="shared" si="898"/>
        <v>0</v>
      </c>
      <c r="G1259" s="37">
        <f t="shared" si="898"/>
        <v>0</v>
      </c>
      <c r="H1259" s="37">
        <f t="shared" si="898"/>
        <v>0</v>
      </c>
      <c r="I1259" s="37">
        <f t="shared" si="898"/>
        <v>1155437731.4300001</v>
      </c>
      <c r="J1259" s="37">
        <f t="shared" si="898"/>
        <v>0</v>
      </c>
      <c r="K1259" s="37">
        <f t="shared" si="898"/>
        <v>0</v>
      </c>
      <c r="L1259" s="37">
        <f t="shared" si="898"/>
        <v>0</v>
      </c>
      <c r="M1259" s="37">
        <f t="shared" si="898"/>
        <v>1155437731.4300001</v>
      </c>
      <c r="N1259" s="37">
        <f t="shared" si="898"/>
        <v>59249477.829999998</v>
      </c>
      <c r="O1259" s="37">
        <f t="shared" si="898"/>
        <v>309605354.20999998</v>
      </c>
      <c r="P1259" s="37">
        <f t="shared" si="898"/>
        <v>8613777457.6999989</v>
      </c>
      <c r="Q1259" s="37">
        <f t="shared" si="898"/>
        <v>0</v>
      </c>
      <c r="R1259" s="37">
        <f t="shared" si="897"/>
        <v>0</v>
      </c>
      <c r="S1259" s="37">
        <f t="shared" si="897"/>
        <v>0</v>
      </c>
      <c r="T1259" s="37">
        <f t="shared" si="897"/>
        <v>0</v>
      </c>
      <c r="U1259" s="37">
        <f t="shared" si="897"/>
        <v>0</v>
      </c>
      <c r="V1259" s="37">
        <f t="shared" si="897"/>
        <v>0</v>
      </c>
      <c r="W1259" s="37">
        <f t="shared" si="897"/>
        <v>0</v>
      </c>
      <c r="X1259" s="37">
        <f t="shared" si="897"/>
        <v>0</v>
      </c>
      <c r="Y1259" s="37">
        <f t="shared" si="897"/>
        <v>0</v>
      </c>
      <c r="Z1259" s="37">
        <f t="shared" ref="Z1259:Z1261" si="899">SUM(M1259:Y1259)</f>
        <v>10138070021.169998</v>
      </c>
      <c r="AA1259" s="37">
        <f t="shared" ref="AA1259:AA1261" si="900">B1259-Z1259</f>
        <v>65487081978.830002</v>
      </c>
      <c r="AB1259" s="42">
        <f t="shared" ref="AB1259:AB1264" si="901">Z1259/B1259</f>
        <v>0.13405685480367693</v>
      </c>
      <c r="AC1259" s="38"/>
    </row>
    <row r="1260" spans="1:29" s="39" customFormat="1" ht="18" customHeight="1" x14ac:dyDescent="0.25">
      <c r="A1260" s="41" t="s">
        <v>38</v>
      </c>
      <c r="B1260" s="37">
        <f t="shared" si="898"/>
        <v>550000000</v>
      </c>
      <c r="C1260" s="37">
        <f t="shared" si="897"/>
        <v>550000000</v>
      </c>
      <c r="D1260" s="37">
        <f t="shared" si="897"/>
        <v>0</v>
      </c>
      <c r="E1260" s="37">
        <f t="shared" si="897"/>
        <v>0</v>
      </c>
      <c r="F1260" s="37">
        <f t="shared" si="897"/>
        <v>0</v>
      </c>
      <c r="G1260" s="37">
        <f t="shared" si="897"/>
        <v>0</v>
      </c>
      <c r="H1260" s="37">
        <f t="shared" si="897"/>
        <v>0</v>
      </c>
      <c r="I1260" s="37">
        <f t="shared" si="897"/>
        <v>0</v>
      </c>
      <c r="J1260" s="37">
        <f t="shared" si="897"/>
        <v>0</v>
      </c>
      <c r="K1260" s="37">
        <f t="shared" si="897"/>
        <v>0</v>
      </c>
      <c r="L1260" s="37">
        <f t="shared" si="897"/>
        <v>0</v>
      </c>
      <c r="M1260" s="37">
        <f t="shared" si="897"/>
        <v>0</v>
      </c>
      <c r="N1260" s="37">
        <f t="shared" si="897"/>
        <v>0</v>
      </c>
      <c r="O1260" s="37">
        <f t="shared" si="897"/>
        <v>0</v>
      </c>
      <c r="P1260" s="37">
        <f t="shared" si="897"/>
        <v>0</v>
      </c>
      <c r="Q1260" s="37">
        <f t="shared" si="897"/>
        <v>0</v>
      </c>
      <c r="R1260" s="37">
        <f t="shared" si="897"/>
        <v>0</v>
      </c>
      <c r="S1260" s="37">
        <f t="shared" si="897"/>
        <v>0</v>
      </c>
      <c r="T1260" s="37">
        <f t="shared" si="897"/>
        <v>0</v>
      </c>
      <c r="U1260" s="37">
        <f t="shared" si="897"/>
        <v>0</v>
      </c>
      <c r="V1260" s="37">
        <f t="shared" si="897"/>
        <v>0</v>
      </c>
      <c r="W1260" s="37">
        <f t="shared" si="897"/>
        <v>0</v>
      </c>
      <c r="X1260" s="37">
        <f t="shared" si="897"/>
        <v>0</v>
      </c>
      <c r="Y1260" s="37">
        <f t="shared" si="897"/>
        <v>0</v>
      </c>
      <c r="Z1260" s="37">
        <f t="shared" si="899"/>
        <v>0</v>
      </c>
      <c r="AA1260" s="37">
        <f t="shared" si="900"/>
        <v>550000000</v>
      </c>
      <c r="AB1260" s="42">
        <f t="shared" si="901"/>
        <v>0</v>
      </c>
      <c r="AC1260" s="38"/>
    </row>
    <row r="1261" spans="1:29" s="39" customFormat="1" ht="18" customHeight="1" x14ac:dyDescent="0.25">
      <c r="A1261" s="41" t="s">
        <v>39</v>
      </c>
      <c r="B1261" s="37">
        <f t="shared" si="898"/>
        <v>89500000</v>
      </c>
      <c r="C1261" s="37">
        <f t="shared" si="897"/>
        <v>89500000</v>
      </c>
      <c r="D1261" s="37">
        <f t="shared" si="897"/>
        <v>0</v>
      </c>
      <c r="E1261" s="37">
        <f t="shared" si="897"/>
        <v>0</v>
      </c>
      <c r="F1261" s="37">
        <f t="shared" si="897"/>
        <v>0</v>
      </c>
      <c r="G1261" s="37">
        <f t="shared" si="897"/>
        <v>0</v>
      </c>
      <c r="H1261" s="37">
        <f t="shared" si="897"/>
        <v>0</v>
      </c>
      <c r="I1261" s="37">
        <f t="shared" si="897"/>
        <v>0</v>
      </c>
      <c r="J1261" s="37">
        <f t="shared" si="897"/>
        <v>0</v>
      </c>
      <c r="K1261" s="37">
        <f t="shared" si="897"/>
        <v>0</v>
      </c>
      <c r="L1261" s="37">
        <f t="shared" si="897"/>
        <v>0</v>
      </c>
      <c r="M1261" s="37">
        <f t="shared" si="897"/>
        <v>0</v>
      </c>
      <c r="N1261" s="37">
        <f t="shared" si="897"/>
        <v>0</v>
      </c>
      <c r="O1261" s="37">
        <f t="shared" si="897"/>
        <v>0</v>
      </c>
      <c r="P1261" s="37">
        <f t="shared" si="897"/>
        <v>0</v>
      </c>
      <c r="Q1261" s="37">
        <f t="shared" si="897"/>
        <v>0</v>
      </c>
      <c r="R1261" s="37">
        <f t="shared" si="897"/>
        <v>0</v>
      </c>
      <c r="S1261" s="37">
        <f t="shared" si="897"/>
        <v>0</v>
      </c>
      <c r="T1261" s="37">
        <f t="shared" si="897"/>
        <v>0</v>
      </c>
      <c r="U1261" s="37">
        <f t="shared" si="897"/>
        <v>0</v>
      </c>
      <c r="V1261" s="37">
        <f t="shared" si="897"/>
        <v>0</v>
      </c>
      <c r="W1261" s="37">
        <f t="shared" si="897"/>
        <v>0</v>
      </c>
      <c r="X1261" s="37">
        <f t="shared" si="897"/>
        <v>0</v>
      </c>
      <c r="Y1261" s="37">
        <f t="shared" si="897"/>
        <v>0</v>
      </c>
      <c r="Z1261" s="37">
        <f t="shared" si="899"/>
        <v>0</v>
      </c>
      <c r="AA1261" s="37">
        <f t="shared" si="900"/>
        <v>89500000</v>
      </c>
      <c r="AB1261" s="42">
        <f t="shared" si="901"/>
        <v>0</v>
      </c>
      <c r="AC1261" s="38"/>
    </row>
    <row r="1262" spans="1:29" s="39" customFormat="1" ht="18" customHeight="1" x14ac:dyDescent="0.25">
      <c r="A1262" s="43" t="s">
        <v>40</v>
      </c>
      <c r="B1262" s="44">
        <f>SUM(B1258:B1261)</f>
        <v>80666989000</v>
      </c>
      <c r="C1262" s="44">
        <f t="shared" ref="C1262:AA1262" si="902">SUM(C1258:C1261)</f>
        <v>67546306605.729996</v>
      </c>
      <c r="D1262" s="44">
        <f t="shared" si="902"/>
        <v>-4458373598.2699995</v>
      </c>
      <c r="E1262" s="44">
        <f t="shared" si="902"/>
        <v>10342113420.540003</v>
      </c>
      <c r="F1262" s="44">
        <f t="shared" si="902"/>
        <v>0</v>
      </c>
      <c r="G1262" s="44">
        <f t="shared" si="902"/>
        <v>0</v>
      </c>
      <c r="H1262" s="44">
        <f t="shared" si="902"/>
        <v>0</v>
      </c>
      <c r="I1262" s="44">
        <f t="shared" si="902"/>
        <v>1155437731.4300001</v>
      </c>
      <c r="J1262" s="44">
        <f t="shared" si="902"/>
        <v>0</v>
      </c>
      <c r="K1262" s="44">
        <f t="shared" si="902"/>
        <v>0</v>
      </c>
      <c r="L1262" s="44">
        <f t="shared" si="902"/>
        <v>0</v>
      </c>
      <c r="M1262" s="44">
        <f t="shared" si="902"/>
        <v>1155437731.4300001</v>
      </c>
      <c r="N1262" s="44">
        <f t="shared" si="902"/>
        <v>97425995.329999998</v>
      </c>
      <c r="O1262" s="44">
        <f t="shared" si="902"/>
        <v>408446308.94999999</v>
      </c>
      <c r="P1262" s="44">
        <f t="shared" si="902"/>
        <v>8680803384.829998</v>
      </c>
      <c r="Q1262" s="44">
        <f t="shared" si="902"/>
        <v>0</v>
      </c>
      <c r="R1262" s="44">
        <f t="shared" si="902"/>
        <v>0</v>
      </c>
      <c r="S1262" s="44">
        <f t="shared" si="902"/>
        <v>0</v>
      </c>
      <c r="T1262" s="44">
        <f t="shared" si="902"/>
        <v>0</v>
      </c>
      <c r="U1262" s="44">
        <f t="shared" si="902"/>
        <v>0</v>
      </c>
      <c r="V1262" s="44">
        <f t="shared" si="902"/>
        <v>0</v>
      </c>
      <c r="W1262" s="44">
        <f t="shared" si="902"/>
        <v>0</v>
      </c>
      <c r="X1262" s="44">
        <f t="shared" si="902"/>
        <v>0</v>
      </c>
      <c r="Y1262" s="44">
        <f t="shared" si="902"/>
        <v>0</v>
      </c>
      <c r="Z1262" s="44">
        <f t="shared" si="902"/>
        <v>10342113420.539999</v>
      </c>
      <c r="AA1262" s="44">
        <f t="shared" si="902"/>
        <v>70324875579.460007</v>
      </c>
      <c r="AB1262" s="45">
        <f t="shared" si="901"/>
        <v>0.12820750530976183</v>
      </c>
      <c r="AC1262" s="38"/>
    </row>
    <row r="1263" spans="1:29" s="39" customFormat="1" ht="18" customHeight="1" x14ac:dyDescent="0.25">
      <c r="A1263" s="46" t="s">
        <v>41</v>
      </c>
      <c r="B1263" s="37">
        <f t="shared" si="898"/>
        <v>69978000</v>
      </c>
      <c r="C1263" s="37">
        <f t="shared" si="897"/>
        <v>6131000</v>
      </c>
      <c r="D1263" s="37">
        <f t="shared" si="897"/>
        <v>0</v>
      </c>
      <c r="E1263" s="37">
        <f t="shared" si="897"/>
        <v>16920906.209999997</v>
      </c>
      <c r="F1263" s="37">
        <f t="shared" si="897"/>
        <v>0</v>
      </c>
      <c r="G1263" s="37">
        <f t="shared" si="897"/>
        <v>0</v>
      </c>
      <c r="H1263" s="37">
        <f t="shared" si="897"/>
        <v>0</v>
      </c>
      <c r="I1263" s="37">
        <f t="shared" si="897"/>
        <v>0</v>
      </c>
      <c r="J1263" s="37">
        <f t="shared" si="897"/>
        <v>0</v>
      </c>
      <c r="K1263" s="37">
        <f t="shared" si="897"/>
        <v>0</v>
      </c>
      <c r="L1263" s="37">
        <f t="shared" si="897"/>
        <v>0</v>
      </c>
      <c r="M1263" s="37">
        <f t="shared" si="897"/>
        <v>0</v>
      </c>
      <c r="N1263" s="37">
        <f t="shared" si="897"/>
        <v>2866544.81</v>
      </c>
      <c r="O1263" s="37">
        <f t="shared" si="897"/>
        <v>6389419.540000001</v>
      </c>
      <c r="P1263" s="37">
        <f t="shared" si="897"/>
        <v>7664941.8600000013</v>
      </c>
      <c r="Q1263" s="37">
        <f t="shared" si="897"/>
        <v>0</v>
      </c>
      <c r="R1263" s="37">
        <f t="shared" si="897"/>
        <v>0</v>
      </c>
      <c r="S1263" s="37">
        <f t="shared" si="897"/>
        <v>0</v>
      </c>
      <c r="T1263" s="37">
        <f t="shared" si="897"/>
        <v>0</v>
      </c>
      <c r="U1263" s="37">
        <f t="shared" si="897"/>
        <v>0</v>
      </c>
      <c r="V1263" s="37">
        <f t="shared" si="897"/>
        <v>0</v>
      </c>
      <c r="W1263" s="37">
        <f t="shared" si="897"/>
        <v>0</v>
      </c>
      <c r="X1263" s="37">
        <f t="shared" si="897"/>
        <v>0</v>
      </c>
      <c r="Y1263" s="37">
        <f t="shared" si="897"/>
        <v>0</v>
      </c>
      <c r="Z1263" s="37">
        <f t="shared" ref="Z1263" si="903">SUM(M1263:Y1263)</f>
        <v>16920906.210000001</v>
      </c>
      <c r="AA1263" s="37">
        <f t="shared" ref="AA1263" si="904">B1263-Z1263</f>
        <v>53057093.789999999</v>
      </c>
      <c r="AB1263" s="42">
        <f t="shared" si="901"/>
        <v>0.24180322687130243</v>
      </c>
      <c r="AC1263" s="38"/>
    </row>
    <row r="1264" spans="1:29" s="39" customFormat="1" ht="18" customHeight="1" x14ac:dyDescent="0.25">
      <c r="A1264" s="43" t="s">
        <v>42</v>
      </c>
      <c r="B1264" s="44">
        <f>B1263+B1262</f>
        <v>80736967000</v>
      </c>
      <c r="C1264" s="44">
        <f t="shared" ref="C1264:AA1264" si="905">C1263+C1262</f>
        <v>67552437605.729996</v>
      </c>
      <c r="D1264" s="44">
        <f t="shared" si="905"/>
        <v>-4458373598.2699995</v>
      </c>
      <c r="E1264" s="44">
        <f t="shared" si="905"/>
        <v>10359034326.750002</v>
      </c>
      <c r="F1264" s="44">
        <f t="shared" si="905"/>
        <v>0</v>
      </c>
      <c r="G1264" s="44">
        <f t="shared" si="905"/>
        <v>0</v>
      </c>
      <c r="H1264" s="44">
        <f t="shared" si="905"/>
        <v>0</v>
      </c>
      <c r="I1264" s="44">
        <f t="shared" si="905"/>
        <v>1155437731.4300001</v>
      </c>
      <c r="J1264" s="44">
        <f t="shared" si="905"/>
        <v>0</v>
      </c>
      <c r="K1264" s="44">
        <f t="shared" si="905"/>
        <v>0</v>
      </c>
      <c r="L1264" s="44">
        <f t="shared" si="905"/>
        <v>0</v>
      </c>
      <c r="M1264" s="44">
        <f t="shared" si="905"/>
        <v>1155437731.4300001</v>
      </c>
      <c r="N1264" s="44">
        <f t="shared" si="905"/>
        <v>100292540.14</v>
      </c>
      <c r="O1264" s="44">
        <f t="shared" si="905"/>
        <v>414835728.49000001</v>
      </c>
      <c r="P1264" s="44">
        <f t="shared" si="905"/>
        <v>8688468326.6899986</v>
      </c>
      <c r="Q1264" s="44">
        <f t="shared" si="905"/>
        <v>0</v>
      </c>
      <c r="R1264" s="44">
        <f t="shared" si="905"/>
        <v>0</v>
      </c>
      <c r="S1264" s="44">
        <f t="shared" si="905"/>
        <v>0</v>
      </c>
      <c r="T1264" s="44">
        <f t="shared" si="905"/>
        <v>0</v>
      </c>
      <c r="U1264" s="44">
        <f t="shared" si="905"/>
        <v>0</v>
      </c>
      <c r="V1264" s="44">
        <f t="shared" si="905"/>
        <v>0</v>
      </c>
      <c r="W1264" s="44">
        <f t="shared" si="905"/>
        <v>0</v>
      </c>
      <c r="X1264" s="44">
        <f t="shared" si="905"/>
        <v>0</v>
      </c>
      <c r="Y1264" s="44">
        <f t="shared" si="905"/>
        <v>0</v>
      </c>
      <c r="Z1264" s="44">
        <f t="shared" si="905"/>
        <v>10359034326.749998</v>
      </c>
      <c r="AA1264" s="44">
        <f t="shared" si="905"/>
        <v>70377932673.25</v>
      </c>
      <c r="AB1264" s="45">
        <f t="shared" si="901"/>
        <v>0.12830596332346741</v>
      </c>
      <c r="AC1264" s="47"/>
    </row>
    <row r="1265" spans="1:29" s="39" customFormat="1" ht="15" customHeight="1" x14ac:dyDescent="0.25">
      <c r="A1265" s="36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  <c r="O1265" s="37"/>
      <c r="P1265" s="37"/>
      <c r="Q1265" s="37"/>
      <c r="R1265" s="37"/>
      <c r="S1265" s="37"/>
      <c r="T1265" s="37"/>
      <c r="U1265" s="37"/>
      <c r="V1265" s="37"/>
      <c r="W1265" s="37"/>
      <c r="X1265" s="37"/>
      <c r="Y1265" s="37"/>
      <c r="Z1265" s="37"/>
      <c r="AA1265" s="37"/>
      <c r="AB1265" s="37"/>
      <c r="AC1265" s="38"/>
    </row>
    <row r="1266" spans="1:29" s="39" customFormat="1" ht="15" customHeight="1" x14ac:dyDescent="0.25">
      <c r="A1266" s="36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  <c r="O1266" s="37"/>
      <c r="P1266" s="37"/>
      <c r="Q1266" s="37"/>
      <c r="R1266" s="37"/>
      <c r="S1266" s="37"/>
      <c r="T1266" s="37"/>
      <c r="U1266" s="37"/>
      <c r="V1266" s="37"/>
      <c r="W1266" s="37"/>
      <c r="X1266" s="37"/>
      <c r="Y1266" s="37"/>
      <c r="Z1266" s="37"/>
      <c r="AA1266" s="37"/>
      <c r="AB1266" s="37"/>
      <c r="AC1266" s="38"/>
    </row>
    <row r="1267" spans="1:29" s="39" customFormat="1" ht="15" customHeight="1" x14ac:dyDescent="0.3">
      <c r="A1267" s="40" t="s">
        <v>86</v>
      </c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  <c r="O1267" s="37"/>
      <c r="P1267" s="37"/>
      <c r="Q1267" s="37"/>
      <c r="R1267" s="37"/>
      <c r="S1267" s="37"/>
      <c r="T1267" s="37"/>
      <c r="U1267" s="37"/>
      <c r="V1267" s="37"/>
      <c r="W1267" s="37"/>
      <c r="X1267" s="37"/>
      <c r="Y1267" s="37"/>
      <c r="Z1267" s="37"/>
      <c r="AA1267" s="37"/>
      <c r="AB1267" s="37"/>
      <c r="AC1267" s="38"/>
    </row>
    <row r="1268" spans="1:29" s="39" customFormat="1" ht="18" customHeight="1" x14ac:dyDescent="0.25">
      <c r="A1268" s="41" t="s">
        <v>36</v>
      </c>
      <c r="B1268" s="37">
        <f>B1258+B56+B15</f>
        <v>4525217000</v>
      </c>
      <c r="C1268" s="37">
        <f t="shared" ref="C1268:Y1271" si="906">C1258+C56+C15</f>
        <v>3557915799</v>
      </c>
      <c r="D1268" s="37">
        <f t="shared" si="906"/>
        <v>-3306201</v>
      </c>
      <c r="E1268" s="37">
        <f t="shared" si="906"/>
        <v>243074517.31</v>
      </c>
      <c r="F1268" s="37">
        <f t="shared" si="906"/>
        <v>0</v>
      </c>
      <c r="G1268" s="37">
        <f t="shared" si="906"/>
        <v>0</v>
      </c>
      <c r="H1268" s="37">
        <f t="shared" si="906"/>
        <v>0</v>
      </c>
      <c r="I1268" s="37">
        <f t="shared" si="906"/>
        <v>755353.48</v>
      </c>
      <c r="J1268" s="37">
        <f t="shared" si="906"/>
        <v>0</v>
      </c>
      <c r="K1268" s="37">
        <f t="shared" si="906"/>
        <v>0</v>
      </c>
      <c r="L1268" s="37">
        <f t="shared" si="906"/>
        <v>0</v>
      </c>
      <c r="M1268" s="37">
        <f t="shared" si="906"/>
        <v>755353.48</v>
      </c>
      <c r="N1268" s="37">
        <f t="shared" si="906"/>
        <v>55155754.079999998</v>
      </c>
      <c r="O1268" s="37">
        <f t="shared" si="906"/>
        <v>110690236.99999999</v>
      </c>
      <c r="P1268" s="37">
        <f t="shared" si="906"/>
        <v>76473172.75</v>
      </c>
      <c r="Q1268" s="37">
        <f t="shared" si="906"/>
        <v>0</v>
      </c>
      <c r="R1268" s="37">
        <f t="shared" si="906"/>
        <v>0</v>
      </c>
      <c r="S1268" s="37">
        <f t="shared" si="906"/>
        <v>0</v>
      </c>
      <c r="T1268" s="37">
        <f t="shared" si="906"/>
        <v>0</v>
      </c>
      <c r="U1268" s="37">
        <f t="shared" si="906"/>
        <v>0</v>
      </c>
      <c r="V1268" s="37">
        <f t="shared" si="906"/>
        <v>0</v>
      </c>
      <c r="W1268" s="37">
        <f t="shared" si="906"/>
        <v>0</v>
      </c>
      <c r="X1268" s="37">
        <f t="shared" si="906"/>
        <v>0</v>
      </c>
      <c r="Y1268" s="37">
        <f t="shared" si="906"/>
        <v>0</v>
      </c>
      <c r="Z1268" s="37">
        <f>SUM(M1268:Y1268)</f>
        <v>243074517.30999997</v>
      </c>
      <c r="AA1268" s="37">
        <f>B1268-Z1268</f>
        <v>4282142482.6900001</v>
      </c>
      <c r="AB1268" s="42">
        <f>Z1268/B1268</f>
        <v>5.3715549400172403E-2</v>
      </c>
      <c r="AC1268" s="38"/>
    </row>
    <row r="1269" spans="1:29" s="39" customFormat="1" ht="18" customHeight="1" x14ac:dyDescent="0.25">
      <c r="A1269" s="41" t="s">
        <v>37</v>
      </c>
      <c r="B1269" s="37">
        <f t="shared" ref="B1269:Q1273" si="907">B1259+B57+B16</f>
        <v>76059751000</v>
      </c>
      <c r="C1269" s="37">
        <f t="shared" si="906"/>
        <v>63815327535.299995</v>
      </c>
      <c r="D1269" s="37">
        <f t="shared" si="906"/>
        <v>-4546109668.6999998</v>
      </c>
      <c r="E1269" s="37">
        <f t="shared" si="906"/>
        <v>10209257287.400002</v>
      </c>
      <c r="F1269" s="37">
        <f t="shared" si="906"/>
        <v>0</v>
      </c>
      <c r="G1269" s="37">
        <f t="shared" si="906"/>
        <v>0</v>
      </c>
      <c r="H1269" s="37">
        <f t="shared" si="906"/>
        <v>0</v>
      </c>
      <c r="I1269" s="37">
        <f t="shared" si="906"/>
        <v>1160601999.22</v>
      </c>
      <c r="J1269" s="37">
        <f t="shared" si="906"/>
        <v>0</v>
      </c>
      <c r="K1269" s="37">
        <f t="shared" si="906"/>
        <v>0</v>
      </c>
      <c r="L1269" s="37">
        <f t="shared" si="906"/>
        <v>0</v>
      </c>
      <c r="M1269" s="37">
        <f t="shared" si="906"/>
        <v>1160601999.22</v>
      </c>
      <c r="N1269" s="37">
        <f t="shared" si="906"/>
        <v>59249477.829999998</v>
      </c>
      <c r="O1269" s="37">
        <f t="shared" si="906"/>
        <v>362294841.63</v>
      </c>
      <c r="P1269" s="37">
        <f t="shared" si="906"/>
        <v>8627110968.7199974</v>
      </c>
      <c r="Q1269" s="37">
        <f t="shared" si="906"/>
        <v>0</v>
      </c>
      <c r="R1269" s="37">
        <f t="shared" si="906"/>
        <v>0</v>
      </c>
      <c r="S1269" s="37">
        <f t="shared" si="906"/>
        <v>0</v>
      </c>
      <c r="T1269" s="37">
        <f t="shared" si="906"/>
        <v>0</v>
      </c>
      <c r="U1269" s="37">
        <f t="shared" si="906"/>
        <v>0</v>
      </c>
      <c r="V1269" s="37">
        <f t="shared" si="906"/>
        <v>0</v>
      </c>
      <c r="W1269" s="37">
        <f t="shared" si="906"/>
        <v>0</v>
      </c>
      <c r="X1269" s="37">
        <f t="shared" si="906"/>
        <v>0</v>
      </c>
      <c r="Y1269" s="37">
        <f t="shared" si="906"/>
        <v>0</v>
      </c>
      <c r="Z1269" s="37">
        <f t="shared" ref="Z1269:Z1271" si="908">SUM(M1269:Y1269)</f>
        <v>10209257287.399998</v>
      </c>
      <c r="AA1269" s="37">
        <f t="shared" ref="AA1269:AA1271" si="909">B1269-Z1269</f>
        <v>65850493712.600006</v>
      </c>
      <c r="AB1269" s="42">
        <f t="shared" ref="AB1269:AB1274" si="910">Z1269/B1269</f>
        <v>0.13422680396889541</v>
      </c>
      <c r="AC1269" s="38"/>
    </row>
    <row r="1270" spans="1:29" s="39" customFormat="1" ht="18" customHeight="1" x14ac:dyDescent="0.25">
      <c r="A1270" s="41" t="s">
        <v>38</v>
      </c>
      <c r="B1270" s="37">
        <f t="shared" si="907"/>
        <v>550000000</v>
      </c>
      <c r="C1270" s="37">
        <f t="shared" si="906"/>
        <v>550000000</v>
      </c>
      <c r="D1270" s="37">
        <f t="shared" si="906"/>
        <v>0</v>
      </c>
      <c r="E1270" s="37">
        <f t="shared" si="906"/>
        <v>0</v>
      </c>
      <c r="F1270" s="37">
        <f t="shared" si="906"/>
        <v>0</v>
      </c>
      <c r="G1270" s="37">
        <f t="shared" si="906"/>
        <v>0</v>
      </c>
      <c r="H1270" s="37">
        <f t="shared" si="906"/>
        <v>0</v>
      </c>
      <c r="I1270" s="37">
        <f t="shared" si="906"/>
        <v>0</v>
      </c>
      <c r="J1270" s="37">
        <f t="shared" si="906"/>
        <v>0</v>
      </c>
      <c r="K1270" s="37">
        <f t="shared" si="906"/>
        <v>0</v>
      </c>
      <c r="L1270" s="37">
        <f t="shared" si="906"/>
        <v>0</v>
      </c>
      <c r="M1270" s="37">
        <f t="shared" si="906"/>
        <v>0</v>
      </c>
      <c r="N1270" s="37">
        <f t="shared" si="906"/>
        <v>0</v>
      </c>
      <c r="O1270" s="37">
        <f t="shared" si="906"/>
        <v>0</v>
      </c>
      <c r="P1270" s="37">
        <f t="shared" si="906"/>
        <v>0</v>
      </c>
      <c r="Q1270" s="37">
        <f t="shared" si="906"/>
        <v>0</v>
      </c>
      <c r="R1270" s="37">
        <f t="shared" si="906"/>
        <v>0</v>
      </c>
      <c r="S1270" s="37">
        <f t="shared" si="906"/>
        <v>0</v>
      </c>
      <c r="T1270" s="37">
        <f t="shared" si="906"/>
        <v>0</v>
      </c>
      <c r="U1270" s="37">
        <f t="shared" si="906"/>
        <v>0</v>
      </c>
      <c r="V1270" s="37">
        <f t="shared" si="906"/>
        <v>0</v>
      </c>
      <c r="W1270" s="37">
        <f t="shared" si="906"/>
        <v>0</v>
      </c>
      <c r="X1270" s="37">
        <f t="shared" si="906"/>
        <v>0</v>
      </c>
      <c r="Y1270" s="37">
        <f t="shared" si="906"/>
        <v>0</v>
      </c>
      <c r="Z1270" s="37">
        <f t="shared" si="908"/>
        <v>0</v>
      </c>
      <c r="AA1270" s="37">
        <f t="shared" si="909"/>
        <v>550000000</v>
      </c>
      <c r="AB1270" s="42">
        <f t="shared" si="910"/>
        <v>0</v>
      </c>
      <c r="AC1270" s="38"/>
    </row>
    <row r="1271" spans="1:29" s="39" customFormat="1" ht="18" customHeight="1" x14ac:dyDescent="0.25">
      <c r="A1271" s="41" t="s">
        <v>39</v>
      </c>
      <c r="B1271" s="37">
        <f t="shared" si="907"/>
        <v>119053000</v>
      </c>
      <c r="C1271" s="37">
        <f t="shared" si="906"/>
        <v>118253000</v>
      </c>
      <c r="D1271" s="37">
        <f t="shared" si="906"/>
        <v>-800000</v>
      </c>
      <c r="E1271" s="37">
        <f t="shared" si="906"/>
        <v>211660</v>
      </c>
      <c r="F1271" s="37">
        <f t="shared" si="906"/>
        <v>0</v>
      </c>
      <c r="G1271" s="37">
        <f t="shared" si="906"/>
        <v>0</v>
      </c>
      <c r="H1271" s="37">
        <f t="shared" si="906"/>
        <v>0</v>
      </c>
      <c r="I1271" s="37">
        <f t="shared" si="906"/>
        <v>96300</v>
      </c>
      <c r="J1271" s="37">
        <f t="shared" si="906"/>
        <v>0</v>
      </c>
      <c r="K1271" s="37">
        <f t="shared" si="906"/>
        <v>0</v>
      </c>
      <c r="L1271" s="37">
        <f t="shared" si="906"/>
        <v>0</v>
      </c>
      <c r="M1271" s="37">
        <f t="shared" si="906"/>
        <v>96300</v>
      </c>
      <c r="N1271" s="37">
        <f t="shared" si="906"/>
        <v>0</v>
      </c>
      <c r="O1271" s="37">
        <f t="shared" si="906"/>
        <v>25360</v>
      </c>
      <c r="P1271" s="37">
        <f t="shared" si="906"/>
        <v>90000</v>
      </c>
      <c r="Q1271" s="37">
        <f t="shared" si="906"/>
        <v>0</v>
      </c>
      <c r="R1271" s="37">
        <f t="shared" si="906"/>
        <v>0</v>
      </c>
      <c r="S1271" s="37">
        <f t="shared" si="906"/>
        <v>0</v>
      </c>
      <c r="T1271" s="37">
        <f t="shared" si="906"/>
        <v>0</v>
      </c>
      <c r="U1271" s="37">
        <f t="shared" si="906"/>
        <v>0</v>
      </c>
      <c r="V1271" s="37">
        <f t="shared" si="906"/>
        <v>0</v>
      </c>
      <c r="W1271" s="37">
        <f t="shared" si="906"/>
        <v>0</v>
      </c>
      <c r="X1271" s="37">
        <f t="shared" si="906"/>
        <v>0</v>
      </c>
      <c r="Y1271" s="37">
        <f t="shared" si="906"/>
        <v>0</v>
      </c>
      <c r="Z1271" s="37">
        <f t="shared" si="908"/>
        <v>211660</v>
      </c>
      <c r="AA1271" s="37">
        <f t="shared" si="909"/>
        <v>118841340</v>
      </c>
      <c r="AB1271" s="42">
        <f t="shared" si="910"/>
        <v>1.7778636405634464E-3</v>
      </c>
      <c r="AC1271" s="38"/>
    </row>
    <row r="1272" spans="1:29" s="39" customFormat="1" ht="18" customHeight="1" x14ac:dyDescent="0.25">
      <c r="A1272" s="43" t="s">
        <v>40</v>
      </c>
      <c r="B1272" s="44">
        <f>SUM(B1268:B1271)</f>
        <v>81254021000</v>
      </c>
      <c r="C1272" s="44">
        <f t="shared" ref="C1272:AA1272" si="911">SUM(C1268:C1271)</f>
        <v>68041496334.299995</v>
      </c>
      <c r="D1272" s="44">
        <f t="shared" si="911"/>
        <v>-4550215869.6999998</v>
      </c>
      <c r="E1272" s="44">
        <f t="shared" si="911"/>
        <v>10452543464.710001</v>
      </c>
      <c r="F1272" s="44">
        <f t="shared" si="911"/>
        <v>0</v>
      </c>
      <c r="G1272" s="44">
        <f t="shared" si="911"/>
        <v>0</v>
      </c>
      <c r="H1272" s="44">
        <f t="shared" si="911"/>
        <v>0</v>
      </c>
      <c r="I1272" s="44">
        <f t="shared" si="911"/>
        <v>1161453652.7</v>
      </c>
      <c r="J1272" s="44">
        <f t="shared" si="911"/>
        <v>0</v>
      </c>
      <c r="K1272" s="44">
        <f t="shared" si="911"/>
        <v>0</v>
      </c>
      <c r="L1272" s="44">
        <f t="shared" si="911"/>
        <v>0</v>
      </c>
      <c r="M1272" s="44">
        <f t="shared" si="911"/>
        <v>1161453652.7</v>
      </c>
      <c r="N1272" s="44">
        <f t="shared" si="911"/>
        <v>114405231.91</v>
      </c>
      <c r="O1272" s="44">
        <f t="shared" si="911"/>
        <v>473010438.63</v>
      </c>
      <c r="P1272" s="44">
        <f t="shared" si="911"/>
        <v>8703674141.4699974</v>
      </c>
      <c r="Q1272" s="44">
        <f t="shared" si="911"/>
        <v>0</v>
      </c>
      <c r="R1272" s="44">
        <f t="shared" si="911"/>
        <v>0</v>
      </c>
      <c r="S1272" s="44">
        <f t="shared" si="911"/>
        <v>0</v>
      </c>
      <c r="T1272" s="44">
        <f t="shared" si="911"/>
        <v>0</v>
      </c>
      <c r="U1272" s="44">
        <f t="shared" si="911"/>
        <v>0</v>
      </c>
      <c r="V1272" s="44">
        <f t="shared" si="911"/>
        <v>0</v>
      </c>
      <c r="W1272" s="44">
        <f t="shared" si="911"/>
        <v>0</v>
      </c>
      <c r="X1272" s="44">
        <f t="shared" si="911"/>
        <v>0</v>
      </c>
      <c r="Y1272" s="44">
        <f t="shared" si="911"/>
        <v>0</v>
      </c>
      <c r="Z1272" s="44">
        <f t="shared" si="911"/>
        <v>10452543464.709997</v>
      </c>
      <c r="AA1272" s="44">
        <f t="shared" si="911"/>
        <v>70801477535.290009</v>
      </c>
      <c r="AB1272" s="45">
        <f t="shared" si="910"/>
        <v>0.12864032248582499</v>
      </c>
      <c r="AC1272" s="38"/>
    </row>
    <row r="1273" spans="1:29" s="39" customFormat="1" ht="18" customHeight="1" x14ac:dyDescent="0.25">
      <c r="A1273" s="46" t="s">
        <v>41</v>
      </c>
      <c r="B1273" s="37">
        <f t="shared" si="907"/>
        <v>80174000</v>
      </c>
      <c r="C1273" s="37">
        <f t="shared" si="907"/>
        <v>16327000</v>
      </c>
      <c r="D1273" s="37">
        <f t="shared" si="907"/>
        <v>0</v>
      </c>
      <c r="E1273" s="37">
        <f t="shared" si="907"/>
        <v>19682216.989999995</v>
      </c>
      <c r="F1273" s="37">
        <f t="shared" si="907"/>
        <v>0</v>
      </c>
      <c r="G1273" s="37">
        <f t="shared" si="907"/>
        <v>0</v>
      </c>
      <c r="H1273" s="37">
        <f t="shared" si="907"/>
        <v>0</v>
      </c>
      <c r="I1273" s="37">
        <f t="shared" si="907"/>
        <v>0</v>
      </c>
      <c r="J1273" s="37">
        <f t="shared" si="907"/>
        <v>0</v>
      </c>
      <c r="K1273" s="37">
        <f t="shared" si="907"/>
        <v>0</v>
      </c>
      <c r="L1273" s="37">
        <f t="shared" si="907"/>
        <v>0</v>
      </c>
      <c r="M1273" s="37">
        <f t="shared" si="907"/>
        <v>0</v>
      </c>
      <c r="N1273" s="37">
        <f t="shared" si="907"/>
        <v>3678129.26</v>
      </c>
      <c r="O1273" s="37">
        <f t="shared" si="907"/>
        <v>7304051.2300000004</v>
      </c>
      <c r="P1273" s="37">
        <f t="shared" si="907"/>
        <v>8700036.5000000019</v>
      </c>
      <c r="Q1273" s="37">
        <f t="shared" si="907"/>
        <v>0</v>
      </c>
      <c r="R1273" s="37">
        <f t="shared" ref="R1273:AN1273" si="912">R1263+R61+R20</f>
        <v>0</v>
      </c>
      <c r="S1273" s="37">
        <f t="shared" si="912"/>
        <v>0</v>
      </c>
      <c r="T1273" s="37">
        <f t="shared" si="912"/>
        <v>0</v>
      </c>
      <c r="U1273" s="37">
        <f t="shared" si="912"/>
        <v>0</v>
      </c>
      <c r="V1273" s="37">
        <f t="shared" si="912"/>
        <v>0</v>
      </c>
      <c r="W1273" s="37">
        <f t="shared" si="912"/>
        <v>0</v>
      </c>
      <c r="X1273" s="37">
        <f t="shared" si="912"/>
        <v>0</v>
      </c>
      <c r="Y1273" s="37">
        <f t="shared" si="912"/>
        <v>0</v>
      </c>
      <c r="Z1273" s="37">
        <f t="shared" ref="Z1273" si="913">SUM(M1273:Y1273)</f>
        <v>19682216.990000002</v>
      </c>
      <c r="AA1273" s="37">
        <f t="shared" ref="AA1273" si="914">B1273-Z1273</f>
        <v>60491783.009999998</v>
      </c>
      <c r="AB1273" s="42">
        <f t="shared" si="910"/>
        <v>0.24549376343951906</v>
      </c>
      <c r="AC1273" s="38"/>
    </row>
    <row r="1274" spans="1:29" s="39" customFormat="1" ht="18" customHeight="1" x14ac:dyDescent="0.25">
      <c r="A1274" s="43" t="s">
        <v>42</v>
      </c>
      <c r="B1274" s="44">
        <f>B1273+B1272</f>
        <v>81334195000</v>
      </c>
      <c r="C1274" s="44">
        <f t="shared" ref="C1274:AA1274" si="915">C1273+C1272</f>
        <v>68057823334.299995</v>
      </c>
      <c r="D1274" s="44">
        <f t="shared" si="915"/>
        <v>-4550215869.6999998</v>
      </c>
      <c r="E1274" s="44">
        <f t="shared" si="915"/>
        <v>10472225681.700001</v>
      </c>
      <c r="F1274" s="44">
        <f t="shared" si="915"/>
        <v>0</v>
      </c>
      <c r="G1274" s="44">
        <f t="shared" si="915"/>
        <v>0</v>
      </c>
      <c r="H1274" s="44">
        <f t="shared" si="915"/>
        <v>0</v>
      </c>
      <c r="I1274" s="44">
        <f t="shared" si="915"/>
        <v>1161453652.7</v>
      </c>
      <c r="J1274" s="44">
        <f t="shared" si="915"/>
        <v>0</v>
      </c>
      <c r="K1274" s="44">
        <f t="shared" si="915"/>
        <v>0</v>
      </c>
      <c r="L1274" s="44">
        <f t="shared" si="915"/>
        <v>0</v>
      </c>
      <c r="M1274" s="44">
        <f t="shared" si="915"/>
        <v>1161453652.7</v>
      </c>
      <c r="N1274" s="44">
        <f t="shared" si="915"/>
        <v>118083361.17</v>
      </c>
      <c r="O1274" s="44">
        <f t="shared" si="915"/>
        <v>480314489.86000001</v>
      </c>
      <c r="P1274" s="44">
        <f t="shared" si="915"/>
        <v>8712374177.9699974</v>
      </c>
      <c r="Q1274" s="44">
        <f t="shared" si="915"/>
        <v>0</v>
      </c>
      <c r="R1274" s="44">
        <f t="shared" si="915"/>
        <v>0</v>
      </c>
      <c r="S1274" s="44">
        <f t="shared" si="915"/>
        <v>0</v>
      </c>
      <c r="T1274" s="44">
        <f t="shared" si="915"/>
        <v>0</v>
      </c>
      <c r="U1274" s="44">
        <f t="shared" si="915"/>
        <v>0</v>
      </c>
      <c r="V1274" s="44">
        <f t="shared" si="915"/>
        <v>0</v>
      </c>
      <c r="W1274" s="44">
        <f t="shared" si="915"/>
        <v>0</v>
      </c>
      <c r="X1274" s="44">
        <f t="shared" si="915"/>
        <v>0</v>
      </c>
      <c r="Y1274" s="44">
        <f t="shared" si="915"/>
        <v>0</v>
      </c>
      <c r="Z1274" s="44">
        <f t="shared" si="915"/>
        <v>10472225681.699997</v>
      </c>
      <c r="AA1274" s="44">
        <f t="shared" si="915"/>
        <v>70861969318.300003</v>
      </c>
      <c r="AB1274" s="45">
        <f t="shared" si="910"/>
        <v>0.12875550906602071</v>
      </c>
      <c r="AC1274" s="47"/>
    </row>
    <row r="1275" spans="1:29" s="39" customFormat="1" ht="15" customHeight="1" x14ac:dyDescent="0.25">
      <c r="A1275" s="36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  <c r="O1275" s="37"/>
      <c r="P1275" s="37"/>
      <c r="Q1275" s="37"/>
      <c r="R1275" s="37"/>
      <c r="S1275" s="37"/>
      <c r="T1275" s="37"/>
      <c r="U1275" s="37"/>
      <c r="V1275" s="37"/>
      <c r="W1275" s="37"/>
      <c r="X1275" s="37"/>
      <c r="Y1275" s="37"/>
      <c r="Z1275" s="37">
        <f>[1]consoCURRENT!AC25045</f>
        <v>10472225681.700001</v>
      </c>
      <c r="AA1275" s="37"/>
      <c r="AB1275" s="37"/>
      <c r="AC1275" s="38"/>
    </row>
    <row r="1276" spans="1:29" s="39" customFormat="1" ht="15" customHeight="1" x14ac:dyDescent="0.25">
      <c r="A1276" s="36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37"/>
      <c r="Q1276" s="37"/>
      <c r="R1276" s="37"/>
      <c r="S1276" s="37"/>
      <c r="T1276" s="37"/>
      <c r="U1276" s="37"/>
      <c r="V1276" s="37"/>
      <c r="W1276" s="37"/>
      <c r="X1276" s="37"/>
      <c r="Y1276" s="37"/>
      <c r="Z1276" s="37">
        <f>Z1275-Z1274</f>
        <v>0</v>
      </c>
      <c r="AA1276" s="37"/>
      <c r="AB1276" s="37"/>
      <c r="AC1276" s="38"/>
    </row>
    <row r="1277" spans="1:29" s="39" customFormat="1" ht="15" customHeight="1" x14ac:dyDescent="0.3">
      <c r="A1277" s="40" t="s">
        <v>87</v>
      </c>
      <c r="B1277" s="53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  <c r="O1277" s="37"/>
      <c r="P1277" s="37"/>
      <c r="Q1277" s="37"/>
      <c r="R1277" s="37"/>
      <c r="S1277" s="37"/>
      <c r="T1277" s="37"/>
      <c r="U1277" s="37"/>
      <c r="V1277" s="37"/>
      <c r="W1277" s="37"/>
      <c r="X1277" s="37"/>
      <c r="Y1277" s="37"/>
      <c r="Z1277" s="37"/>
      <c r="AA1277" s="37"/>
      <c r="AB1277" s="37"/>
      <c r="AC1277" s="38"/>
    </row>
    <row r="1278" spans="1:29" s="39" customFormat="1" ht="15" customHeight="1" x14ac:dyDescent="0.25">
      <c r="A1278" s="49"/>
      <c r="B1278" s="53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  <c r="O1278" s="37"/>
      <c r="P1278" s="37"/>
      <c r="Q1278" s="37"/>
      <c r="R1278" s="37"/>
      <c r="S1278" s="37"/>
      <c r="T1278" s="37"/>
      <c r="U1278" s="37"/>
      <c r="V1278" s="37"/>
      <c r="W1278" s="37"/>
      <c r="X1278" s="37"/>
      <c r="Y1278" s="37"/>
      <c r="Z1278" s="37"/>
      <c r="AA1278" s="37"/>
      <c r="AB1278" s="37"/>
      <c r="AC1278" s="38"/>
    </row>
    <row r="1279" spans="1:29" s="39" customFormat="1" ht="15" customHeight="1" x14ac:dyDescent="0.3">
      <c r="A1279" s="40" t="s">
        <v>88</v>
      </c>
      <c r="B1279" s="53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  <c r="O1279" s="37"/>
      <c r="P1279" s="37"/>
      <c r="Q1279" s="37"/>
      <c r="R1279" s="37"/>
      <c r="S1279" s="37"/>
      <c r="T1279" s="37"/>
      <c r="U1279" s="37"/>
      <c r="V1279" s="37"/>
      <c r="W1279" s="37"/>
      <c r="X1279" s="37"/>
      <c r="Y1279" s="37"/>
      <c r="Z1279" s="37"/>
      <c r="AA1279" s="37"/>
      <c r="AB1279" s="37"/>
      <c r="AC1279" s="38"/>
    </row>
    <row r="1280" spans="1:29" s="39" customFormat="1" ht="15" customHeight="1" x14ac:dyDescent="0.3">
      <c r="A1280" s="40"/>
      <c r="B1280" s="53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  <c r="O1280" s="37"/>
      <c r="P1280" s="37"/>
      <c r="Q1280" s="37"/>
      <c r="R1280" s="37"/>
      <c r="S1280" s="37"/>
      <c r="T1280" s="37"/>
      <c r="U1280" s="37"/>
      <c r="V1280" s="37"/>
      <c r="W1280" s="37"/>
      <c r="X1280" s="37"/>
      <c r="Y1280" s="37"/>
      <c r="Z1280" s="37"/>
      <c r="AA1280" s="37"/>
      <c r="AB1280" s="37"/>
      <c r="AC1280" s="38"/>
    </row>
    <row r="1281" spans="1:29" s="39" customFormat="1" ht="15" customHeight="1" x14ac:dyDescent="0.3">
      <c r="A1281" s="40" t="s">
        <v>89</v>
      </c>
      <c r="B1281" s="54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  <c r="O1281" s="37"/>
      <c r="P1281" s="37"/>
      <c r="Q1281" s="37"/>
      <c r="R1281" s="37"/>
      <c r="S1281" s="37"/>
      <c r="T1281" s="37"/>
      <c r="U1281" s="37"/>
      <c r="V1281" s="37"/>
      <c r="W1281" s="37"/>
      <c r="X1281" s="37"/>
      <c r="Y1281" s="37"/>
      <c r="Z1281" s="37"/>
      <c r="AA1281" s="37"/>
      <c r="AB1281" s="37"/>
      <c r="AC1281" s="38"/>
    </row>
    <row r="1282" spans="1:29" s="39" customFormat="1" ht="15" customHeight="1" x14ac:dyDescent="0.3">
      <c r="A1282" s="40"/>
      <c r="B1282" s="54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  <c r="O1282" s="37"/>
      <c r="P1282" s="37"/>
      <c r="Q1282" s="37"/>
      <c r="R1282" s="37"/>
      <c r="S1282" s="37"/>
      <c r="T1282" s="37"/>
      <c r="U1282" s="37"/>
      <c r="V1282" s="37"/>
      <c r="W1282" s="37"/>
      <c r="X1282" s="37"/>
      <c r="Y1282" s="37"/>
      <c r="Z1282" s="37"/>
      <c r="AA1282" s="37"/>
      <c r="AB1282" s="37"/>
      <c r="AC1282" s="38"/>
    </row>
    <row r="1283" spans="1:29" s="39" customFormat="1" ht="15" customHeight="1" x14ac:dyDescent="0.3">
      <c r="A1283" s="40" t="s">
        <v>90</v>
      </c>
      <c r="B1283" s="54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  <c r="O1283" s="37"/>
      <c r="P1283" s="37"/>
      <c r="Q1283" s="37"/>
      <c r="R1283" s="37"/>
      <c r="S1283" s="37"/>
      <c r="T1283" s="37"/>
      <c r="U1283" s="37"/>
      <c r="V1283" s="37"/>
      <c r="W1283" s="37"/>
      <c r="X1283" s="37"/>
      <c r="Y1283" s="37"/>
      <c r="Z1283" s="37"/>
      <c r="AA1283" s="37"/>
      <c r="AB1283" s="37"/>
      <c r="AC1283" s="38"/>
    </row>
    <row r="1284" spans="1:29" s="39" customFormat="1" ht="18" customHeight="1" x14ac:dyDescent="0.25">
      <c r="A1284" s="41" t="s">
        <v>36</v>
      </c>
      <c r="B1284" s="37">
        <f>[1]consoCURRENT!E25109</f>
        <v>0</v>
      </c>
      <c r="C1284" s="37">
        <f>[1]consoCURRENT!F25109</f>
        <v>0</v>
      </c>
      <c r="D1284" s="37">
        <f>[1]consoCURRENT!G25109</f>
        <v>0</v>
      </c>
      <c r="E1284" s="37">
        <f>[1]consoCURRENT!H25109</f>
        <v>0</v>
      </c>
      <c r="F1284" s="37">
        <f>[1]consoCURRENT!I25109</f>
        <v>0</v>
      </c>
      <c r="G1284" s="37">
        <f>[1]consoCURRENT!J25109</f>
        <v>0</v>
      </c>
      <c r="H1284" s="37">
        <f>[1]consoCURRENT!K25109</f>
        <v>0</v>
      </c>
      <c r="I1284" s="37">
        <f>[1]consoCURRENT!L25109</f>
        <v>0</v>
      </c>
      <c r="J1284" s="37">
        <f>[1]consoCURRENT!M25109</f>
        <v>0</v>
      </c>
      <c r="K1284" s="37">
        <f>[1]consoCURRENT!N25109</f>
        <v>0</v>
      </c>
      <c r="L1284" s="37">
        <f>[1]consoCURRENT!O25109</f>
        <v>0</v>
      </c>
      <c r="M1284" s="37">
        <f>[1]consoCURRENT!P25109</f>
        <v>0</v>
      </c>
      <c r="N1284" s="37">
        <f>[1]consoCURRENT!Q25109</f>
        <v>0</v>
      </c>
      <c r="O1284" s="37">
        <f>[1]consoCURRENT!R25109</f>
        <v>0</v>
      </c>
      <c r="P1284" s="37">
        <f>[1]consoCURRENT!S25109</f>
        <v>0</v>
      </c>
      <c r="Q1284" s="37">
        <f>[1]consoCURRENT!T25109</f>
        <v>0</v>
      </c>
      <c r="R1284" s="37">
        <f>[1]consoCURRENT!U25109</f>
        <v>0</v>
      </c>
      <c r="S1284" s="37">
        <f>[1]consoCURRENT!V25109</f>
        <v>0</v>
      </c>
      <c r="T1284" s="37">
        <f>[1]consoCURRENT!W25109</f>
        <v>0</v>
      </c>
      <c r="U1284" s="37">
        <f>[1]consoCURRENT!X25109</f>
        <v>0</v>
      </c>
      <c r="V1284" s="37">
        <f>[1]consoCURRENT!Y25109</f>
        <v>0</v>
      </c>
      <c r="W1284" s="37">
        <f>[1]consoCURRENT!Z25109</f>
        <v>0</v>
      </c>
      <c r="X1284" s="37">
        <f>[1]consoCURRENT!AA25109</f>
        <v>0</v>
      </c>
      <c r="Y1284" s="37">
        <f>[1]consoCURRENT!AB25109</f>
        <v>0</v>
      </c>
      <c r="Z1284" s="37">
        <f>SUM(M1284:Y1284)</f>
        <v>0</v>
      </c>
      <c r="AA1284" s="37">
        <f>B1284-Z1284</f>
        <v>0</v>
      </c>
      <c r="AB1284" s="42"/>
      <c r="AC1284" s="38"/>
    </row>
    <row r="1285" spans="1:29" s="39" customFormat="1" ht="18" customHeight="1" x14ac:dyDescent="0.25">
      <c r="A1285" s="41" t="s">
        <v>37</v>
      </c>
      <c r="B1285" s="37">
        <f>[1]consoCURRENT!E25185</f>
        <v>36500000</v>
      </c>
      <c r="C1285" s="37">
        <f>[1]consoCURRENT!F25185</f>
        <v>24329454</v>
      </c>
      <c r="D1285" s="37">
        <f>[1]consoCURRENT!G25185</f>
        <v>-12170546</v>
      </c>
      <c r="E1285" s="37">
        <f>[1]consoCURRENT!H25185</f>
        <v>1106178.3399999999</v>
      </c>
      <c r="F1285" s="37">
        <f>[1]consoCURRENT!I25185</f>
        <v>0</v>
      </c>
      <c r="G1285" s="37">
        <f>[1]consoCURRENT!J25185</f>
        <v>0</v>
      </c>
      <c r="H1285" s="37">
        <f>[1]consoCURRENT!K25185</f>
        <v>0</v>
      </c>
      <c r="I1285" s="37">
        <f>[1]consoCURRENT!L25185</f>
        <v>873590.34</v>
      </c>
      <c r="J1285" s="37">
        <f>[1]consoCURRENT!M25185</f>
        <v>0</v>
      </c>
      <c r="K1285" s="37">
        <f>[1]consoCURRENT!N25185</f>
        <v>0</v>
      </c>
      <c r="L1285" s="37">
        <f>[1]consoCURRENT!O25185</f>
        <v>0</v>
      </c>
      <c r="M1285" s="37">
        <f>[1]consoCURRENT!P25185</f>
        <v>873590.34</v>
      </c>
      <c r="N1285" s="37">
        <f>[1]consoCURRENT!Q25185</f>
        <v>0</v>
      </c>
      <c r="O1285" s="37">
        <f>[1]consoCURRENT!R25185</f>
        <v>222588</v>
      </c>
      <c r="P1285" s="37">
        <f>[1]consoCURRENT!S25185</f>
        <v>10000</v>
      </c>
      <c r="Q1285" s="37">
        <f>[1]consoCURRENT!T25185</f>
        <v>0</v>
      </c>
      <c r="R1285" s="37">
        <f>[1]consoCURRENT!U25185</f>
        <v>0</v>
      </c>
      <c r="S1285" s="37">
        <f>[1]consoCURRENT!V25185</f>
        <v>0</v>
      </c>
      <c r="T1285" s="37">
        <f>[1]consoCURRENT!W25185</f>
        <v>0</v>
      </c>
      <c r="U1285" s="37">
        <f>[1]consoCURRENT!X25185</f>
        <v>0</v>
      </c>
      <c r="V1285" s="37">
        <f>[1]consoCURRENT!Y25185</f>
        <v>0</v>
      </c>
      <c r="W1285" s="37">
        <f>[1]consoCURRENT!Z25185</f>
        <v>0</v>
      </c>
      <c r="X1285" s="37">
        <f>[1]consoCURRENT!AA25185</f>
        <v>0</v>
      </c>
      <c r="Y1285" s="37">
        <f>[1]consoCURRENT!AB25185</f>
        <v>0</v>
      </c>
      <c r="Z1285" s="37">
        <f t="shared" ref="Z1285:Z1287" si="916">SUM(M1285:Y1285)</f>
        <v>1106178.3399999999</v>
      </c>
      <c r="AA1285" s="37">
        <f t="shared" ref="AA1285:AA1287" si="917">B1285-Z1285</f>
        <v>35393821.659999996</v>
      </c>
      <c r="AB1285" s="42">
        <f t="shared" ref="AB1285:AB1290" si="918">Z1285/B1285</f>
        <v>3.0306255890410954E-2</v>
      </c>
      <c r="AC1285" s="38"/>
    </row>
    <row r="1286" spans="1:29" s="39" customFormat="1" ht="18" customHeight="1" x14ac:dyDescent="0.25">
      <c r="A1286" s="41" t="s">
        <v>38</v>
      </c>
      <c r="B1286" s="37">
        <f>[1]consoCURRENT!E25191</f>
        <v>0</v>
      </c>
      <c r="C1286" s="37">
        <f>[1]consoCURRENT!F25191</f>
        <v>0</v>
      </c>
      <c r="D1286" s="37">
        <f>[1]consoCURRENT!G25191</f>
        <v>0</v>
      </c>
      <c r="E1286" s="37">
        <f>[1]consoCURRENT!H25191</f>
        <v>0</v>
      </c>
      <c r="F1286" s="37">
        <f>[1]consoCURRENT!I25191</f>
        <v>0</v>
      </c>
      <c r="G1286" s="37">
        <f>[1]consoCURRENT!J25191</f>
        <v>0</v>
      </c>
      <c r="H1286" s="37">
        <f>[1]consoCURRENT!K25191</f>
        <v>0</v>
      </c>
      <c r="I1286" s="37">
        <f>[1]consoCURRENT!L25191</f>
        <v>0</v>
      </c>
      <c r="J1286" s="37">
        <f>[1]consoCURRENT!M25191</f>
        <v>0</v>
      </c>
      <c r="K1286" s="37">
        <f>[1]consoCURRENT!N25191</f>
        <v>0</v>
      </c>
      <c r="L1286" s="37">
        <f>[1]consoCURRENT!O25191</f>
        <v>0</v>
      </c>
      <c r="M1286" s="37">
        <f>[1]consoCURRENT!P25191</f>
        <v>0</v>
      </c>
      <c r="N1286" s="37">
        <f>[1]consoCURRENT!Q25191</f>
        <v>0</v>
      </c>
      <c r="O1286" s="37">
        <f>[1]consoCURRENT!R25191</f>
        <v>0</v>
      </c>
      <c r="P1286" s="37">
        <f>[1]consoCURRENT!S25191</f>
        <v>0</v>
      </c>
      <c r="Q1286" s="37">
        <f>[1]consoCURRENT!T25191</f>
        <v>0</v>
      </c>
      <c r="R1286" s="37">
        <f>[1]consoCURRENT!U25191</f>
        <v>0</v>
      </c>
      <c r="S1286" s="37">
        <f>[1]consoCURRENT!V25191</f>
        <v>0</v>
      </c>
      <c r="T1286" s="37">
        <f>[1]consoCURRENT!W25191</f>
        <v>0</v>
      </c>
      <c r="U1286" s="37">
        <f>[1]consoCURRENT!X25191</f>
        <v>0</v>
      </c>
      <c r="V1286" s="37">
        <f>[1]consoCURRENT!Y25191</f>
        <v>0</v>
      </c>
      <c r="W1286" s="37">
        <f>[1]consoCURRENT!Z25191</f>
        <v>0</v>
      </c>
      <c r="X1286" s="37">
        <f>[1]consoCURRENT!AA25191</f>
        <v>0</v>
      </c>
      <c r="Y1286" s="37">
        <f>[1]consoCURRENT!AB25191</f>
        <v>0</v>
      </c>
      <c r="Z1286" s="37">
        <f t="shared" si="916"/>
        <v>0</v>
      </c>
      <c r="AA1286" s="37">
        <f t="shared" si="917"/>
        <v>0</v>
      </c>
      <c r="AB1286" s="42"/>
      <c r="AC1286" s="38"/>
    </row>
    <row r="1287" spans="1:29" s="39" customFormat="1" ht="18" customHeight="1" x14ac:dyDescent="0.25">
      <c r="A1287" s="41" t="s">
        <v>39</v>
      </c>
      <c r="B1287" s="37">
        <f>[1]consoCURRENT!E25220</f>
        <v>0</v>
      </c>
      <c r="C1287" s="37">
        <f>[1]consoCURRENT!F25220</f>
        <v>0</v>
      </c>
      <c r="D1287" s="37">
        <f>[1]consoCURRENT!G25220</f>
        <v>0</v>
      </c>
      <c r="E1287" s="37">
        <f>[1]consoCURRENT!H25220</f>
        <v>0</v>
      </c>
      <c r="F1287" s="37">
        <f>[1]consoCURRENT!I25220</f>
        <v>0</v>
      </c>
      <c r="G1287" s="37">
        <f>[1]consoCURRENT!J25220</f>
        <v>0</v>
      </c>
      <c r="H1287" s="37">
        <f>[1]consoCURRENT!K25220</f>
        <v>0</v>
      </c>
      <c r="I1287" s="37">
        <f>[1]consoCURRENT!L25220</f>
        <v>0</v>
      </c>
      <c r="J1287" s="37">
        <f>[1]consoCURRENT!M25220</f>
        <v>0</v>
      </c>
      <c r="K1287" s="37">
        <f>[1]consoCURRENT!N25220</f>
        <v>0</v>
      </c>
      <c r="L1287" s="37">
        <f>[1]consoCURRENT!O25220</f>
        <v>0</v>
      </c>
      <c r="M1287" s="37">
        <f>[1]consoCURRENT!P25220</f>
        <v>0</v>
      </c>
      <c r="N1287" s="37">
        <f>[1]consoCURRENT!Q25220</f>
        <v>0</v>
      </c>
      <c r="O1287" s="37">
        <f>[1]consoCURRENT!R25220</f>
        <v>0</v>
      </c>
      <c r="P1287" s="37">
        <f>[1]consoCURRENT!S25220</f>
        <v>0</v>
      </c>
      <c r="Q1287" s="37">
        <f>[1]consoCURRENT!T25220</f>
        <v>0</v>
      </c>
      <c r="R1287" s="37">
        <f>[1]consoCURRENT!U25220</f>
        <v>0</v>
      </c>
      <c r="S1287" s="37">
        <f>[1]consoCURRENT!V25220</f>
        <v>0</v>
      </c>
      <c r="T1287" s="37">
        <f>[1]consoCURRENT!W25220</f>
        <v>0</v>
      </c>
      <c r="U1287" s="37">
        <f>[1]consoCURRENT!X25220</f>
        <v>0</v>
      </c>
      <c r="V1287" s="37">
        <f>[1]consoCURRENT!Y25220</f>
        <v>0</v>
      </c>
      <c r="W1287" s="37">
        <f>[1]consoCURRENT!Z25220</f>
        <v>0</v>
      </c>
      <c r="X1287" s="37">
        <f>[1]consoCURRENT!AA25220</f>
        <v>0</v>
      </c>
      <c r="Y1287" s="37">
        <f>[1]consoCURRENT!AB25220</f>
        <v>0</v>
      </c>
      <c r="Z1287" s="37">
        <f t="shared" si="916"/>
        <v>0</v>
      </c>
      <c r="AA1287" s="37">
        <f t="shared" si="917"/>
        <v>0</v>
      </c>
      <c r="AB1287" s="42"/>
      <c r="AC1287" s="38"/>
    </row>
    <row r="1288" spans="1:29" s="39" customFormat="1" ht="18" customHeight="1" x14ac:dyDescent="0.25">
      <c r="A1288" s="43" t="s">
        <v>40</v>
      </c>
      <c r="B1288" s="44">
        <f>SUM(B1284:B1287)</f>
        <v>36500000</v>
      </c>
      <c r="C1288" s="44">
        <f t="shared" ref="C1288:AA1288" si="919">SUM(C1284:C1287)</f>
        <v>24329454</v>
      </c>
      <c r="D1288" s="44">
        <f t="shared" si="919"/>
        <v>-12170546</v>
      </c>
      <c r="E1288" s="44">
        <f t="shared" si="919"/>
        <v>1106178.3399999999</v>
      </c>
      <c r="F1288" s="44">
        <f t="shared" si="919"/>
        <v>0</v>
      </c>
      <c r="G1288" s="44">
        <f t="shared" si="919"/>
        <v>0</v>
      </c>
      <c r="H1288" s="44">
        <f t="shared" si="919"/>
        <v>0</v>
      </c>
      <c r="I1288" s="44">
        <f t="shared" si="919"/>
        <v>873590.34</v>
      </c>
      <c r="J1288" s="44">
        <f t="shared" si="919"/>
        <v>0</v>
      </c>
      <c r="K1288" s="44">
        <f t="shared" si="919"/>
        <v>0</v>
      </c>
      <c r="L1288" s="44">
        <f t="shared" si="919"/>
        <v>0</v>
      </c>
      <c r="M1288" s="44">
        <f t="shared" si="919"/>
        <v>873590.34</v>
      </c>
      <c r="N1288" s="44">
        <f t="shared" si="919"/>
        <v>0</v>
      </c>
      <c r="O1288" s="44">
        <f t="shared" si="919"/>
        <v>222588</v>
      </c>
      <c r="P1288" s="44">
        <f t="shared" si="919"/>
        <v>10000</v>
      </c>
      <c r="Q1288" s="44">
        <f t="shared" si="919"/>
        <v>0</v>
      </c>
      <c r="R1288" s="44">
        <f t="shared" si="919"/>
        <v>0</v>
      </c>
      <c r="S1288" s="44">
        <f t="shared" si="919"/>
        <v>0</v>
      </c>
      <c r="T1288" s="44">
        <f t="shared" si="919"/>
        <v>0</v>
      </c>
      <c r="U1288" s="44">
        <f t="shared" si="919"/>
        <v>0</v>
      </c>
      <c r="V1288" s="44">
        <f t="shared" si="919"/>
        <v>0</v>
      </c>
      <c r="W1288" s="44">
        <f t="shared" si="919"/>
        <v>0</v>
      </c>
      <c r="X1288" s="44">
        <f t="shared" si="919"/>
        <v>0</v>
      </c>
      <c r="Y1288" s="44">
        <f t="shared" si="919"/>
        <v>0</v>
      </c>
      <c r="Z1288" s="44">
        <f t="shared" si="919"/>
        <v>1106178.3399999999</v>
      </c>
      <c r="AA1288" s="44">
        <f t="shared" si="919"/>
        <v>35393821.659999996</v>
      </c>
      <c r="AB1288" s="45">
        <f t="shared" si="918"/>
        <v>3.0306255890410954E-2</v>
      </c>
      <c r="AC1288" s="38"/>
    </row>
    <row r="1289" spans="1:29" s="39" customFormat="1" ht="18" customHeight="1" x14ac:dyDescent="0.25">
      <c r="A1289" s="46" t="s">
        <v>41</v>
      </c>
      <c r="B1289" s="37">
        <f>[1]consoCURRENT!E25224</f>
        <v>0</v>
      </c>
      <c r="C1289" s="37">
        <f>[1]consoCURRENT!F25224</f>
        <v>0</v>
      </c>
      <c r="D1289" s="37">
        <f>[1]consoCURRENT!G25224</f>
        <v>0</v>
      </c>
      <c r="E1289" s="37">
        <f>[1]consoCURRENT!H25224</f>
        <v>0</v>
      </c>
      <c r="F1289" s="37">
        <f>[1]consoCURRENT!I25224</f>
        <v>0</v>
      </c>
      <c r="G1289" s="37">
        <f>[1]consoCURRENT!J25224</f>
        <v>0</v>
      </c>
      <c r="H1289" s="37">
        <f>[1]consoCURRENT!K25224</f>
        <v>0</v>
      </c>
      <c r="I1289" s="37">
        <f>[1]consoCURRENT!L25224</f>
        <v>0</v>
      </c>
      <c r="J1289" s="37">
        <f>[1]consoCURRENT!M25224</f>
        <v>0</v>
      </c>
      <c r="K1289" s="37">
        <f>[1]consoCURRENT!N25224</f>
        <v>0</v>
      </c>
      <c r="L1289" s="37">
        <f>[1]consoCURRENT!O25224</f>
        <v>0</v>
      </c>
      <c r="M1289" s="37">
        <f>[1]consoCURRENT!P25224</f>
        <v>0</v>
      </c>
      <c r="N1289" s="37">
        <f>[1]consoCURRENT!Q25224</f>
        <v>0</v>
      </c>
      <c r="O1289" s="37">
        <f>[1]consoCURRENT!R25224</f>
        <v>0</v>
      </c>
      <c r="P1289" s="37">
        <f>[1]consoCURRENT!S25224</f>
        <v>0</v>
      </c>
      <c r="Q1289" s="37">
        <f>[1]consoCURRENT!T25224</f>
        <v>0</v>
      </c>
      <c r="R1289" s="37">
        <f>[1]consoCURRENT!U25224</f>
        <v>0</v>
      </c>
      <c r="S1289" s="37">
        <f>[1]consoCURRENT!V25224</f>
        <v>0</v>
      </c>
      <c r="T1289" s="37">
        <f>[1]consoCURRENT!W25224</f>
        <v>0</v>
      </c>
      <c r="U1289" s="37">
        <f>[1]consoCURRENT!X25224</f>
        <v>0</v>
      </c>
      <c r="V1289" s="37">
        <f>[1]consoCURRENT!Y25224</f>
        <v>0</v>
      </c>
      <c r="W1289" s="37">
        <f>[1]consoCURRENT!Z25224</f>
        <v>0</v>
      </c>
      <c r="X1289" s="37">
        <f>[1]consoCURRENT!AA25224</f>
        <v>0</v>
      </c>
      <c r="Y1289" s="37">
        <f>[1]consoCURRENT!AB25224</f>
        <v>0</v>
      </c>
      <c r="Z1289" s="37">
        <f t="shared" ref="Z1289" si="920">SUM(M1289:Y1289)</f>
        <v>0</v>
      </c>
      <c r="AA1289" s="37">
        <f t="shared" ref="AA1289" si="921">B1289-Z1289</f>
        <v>0</v>
      </c>
      <c r="AB1289" s="42"/>
      <c r="AC1289" s="38"/>
    </row>
    <row r="1290" spans="1:29" s="39" customFormat="1" ht="18" customHeight="1" x14ac:dyDescent="0.25">
      <c r="A1290" s="43" t="s">
        <v>42</v>
      </c>
      <c r="B1290" s="44">
        <f>B1289+B1288</f>
        <v>36500000</v>
      </c>
      <c r="C1290" s="44">
        <f t="shared" ref="C1290:AA1290" si="922">C1289+C1288</f>
        <v>24329454</v>
      </c>
      <c r="D1290" s="44">
        <f t="shared" si="922"/>
        <v>-12170546</v>
      </c>
      <c r="E1290" s="44">
        <f t="shared" si="922"/>
        <v>1106178.3399999999</v>
      </c>
      <c r="F1290" s="44">
        <f t="shared" si="922"/>
        <v>0</v>
      </c>
      <c r="G1290" s="44">
        <f t="shared" si="922"/>
        <v>0</v>
      </c>
      <c r="H1290" s="44">
        <f t="shared" si="922"/>
        <v>0</v>
      </c>
      <c r="I1290" s="44">
        <f t="shared" si="922"/>
        <v>873590.34</v>
      </c>
      <c r="J1290" s="44">
        <f t="shared" si="922"/>
        <v>0</v>
      </c>
      <c r="K1290" s="44">
        <f t="shared" si="922"/>
        <v>0</v>
      </c>
      <c r="L1290" s="44">
        <f t="shared" si="922"/>
        <v>0</v>
      </c>
      <c r="M1290" s="44">
        <f t="shared" si="922"/>
        <v>873590.34</v>
      </c>
      <c r="N1290" s="44">
        <f t="shared" si="922"/>
        <v>0</v>
      </c>
      <c r="O1290" s="44">
        <f t="shared" si="922"/>
        <v>222588</v>
      </c>
      <c r="P1290" s="44">
        <f t="shared" si="922"/>
        <v>10000</v>
      </c>
      <c r="Q1290" s="44">
        <f t="shared" si="922"/>
        <v>0</v>
      </c>
      <c r="R1290" s="44">
        <f t="shared" si="922"/>
        <v>0</v>
      </c>
      <c r="S1290" s="44">
        <f t="shared" si="922"/>
        <v>0</v>
      </c>
      <c r="T1290" s="44">
        <f t="shared" si="922"/>
        <v>0</v>
      </c>
      <c r="U1290" s="44">
        <f t="shared" si="922"/>
        <v>0</v>
      </c>
      <c r="V1290" s="44">
        <f t="shared" si="922"/>
        <v>0</v>
      </c>
      <c r="W1290" s="44">
        <f t="shared" si="922"/>
        <v>0</v>
      </c>
      <c r="X1290" s="44">
        <f t="shared" si="922"/>
        <v>0</v>
      </c>
      <c r="Y1290" s="44">
        <f t="shared" si="922"/>
        <v>0</v>
      </c>
      <c r="Z1290" s="44">
        <f t="shared" si="922"/>
        <v>1106178.3399999999</v>
      </c>
      <c r="AA1290" s="44">
        <f t="shared" si="922"/>
        <v>35393821.659999996</v>
      </c>
      <c r="AB1290" s="45">
        <f t="shared" si="918"/>
        <v>3.0306255890410954E-2</v>
      </c>
      <c r="AC1290" s="47"/>
    </row>
    <row r="1291" spans="1:29" s="39" customFormat="1" ht="15" customHeight="1" x14ac:dyDescent="0.25">
      <c r="A1291" s="36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  <c r="O1291" s="37"/>
      <c r="P1291" s="37"/>
      <c r="Q1291" s="37"/>
      <c r="R1291" s="37"/>
      <c r="S1291" s="37"/>
      <c r="T1291" s="37"/>
      <c r="U1291" s="37"/>
      <c r="V1291" s="37"/>
      <c r="W1291" s="37"/>
      <c r="X1291" s="37"/>
      <c r="Y1291" s="37"/>
      <c r="Z1291" s="37"/>
      <c r="AA1291" s="37"/>
      <c r="AB1291" s="37"/>
      <c r="AC1291" s="38"/>
    </row>
    <row r="1292" spans="1:29" s="39" customFormat="1" ht="15" customHeight="1" x14ac:dyDescent="0.25">
      <c r="A1292" s="36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  <c r="O1292" s="37"/>
      <c r="P1292" s="37"/>
      <c r="Q1292" s="37"/>
      <c r="R1292" s="37"/>
      <c r="S1292" s="37"/>
      <c r="T1292" s="37"/>
      <c r="U1292" s="37"/>
      <c r="V1292" s="37"/>
      <c r="W1292" s="37"/>
      <c r="X1292" s="37"/>
      <c r="Y1292" s="37"/>
      <c r="Z1292" s="37"/>
      <c r="AA1292" s="37"/>
      <c r="AB1292" s="37"/>
      <c r="AC1292" s="38"/>
    </row>
    <row r="1293" spans="1:29" s="39" customFormat="1" ht="15" customHeight="1" x14ac:dyDescent="0.3">
      <c r="A1293" s="40" t="s">
        <v>91</v>
      </c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  <c r="O1293" s="37"/>
      <c r="P1293" s="37"/>
      <c r="Q1293" s="37"/>
      <c r="R1293" s="37"/>
      <c r="S1293" s="37"/>
      <c r="T1293" s="37"/>
      <c r="U1293" s="37"/>
      <c r="V1293" s="37"/>
      <c r="W1293" s="37"/>
      <c r="X1293" s="37"/>
      <c r="Y1293" s="37"/>
      <c r="Z1293" s="37"/>
      <c r="AA1293" s="37"/>
      <c r="AB1293" s="37"/>
      <c r="AC1293" s="38"/>
    </row>
    <row r="1294" spans="1:29" s="39" customFormat="1" ht="18" customHeight="1" x14ac:dyDescent="0.25">
      <c r="A1294" s="41" t="s">
        <v>36</v>
      </c>
      <c r="B1294" s="37">
        <f>B1304+B1484</f>
        <v>50988612</v>
      </c>
      <c r="C1294" s="37">
        <f t="shared" ref="C1294:Y1299" si="923">C1304+C1484</f>
        <v>15457476</v>
      </c>
      <c r="D1294" s="37">
        <f t="shared" si="923"/>
        <v>0</v>
      </c>
      <c r="E1294" s="37">
        <f t="shared" si="923"/>
        <v>12742194.300000001</v>
      </c>
      <c r="F1294" s="37">
        <f t="shared" si="923"/>
        <v>0</v>
      </c>
      <c r="G1294" s="37">
        <f t="shared" si="923"/>
        <v>0</v>
      </c>
      <c r="H1294" s="37">
        <f t="shared" si="923"/>
        <v>0</v>
      </c>
      <c r="I1294" s="37">
        <f t="shared" si="923"/>
        <v>0</v>
      </c>
      <c r="J1294" s="37">
        <f t="shared" si="923"/>
        <v>0</v>
      </c>
      <c r="K1294" s="37">
        <f t="shared" si="923"/>
        <v>0</v>
      </c>
      <c r="L1294" s="37">
        <f t="shared" si="923"/>
        <v>0</v>
      </c>
      <c r="M1294" s="37">
        <f t="shared" si="923"/>
        <v>0</v>
      </c>
      <c r="N1294" s="37">
        <f t="shared" si="923"/>
        <v>0</v>
      </c>
      <c r="O1294" s="37">
        <f t="shared" si="923"/>
        <v>8854920.8699999992</v>
      </c>
      <c r="P1294" s="37">
        <f t="shared" si="923"/>
        <v>3887273.43</v>
      </c>
      <c r="Q1294" s="37">
        <f t="shared" si="923"/>
        <v>0</v>
      </c>
      <c r="R1294" s="37">
        <f t="shared" si="923"/>
        <v>0</v>
      </c>
      <c r="S1294" s="37">
        <f t="shared" si="923"/>
        <v>0</v>
      </c>
      <c r="T1294" s="37">
        <f t="shared" si="923"/>
        <v>0</v>
      </c>
      <c r="U1294" s="37">
        <f t="shared" si="923"/>
        <v>0</v>
      </c>
      <c r="V1294" s="37">
        <f t="shared" si="923"/>
        <v>0</v>
      </c>
      <c r="W1294" s="37">
        <f t="shared" si="923"/>
        <v>0</v>
      </c>
      <c r="X1294" s="37">
        <f t="shared" si="923"/>
        <v>0</v>
      </c>
      <c r="Y1294" s="37">
        <f t="shared" si="923"/>
        <v>0</v>
      </c>
      <c r="Z1294" s="37">
        <f>SUM(M1294:Y1294)</f>
        <v>12742194.299999999</v>
      </c>
      <c r="AA1294" s="37">
        <f>B1294-Z1294</f>
        <v>38246417.700000003</v>
      </c>
      <c r="AB1294" s="42">
        <f>Z1294/B1294</f>
        <v>0.24990274887263059</v>
      </c>
      <c r="AC1294" s="38"/>
    </row>
    <row r="1295" spans="1:29" s="39" customFormat="1" ht="18" customHeight="1" x14ac:dyDescent="0.25">
      <c r="A1295" s="41" t="s">
        <v>37</v>
      </c>
      <c r="B1295" s="37">
        <f t="shared" ref="B1295:Q1299" si="924">B1305+B1485</f>
        <v>850551388</v>
      </c>
      <c r="C1295" s="37">
        <f t="shared" si="924"/>
        <v>837113401</v>
      </c>
      <c r="D1295" s="37">
        <f t="shared" si="924"/>
        <v>-1999123</v>
      </c>
      <c r="E1295" s="37">
        <f t="shared" si="924"/>
        <v>5804906.5499999998</v>
      </c>
      <c r="F1295" s="37">
        <f t="shared" si="924"/>
        <v>0</v>
      </c>
      <c r="G1295" s="37">
        <f t="shared" si="924"/>
        <v>0</v>
      </c>
      <c r="H1295" s="37">
        <f t="shared" si="924"/>
        <v>0</v>
      </c>
      <c r="I1295" s="37">
        <f t="shared" si="924"/>
        <v>0</v>
      </c>
      <c r="J1295" s="37">
        <f t="shared" si="924"/>
        <v>0</v>
      </c>
      <c r="K1295" s="37">
        <f t="shared" si="924"/>
        <v>0</v>
      </c>
      <c r="L1295" s="37">
        <f t="shared" si="924"/>
        <v>0</v>
      </c>
      <c r="M1295" s="37">
        <f t="shared" si="924"/>
        <v>0</v>
      </c>
      <c r="N1295" s="37">
        <f t="shared" si="924"/>
        <v>0</v>
      </c>
      <c r="O1295" s="37">
        <f t="shared" si="924"/>
        <v>3701563.1000000006</v>
      </c>
      <c r="P1295" s="37">
        <f t="shared" si="924"/>
        <v>2103343.4500000002</v>
      </c>
      <c r="Q1295" s="37">
        <f t="shared" si="924"/>
        <v>0</v>
      </c>
      <c r="R1295" s="37">
        <f t="shared" si="923"/>
        <v>0</v>
      </c>
      <c r="S1295" s="37">
        <f t="shared" si="923"/>
        <v>0</v>
      </c>
      <c r="T1295" s="37">
        <f t="shared" si="923"/>
        <v>0</v>
      </c>
      <c r="U1295" s="37">
        <f t="shared" si="923"/>
        <v>0</v>
      </c>
      <c r="V1295" s="37">
        <f t="shared" si="923"/>
        <v>0</v>
      </c>
      <c r="W1295" s="37">
        <f t="shared" si="923"/>
        <v>0</v>
      </c>
      <c r="X1295" s="37">
        <f t="shared" si="923"/>
        <v>0</v>
      </c>
      <c r="Y1295" s="37">
        <f t="shared" si="923"/>
        <v>0</v>
      </c>
      <c r="Z1295" s="37">
        <f t="shared" ref="Z1295:Z1297" si="925">SUM(M1295:Y1295)</f>
        <v>5804906.5500000007</v>
      </c>
      <c r="AA1295" s="37">
        <f t="shared" ref="AA1295:AA1297" si="926">B1295-Z1295</f>
        <v>844746481.45000005</v>
      </c>
      <c r="AB1295" s="42">
        <f t="shared" ref="AB1295:AB1300" si="927">Z1295/B1295</f>
        <v>6.8248745835918865E-3</v>
      </c>
      <c r="AC1295" s="38"/>
    </row>
    <row r="1296" spans="1:29" s="39" customFormat="1" ht="18" customHeight="1" x14ac:dyDescent="0.25">
      <c r="A1296" s="41" t="s">
        <v>38</v>
      </c>
      <c r="B1296" s="37">
        <f t="shared" si="924"/>
        <v>0</v>
      </c>
      <c r="C1296" s="37">
        <f t="shared" si="923"/>
        <v>0</v>
      </c>
      <c r="D1296" s="37">
        <f t="shared" si="923"/>
        <v>0</v>
      </c>
      <c r="E1296" s="37">
        <f t="shared" si="923"/>
        <v>0</v>
      </c>
      <c r="F1296" s="37">
        <f t="shared" si="923"/>
        <v>0</v>
      </c>
      <c r="G1296" s="37">
        <f t="shared" si="923"/>
        <v>0</v>
      </c>
      <c r="H1296" s="37">
        <f t="shared" si="923"/>
        <v>0</v>
      </c>
      <c r="I1296" s="37">
        <f t="shared" si="923"/>
        <v>0</v>
      </c>
      <c r="J1296" s="37">
        <f t="shared" si="923"/>
        <v>0</v>
      </c>
      <c r="K1296" s="37">
        <f t="shared" si="923"/>
        <v>0</v>
      </c>
      <c r="L1296" s="37">
        <f t="shared" si="923"/>
        <v>0</v>
      </c>
      <c r="M1296" s="37">
        <f t="shared" si="923"/>
        <v>0</v>
      </c>
      <c r="N1296" s="37">
        <f t="shared" si="923"/>
        <v>0</v>
      </c>
      <c r="O1296" s="37">
        <f t="shared" si="923"/>
        <v>0</v>
      </c>
      <c r="P1296" s="37">
        <f t="shared" si="923"/>
        <v>0</v>
      </c>
      <c r="Q1296" s="37">
        <f t="shared" si="923"/>
        <v>0</v>
      </c>
      <c r="R1296" s="37">
        <f t="shared" si="923"/>
        <v>0</v>
      </c>
      <c r="S1296" s="37">
        <f t="shared" si="923"/>
        <v>0</v>
      </c>
      <c r="T1296" s="37">
        <f t="shared" si="923"/>
        <v>0</v>
      </c>
      <c r="U1296" s="37">
        <f t="shared" si="923"/>
        <v>0</v>
      </c>
      <c r="V1296" s="37">
        <f t="shared" si="923"/>
        <v>0</v>
      </c>
      <c r="W1296" s="37">
        <f t="shared" si="923"/>
        <v>0</v>
      </c>
      <c r="X1296" s="37">
        <f t="shared" si="923"/>
        <v>0</v>
      </c>
      <c r="Y1296" s="37">
        <f t="shared" si="923"/>
        <v>0</v>
      </c>
      <c r="Z1296" s="37">
        <f t="shared" si="925"/>
        <v>0</v>
      </c>
      <c r="AA1296" s="37">
        <f t="shared" si="926"/>
        <v>0</v>
      </c>
      <c r="AB1296" s="42"/>
      <c r="AC1296" s="38"/>
    </row>
    <row r="1297" spans="1:29" s="39" customFormat="1" ht="18" customHeight="1" x14ac:dyDescent="0.25">
      <c r="A1297" s="41" t="s">
        <v>39</v>
      </c>
      <c r="B1297" s="37">
        <f t="shared" si="924"/>
        <v>0</v>
      </c>
      <c r="C1297" s="37">
        <f t="shared" si="923"/>
        <v>0</v>
      </c>
      <c r="D1297" s="37">
        <f t="shared" si="923"/>
        <v>0</v>
      </c>
      <c r="E1297" s="37">
        <f t="shared" si="923"/>
        <v>0</v>
      </c>
      <c r="F1297" s="37">
        <f t="shared" si="923"/>
        <v>0</v>
      </c>
      <c r="G1297" s="37">
        <f t="shared" si="923"/>
        <v>0</v>
      </c>
      <c r="H1297" s="37">
        <f t="shared" si="923"/>
        <v>0</v>
      </c>
      <c r="I1297" s="37">
        <f t="shared" si="923"/>
        <v>0</v>
      </c>
      <c r="J1297" s="37">
        <f t="shared" si="923"/>
        <v>0</v>
      </c>
      <c r="K1297" s="37">
        <f t="shared" si="923"/>
        <v>0</v>
      </c>
      <c r="L1297" s="37">
        <f t="shared" si="923"/>
        <v>0</v>
      </c>
      <c r="M1297" s="37">
        <f t="shared" si="923"/>
        <v>0</v>
      </c>
      <c r="N1297" s="37">
        <f t="shared" si="923"/>
        <v>0</v>
      </c>
      <c r="O1297" s="37">
        <f t="shared" si="923"/>
        <v>0</v>
      </c>
      <c r="P1297" s="37">
        <f t="shared" si="923"/>
        <v>0</v>
      </c>
      <c r="Q1297" s="37">
        <f t="shared" si="923"/>
        <v>0</v>
      </c>
      <c r="R1297" s="37">
        <f t="shared" si="923"/>
        <v>0</v>
      </c>
      <c r="S1297" s="37">
        <f t="shared" si="923"/>
        <v>0</v>
      </c>
      <c r="T1297" s="37">
        <f t="shared" si="923"/>
        <v>0</v>
      </c>
      <c r="U1297" s="37">
        <f t="shared" si="923"/>
        <v>0</v>
      </c>
      <c r="V1297" s="37">
        <f t="shared" si="923"/>
        <v>0</v>
      </c>
      <c r="W1297" s="37">
        <f t="shared" si="923"/>
        <v>0</v>
      </c>
      <c r="X1297" s="37">
        <f t="shared" si="923"/>
        <v>0</v>
      </c>
      <c r="Y1297" s="37">
        <f t="shared" si="923"/>
        <v>0</v>
      </c>
      <c r="Z1297" s="37">
        <f t="shared" si="925"/>
        <v>0</v>
      </c>
      <c r="AA1297" s="37">
        <f t="shared" si="926"/>
        <v>0</v>
      </c>
      <c r="AB1297" s="42"/>
      <c r="AC1297" s="38"/>
    </row>
    <row r="1298" spans="1:29" s="39" customFormat="1" ht="18" customHeight="1" x14ac:dyDescent="0.25">
      <c r="A1298" s="43" t="s">
        <v>40</v>
      </c>
      <c r="B1298" s="44">
        <f>SUM(B1294:B1297)</f>
        <v>901540000</v>
      </c>
      <c r="C1298" s="44">
        <f t="shared" ref="C1298:AA1298" si="928">SUM(C1294:C1297)</f>
        <v>852570877</v>
      </c>
      <c r="D1298" s="44">
        <f t="shared" si="928"/>
        <v>-1999123</v>
      </c>
      <c r="E1298" s="44">
        <f t="shared" si="928"/>
        <v>18547100.850000001</v>
      </c>
      <c r="F1298" s="44">
        <f t="shared" si="928"/>
        <v>0</v>
      </c>
      <c r="G1298" s="44">
        <f t="shared" si="928"/>
        <v>0</v>
      </c>
      <c r="H1298" s="44">
        <f t="shared" si="928"/>
        <v>0</v>
      </c>
      <c r="I1298" s="44">
        <f t="shared" si="928"/>
        <v>0</v>
      </c>
      <c r="J1298" s="44">
        <f t="shared" si="928"/>
        <v>0</v>
      </c>
      <c r="K1298" s="44">
        <f t="shared" si="928"/>
        <v>0</v>
      </c>
      <c r="L1298" s="44">
        <f t="shared" si="928"/>
        <v>0</v>
      </c>
      <c r="M1298" s="44">
        <f t="shared" si="928"/>
        <v>0</v>
      </c>
      <c r="N1298" s="44">
        <f t="shared" si="928"/>
        <v>0</v>
      </c>
      <c r="O1298" s="44">
        <f t="shared" si="928"/>
        <v>12556483.969999999</v>
      </c>
      <c r="P1298" s="44">
        <f t="shared" si="928"/>
        <v>5990616.8800000008</v>
      </c>
      <c r="Q1298" s="44">
        <f t="shared" si="928"/>
        <v>0</v>
      </c>
      <c r="R1298" s="44">
        <f t="shared" si="928"/>
        <v>0</v>
      </c>
      <c r="S1298" s="44">
        <f t="shared" si="928"/>
        <v>0</v>
      </c>
      <c r="T1298" s="44">
        <f t="shared" si="928"/>
        <v>0</v>
      </c>
      <c r="U1298" s="44">
        <f t="shared" si="928"/>
        <v>0</v>
      </c>
      <c r="V1298" s="44">
        <f t="shared" si="928"/>
        <v>0</v>
      </c>
      <c r="W1298" s="44">
        <f t="shared" si="928"/>
        <v>0</v>
      </c>
      <c r="X1298" s="44">
        <f t="shared" si="928"/>
        <v>0</v>
      </c>
      <c r="Y1298" s="44">
        <f t="shared" si="928"/>
        <v>0</v>
      </c>
      <c r="Z1298" s="44">
        <f t="shared" si="928"/>
        <v>18547100.850000001</v>
      </c>
      <c r="AA1298" s="44">
        <f t="shared" si="928"/>
        <v>882992899.1500001</v>
      </c>
      <c r="AB1298" s="45">
        <f t="shared" si="927"/>
        <v>2.0572687678860616E-2</v>
      </c>
      <c r="AC1298" s="38"/>
    </row>
    <row r="1299" spans="1:29" s="39" customFormat="1" ht="18" customHeight="1" x14ac:dyDescent="0.25">
      <c r="A1299" s="46" t="s">
        <v>41</v>
      </c>
      <c r="B1299" s="37">
        <f t="shared" si="924"/>
        <v>0</v>
      </c>
      <c r="C1299" s="37">
        <f t="shared" si="923"/>
        <v>0</v>
      </c>
      <c r="D1299" s="37">
        <f t="shared" si="923"/>
        <v>0</v>
      </c>
      <c r="E1299" s="37">
        <f t="shared" si="923"/>
        <v>0</v>
      </c>
      <c r="F1299" s="37">
        <f t="shared" si="923"/>
        <v>0</v>
      </c>
      <c r="G1299" s="37">
        <f t="shared" si="923"/>
        <v>0</v>
      </c>
      <c r="H1299" s="37">
        <f t="shared" si="923"/>
        <v>0</v>
      </c>
      <c r="I1299" s="37">
        <f t="shared" si="923"/>
        <v>0</v>
      </c>
      <c r="J1299" s="37">
        <f t="shared" si="923"/>
        <v>0</v>
      </c>
      <c r="K1299" s="37">
        <f t="shared" si="923"/>
        <v>0</v>
      </c>
      <c r="L1299" s="37">
        <f t="shared" si="923"/>
        <v>0</v>
      </c>
      <c r="M1299" s="37">
        <f t="shared" si="923"/>
        <v>0</v>
      </c>
      <c r="N1299" s="37">
        <f t="shared" si="923"/>
        <v>0</v>
      </c>
      <c r="O1299" s="37">
        <f t="shared" si="923"/>
        <v>0</v>
      </c>
      <c r="P1299" s="37">
        <f t="shared" si="923"/>
        <v>0</v>
      </c>
      <c r="Q1299" s="37">
        <f t="shared" si="923"/>
        <v>0</v>
      </c>
      <c r="R1299" s="37">
        <f t="shared" si="923"/>
        <v>0</v>
      </c>
      <c r="S1299" s="37">
        <f t="shared" si="923"/>
        <v>0</v>
      </c>
      <c r="T1299" s="37">
        <f t="shared" si="923"/>
        <v>0</v>
      </c>
      <c r="U1299" s="37">
        <f t="shared" si="923"/>
        <v>0</v>
      </c>
      <c r="V1299" s="37">
        <f t="shared" si="923"/>
        <v>0</v>
      </c>
      <c r="W1299" s="37">
        <f t="shared" si="923"/>
        <v>0</v>
      </c>
      <c r="X1299" s="37">
        <f t="shared" si="923"/>
        <v>0</v>
      </c>
      <c r="Y1299" s="37">
        <f t="shared" si="923"/>
        <v>0</v>
      </c>
      <c r="Z1299" s="37">
        <f t="shared" ref="Z1299" si="929">SUM(M1299:Y1299)</f>
        <v>0</v>
      </c>
      <c r="AA1299" s="37">
        <f t="shared" ref="AA1299" si="930">B1299-Z1299</f>
        <v>0</v>
      </c>
      <c r="AB1299" s="42"/>
      <c r="AC1299" s="38"/>
    </row>
    <row r="1300" spans="1:29" s="39" customFormat="1" ht="18" customHeight="1" x14ac:dyDescent="0.25">
      <c r="A1300" s="43" t="s">
        <v>42</v>
      </c>
      <c r="B1300" s="44">
        <f>B1299+B1298</f>
        <v>901540000</v>
      </c>
      <c r="C1300" s="44">
        <f t="shared" ref="C1300:AA1300" si="931">C1299+C1298</f>
        <v>852570877</v>
      </c>
      <c r="D1300" s="44">
        <f t="shared" si="931"/>
        <v>-1999123</v>
      </c>
      <c r="E1300" s="44">
        <f t="shared" si="931"/>
        <v>18547100.850000001</v>
      </c>
      <c r="F1300" s="44">
        <f t="shared" si="931"/>
        <v>0</v>
      </c>
      <c r="G1300" s="44">
        <f t="shared" si="931"/>
        <v>0</v>
      </c>
      <c r="H1300" s="44">
        <f t="shared" si="931"/>
        <v>0</v>
      </c>
      <c r="I1300" s="44">
        <f t="shared" si="931"/>
        <v>0</v>
      </c>
      <c r="J1300" s="44">
        <f t="shared" si="931"/>
        <v>0</v>
      </c>
      <c r="K1300" s="44">
        <f t="shared" si="931"/>
        <v>0</v>
      </c>
      <c r="L1300" s="44">
        <f t="shared" si="931"/>
        <v>0</v>
      </c>
      <c r="M1300" s="44">
        <f t="shared" si="931"/>
        <v>0</v>
      </c>
      <c r="N1300" s="44">
        <f t="shared" si="931"/>
        <v>0</v>
      </c>
      <c r="O1300" s="44">
        <f t="shared" si="931"/>
        <v>12556483.969999999</v>
      </c>
      <c r="P1300" s="44">
        <f t="shared" si="931"/>
        <v>5990616.8800000008</v>
      </c>
      <c r="Q1300" s="44">
        <f t="shared" si="931"/>
        <v>0</v>
      </c>
      <c r="R1300" s="44">
        <f t="shared" si="931"/>
        <v>0</v>
      </c>
      <c r="S1300" s="44">
        <f t="shared" si="931"/>
        <v>0</v>
      </c>
      <c r="T1300" s="44">
        <f t="shared" si="931"/>
        <v>0</v>
      </c>
      <c r="U1300" s="44">
        <f t="shared" si="931"/>
        <v>0</v>
      </c>
      <c r="V1300" s="44">
        <f t="shared" si="931"/>
        <v>0</v>
      </c>
      <c r="W1300" s="44">
        <f t="shared" si="931"/>
        <v>0</v>
      </c>
      <c r="X1300" s="44">
        <f t="shared" si="931"/>
        <v>0</v>
      </c>
      <c r="Y1300" s="44">
        <f t="shared" si="931"/>
        <v>0</v>
      </c>
      <c r="Z1300" s="44">
        <f t="shared" si="931"/>
        <v>18547100.850000001</v>
      </c>
      <c r="AA1300" s="44">
        <f t="shared" si="931"/>
        <v>882992899.1500001</v>
      </c>
      <c r="AB1300" s="45">
        <f t="shared" si="927"/>
        <v>2.0572687678860616E-2</v>
      </c>
      <c r="AC1300" s="47"/>
    </row>
    <row r="1301" spans="1:29" s="39" customFormat="1" ht="15" customHeight="1" x14ac:dyDescent="0.25">
      <c r="A1301" s="36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  <c r="O1301" s="37"/>
      <c r="P1301" s="37"/>
      <c r="Q1301" s="37"/>
      <c r="R1301" s="37"/>
      <c r="S1301" s="37"/>
      <c r="T1301" s="37"/>
      <c r="U1301" s="37"/>
      <c r="V1301" s="37"/>
      <c r="W1301" s="37"/>
      <c r="X1301" s="37"/>
      <c r="Y1301" s="37"/>
      <c r="Z1301" s="37"/>
      <c r="AA1301" s="37"/>
      <c r="AB1301" s="37"/>
      <c r="AC1301" s="38"/>
    </row>
    <row r="1302" spans="1:29" s="39" customFormat="1" ht="15" customHeight="1" x14ac:dyDescent="0.25">
      <c r="A1302" s="36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  <c r="O1302" s="37"/>
      <c r="P1302" s="37"/>
      <c r="Q1302" s="37"/>
      <c r="R1302" s="37"/>
      <c r="S1302" s="37"/>
      <c r="T1302" s="37"/>
      <c r="U1302" s="37"/>
      <c r="V1302" s="37"/>
      <c r="W1302" s="37"/>
      <c r="X1302" s="37"/>
      <c r="Y1302" s="37"/>
      <c r="Z1302" s="37"/>
      <c r="AA1302" s="37"/>
      <c r="AB1302" s="37"/>
      <c r="AC1302" s="38"/>
    </row>
    <row r="1303" spans="1:29" s="39" customFormat="1" ht="15" customHeight="1" x14ac:dyDescent="0.3">
      <c r="A1303" s="40" t="s">
        <v>92</v>
      </c>
      <c r="B1303" s="54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  <c r="O1303" s="37"/>
      <c r="P1303" s="37"/>
      <c r="Q1303" s="37"/>
      <c r="R1303" s="37"/>
      <c r="S1303" s="37"/>
      <c r="T1303" s="37"/>
      <c r="U1303" s="37"/>
      <c r="V1303" s="37"/>
      <c r="W1303" s="37"/>
      <c r="X1303" s="37"/>
      <c r="Y1303" s="37"/>
      <c r="Z1303" s="37"/>
      <c r="AA1303" s="37"/>
      <c r="AB1303" s="37"/>
      <c r="AC1303" s="38"/>
    </row>
    <row r="1304" spans="1:29" s="39" customFormat="1" ht="18" customHeight="1" x14ac:dyDescent="0.25">
      <c r="A1304" s="41" t="s">
        <v>36</v>
      </c>
      <c r="B1304" s="37">
        <f>B1314+B1324+B1334+B1344+B1354+B1364+B1374+B1384+B1394+B1404+B1414+B1424+B1434+B1444+B1454+B1464+B1474</f>
        <v>50988612</v>
      </c>
      <c r="C1304" s="37">
        <f t="shared" ref="C1304:Y1304" si="932">C1314+C1324+C1334+C1344+C1354+C1364+C1374+C1384+C1394+C1404+C1414+C1424+C1434+C1444+C1454+C1464+C1474</f>
        <v>15457476</v>
      </c>
      <c r="D1304" s="37">
        <f t="shared" si="932"/>
        <v>0</v>
      </c>
      <c r="E1304" s="37">
        <f t="shared" si="932"/>
        <v>12742194.300000001</v>
      </c>
      <c r="F1304" s="37">
        <f t="shared" si="932"/>
        <v>0</v>
      </c>
      <c r="G1304" s="37">
        <f t="shared" si="932"/>
        <v>0</v>
      </c>
      <c r="H1304" s="37">
        <f t="shared" si="932"/>
        <v>0</v>
      </c>
      <c r="I1304" s="37">
        <f t="shared" si="932"/>
        <v>0</v>
      </c>
      <c r="J1304" s="37">
        <f t="shared" si="932"/>
        <v>0</v>
      </c>
      <c r="K1304" s="37">
        <f t="shared" si="932"/>
        <v>0</v>
      </c>
      <c r="L1304" s="37">
        <f t="shared" si="932"/>
        <v>0</v>
      </c>
      <c r="M1304" s="37">
        <f t="shared" si="932"/>
        <v>0</v>
      </c>
      <c r="N1304" s="37">
        <f t="shared" si="932"/>
        <v>0</v>
      </c>
      <c r="O1304" s="37">
        <f t="shared" si="932"/>
        <v>8854920.8699999992</v>
      </c>
      <c r="P1304" s="37">
        <f t="shared" si="932"/>
        <v>3887273.43</v>
      </c>
      <c r="Q1304" s="37">
        <f t="shared" si="932"/>
        <v>0</v>
      </c>
      <c r="R1304" s="37">
        <f t="shared" si="932"/>
        <v>0</v>
      </c>
      <c r="S1304" s="37">
        <f t="shared" si="932"/>
        <v>0</v>
      </c>
      <c r="T1304" s="37">
        <f t="shared" si="932"/>
        <v>0</v>
      </c>
      <c r="U1304" s="37">
        <f t="shared" si="932"/>
        <v>0</v>
      </c>
      <c r="V1304" s="37">
        <f t="shared" si="932"/>
        <v>0</v>
      </c>
      <c r="W1304" s="37">
        <f t="shared" si="932"/>
        <v>0</v>
      </c>
      <c r="X1304" s="37">
        <f t="shared" si="932"/>
        <v>0</v>
      </c>
      <c r="Y1304" s="37">
        <f t="shared" si="932"/>
        <v>0</v>
      </c>
      <c r="Z1304" s="37">
        <f>SUM(M1304:Y1304)</f>
        <v>12742194.299999999</v>
      </c>
      <c r="AA1304" s="37">
        <f>B1304-Z1304</f>
        <v>38246417.700000003</v>
      </c>
      <c r="AB1304" s="42">
        <f>Z1304/B1304</f>
        <v>0.24990274887263059</v>
      </c>
      <c r="AC1304" s="38"/>
    </row>
    <row r="1305" spans="1:29" s="39" customFormat="1" ht="18" customHeight="1" x14ac:dyDescent="0.25">
      <c r="A1305" s="41" t="s">
        <v>37</v>
      </c>
      <c r="B1305" s="37">
        <f t="shared" ref="B1305:Y1307" si="933">B1315+B1325+B1335+B1345+B1355+B1365+B1375+B1385+B1395+B1405+B1415+B1425+B1435+B1445+B1455+B1465+B1475</f>
        <v>49011388</v>
      </c>
      <c r="C1305" s="37">
        <f t="shared" si="933"/>
        <v>35573401</v>
      </c>
      <c r="D1305" s="37">
        <f t="shared" si="933"/>
        <v>-1999123</v>
      </c>
      <c r="E1305" s="37">
        <f t="shared" si="933"/>
        <v>5804906.5499999998</v>
      </c>
      <c r="F1305" s="37">
        <f t="shared" si="933"/>
        <v>0</v>
      </c>
      <c r="G1305" s="37">
        <f t="shared" si="933"/>
        <v>0</v>
      </c>
      <c r="H1305" s="37">
        <f t="shared" si="933"/>
        <v>0</v>
      </c>
      <c r="I1305" s="37">
        <f t="shared" si="933"/>
        <v>0</v>
      </c>
      <c r="J1305" s="37">
        <f t="shared" si="933"/>
        <v>0</v>
      </c>
      <c r="K1305" s="37">
        <f t="shared" si="933"/>
        <v>0</v>
      </c>
      <c r="L1305" s="37">
        <f t="shared" si="933"/>
        <v>0</v>
      </c>
      <c r="M1305" s="37">
        <f t="shared" si="933"/>
        <v>0</v>
      </c>
      <c r="N1305" s="37">
        <f t="shared" si="933"/>
        <v>0</v>
      </c>
      <c r="O1305" s="37">
        <f t="shared" si="933"/>
        <v>3701563.1000000006</v>
      </c>
      <c r="P1305" s="37">
        <f t="shared" si="933"/>
        <v>2103343.4500000002</v>
      </c>
      <c r="Q1305" s="37">
        <f t="shared" si="933"/>
        <v>0</v>
      </c>
      <c r="R1305" s="37">
        <f t="shared" si="933"/>
        <v>0</v>
      </c>
      <c r="S1305" s="37">
        <f t="shared" si="933"/>
        <v>0</v>
      </c>
      <c r="T1305" s="37">
        <f t="shared" si="933"/>
        <v>0</v>
      </c>
      <c r="U1305" s="37">
        <f t="shared" si="933"/>
        <v>0</v>
      </c>
      <c r="V1305" s="37">
        <f t="shared" si="933"/>
        <v>0</v>
      </c>
      <c r="W1305" s="37">
        <f t="shared" si="933"/>
        <v>0</v>
      </c>
      <c r="X1305" s="37">
        <f t="shared" si="933"/>
        <v>0</v>
      </c>
      <c r="Y1305" s="37">
        <f t="shared" si="933"/>
        <v>0</v>
      </c>
      <c r="Z1305" s="37">
        <f t="shared" ref="Z1305:Z1307" si="934">SUM(M1305:Y1305)</f>
        <v>5804906.5500000007</v>
      </c>
      <c r="AA1305" s="37">
        <f t="shared" ref="AA1305:AA1307" si="935">B1305-Z1305</f>
        <v>43206481.450000003</v>
      </c>
      <c r="AB1305" s="42">
        <f t="shared" ref="AB1305:AB1310" si="936">Z1305/B1305</f>
        <v>0.11843995420003206</v>
      </c>
      <c r="AC1305" s="38"/>
    </row>
    <row r="1306" spans="1:29" s="39" customFormat="1" ht="18" customHeight="1" x14ac:dyDescent="0.25">
      <c r="A1306" s="41" t="s">
        <v>38</v>
      </c>
      <c r="B1306" s="37">
        <f t="shared" si="933"/>
        <v>0</v>
      </c>
      <c r="C1306" s="37">
        <f t="shared" si="933"/>
        <v>0</v>
      </c>
      <c r="D1306" s="37">
        <f t="shared" si="933"/>
        <v>0</v>
      </c>
      <c r="E1306" s="37">
        <f t="shared" si="933"/>
        <v>0</v>
      </c>
      <c r="F1306" s="37">
        <f t="shared" si="933"/>
        <v>0</v>
      </c>
      <c r="G1306" s="37">
        <f t="shared" si="933"/>
        <v>0</v>
      </c>
      <c r="H1306" s="37">
        <f t="shared" si="933"/>
        <v>0</v>
      </c>
      <c r="I1306" s="37">
        <f t="shared" si="933"/>
        <v>0</v>
      </c>
      <c r="J1306" s="37">
        <f t="shared" si="933"/>
        <v>0</v>
      </c>
      <c r="K1306" s="37">
        <f t="shared" si="933"/>
        <v>0</v>
      </c>
      <c r="L1306" s="37">
        <f t="shared" si="933"/>
        <v>0</v>
      </c>
      <c r="M1306" s="37">
        <f t="shared" si="933"/>
        <v>0</v>
      </c>
      <c r="N1306" s="37">
        <f t="shared" si="933"/>
        <v>0</v>
      </c>
      <c r="O1306" s="37">
        <f t="shared" si="933"/>
        <v>0</v>
      </c>
      <c r="P1306" s="37">
        <f t="shared" si="933"/>
        <v>0</v>
      </c>
      <c r="Q1306" s="37">
        <f t="shared" si="933"/>
        <v>0</v>
      </c>
      <c r="R1306" s="37">
        <f t="shared" si="933"/>
        <v>0</v>
      </c>
      <c r="S1306" s="37">
        <f t="shared" si="933"/>
        <v>0</v>
      </c>
      <c r="T1306" s="37">
        <f t="shared" si="933"/>
        <v>0</v>
      </c>
      <c r="U1306" s="37">
        <f t="shared" si="933"/>
        <v>0</v>
      </c>
      <c r="V1306" s="37">
        <f t="shared" si="933"/>
        <v>0</v>
      </c>
      <c r="W1306" s="37">
        <f t="shared" si="933"/>
        <v>0</v>
      </c>
      <c r="X1306" s="37">
        <f t="shared" si="933"/>
        <v>0</v>
      </c>
      <c r="Y1306" s="37">
        <f t="shared" si="933"/>
        <v>0</v>
      </c>
      <c r="Z1306" s="37">
        <f t="shared" si="934"/>
        <v>0</v>
      </c>
      <c r="AA1306" s="37">
        <f t="shared" si="935"/>
        <v>0</v>
      </c>
      <c r="AB1306" s="42"/>
      <c r="AC1306" s="38"/>
    </row>
    <row r="1307" spans="1:29" s="39" customFormat="1" ht="18" customHeight="1" x14ac:dyDescent="0.25">
      <c r="A1307" s="41" t="s">
        <v>39</v>
      </c>
      <c r="B1307" s="37">
        <f t="shared" si="933"/>
        <v>0</v>
      </c>
      <c r="C1307" s="37">
        <f t="shared" si="933"/>
        <v>0</v>
      </c>
      <c r="D1307" s="37">
        <f t="shared" si="933"/>
        <v>0</v>
      </c>
      <c r="E1307" s="37">
        <f t="shared" si="933"/>
        <v>0</v>
      </c>
      <c r="F1307" s="37">
        <f t="shared" si="933"/>
        <v>0</v>
      </c>
      <c r="G1307" s="37">
        <f t="shared" si="933"/>
        <v>0</v>
      </c>
      <c r="H1307" s="37">
        <f t="shared" si="933"/>
        <v>0</v>
      </c>
      <c r="I1307" s="37">
        <f t="shared" si="933"/>
        <v>0</v>
      </c>
      <c r="J1307" s="37">
        <f t="shared" si="933"/>
        <v>0</v>
      </c>
      <c r="K1307" s="37">
        <f t="shared" si="933"/>
        <v>0</v>
      </c>
      <c r="L1307" s="37">
        <f t="shared" si="933"/>
        <v>0</v>
      </c>
      <c r="M1307" s="37">
        <f t="shared" si="933"/>
        <v>0</v>
      </c>
      <c r="N1307" s="37">
        <f t="shared" si="933"/>
        <v>0</v>
      </c>
      <c r="O1307" s="37">
        <f t="shared" si="933"/>
        <v>0</v>
      </c>
      <c r="P1307" s="37">
        <f t="shared" si="933"/>
        <v>0</v>
      </c>
      <c r="Q1307" s="37">
        <f t="shared" si="933"/>
        <v>0</v>
      </c>
      <c r="R1307" s="37">
        <f t="shared" si="933"/>
        <v>0</v>
      </c>
      <c r="S1307" s="37">
        <f t="shared" si="933"/>
        <v>0</v>
      </c>
      <c r="T1307" s="37">
        <f t="shared" si="933"/>
        <v>0</v>
      </c>
      <c r="U1307" s="37">
        <f t="shared" si="933"/>
        <v>0</v>
      </c>
      <c r="V1307" s="37">
        <f t="shared" si="933"/>
        <v>0</v>
      </c>
      <c r="W1307" s="37">
        <f t="shared" si="933"/>
        <v>0</v>
      </c>
      <c r="X1307" s="37">
        <f t="shared" si="933"/>
        <v>0</v>
      </c>
      <c r="Y1307" s="37">
        <f t="shared" si="933"/>
        <v>0</v>
      </c>
      <c r="Z1307" s="37">
        <f t="shared" si="934"/>
        <v>0</v>
      </c>
      <c r="AA1307" s="37">
        <f t="shared" si="935"/>
        <v>0</v>
      </c>
      <c r="AB1307" s="42"/>
      <c r="AC1307" s="38"/>
    </row>
    <row r="1308" spans="1:29" s="39" customFormat="1" ht="18" customHeight="1" x14ac:dyDescent="0.25">
      <c r="A1308" s="43" t="s">
        <v>40</v>
      </c>
      <c r="B1308" s="44">
        <f>SUM(B1304:B1307)</f>
        <v>100000000</v>
      </c>
      <c r="C1308" s="44">
        <f t="shared" ref="C1308:AA1308" si="937">SUM(C1304:C1307)</f>
        <v>51030877</v>
      </c>
      <c r="D1308" s="44">
        <f t="shared" si="937"/>
        <v>-1999123</v>
      </c>
      <c r="E1308" s="44">
        <f t="shared" si="937"/>
        <v>18547100.850000001</v>
      </c>
      <c r="F1308" s="44">
        <f t="shared" si="937"/>
        <v>0</v>
      </c>
      <c r="G1308" s="44">
        <f t="shared" si="937"/>
        <v>0</v>
      </c>
      <c r="H1308" s="44">
        <f t="shared" si="937"/>
        <v>0</v>
      </c>
      <c r="I1308" s="44">
        <f t="shared" si="937"/>
        <v>0</v>
      </c>
      <c r="J1308" s="44">
        <f t="shared" si="937"/>
        <v>0</v>
      </c>
      <c r="K1308" s="44">
        <f t="shared" si="937"/>
        <v>0</v>
      </c>
      <c r="L1308" s="44">
        <f t="shared" si="937"/>
        <v>0</v>
      </c>
      <c r="M1308" s="44">
        <f t="shared" si="937"/>
        <v>0</v>
      </c>
      <c r="N1308" s="44">
        <f t="shared" si="937"/>
        <v>0</v>
      </c>
      <c r="O1308" s="44">
        <f t="shared" si="937"/>
        <v>12556483.969999999</v>
      </c>
      <c r="P1308" s="44">
        <f t="shared" si="937"/>
        <v>5990616.8800000008</v>
      </c>
      <c r="Q1308" s="44">
        <f t="shared" si="937"/>
        <v>0</v>
      </c>
      <c r="R1308" s="44">
        <f t="shared" si="937"/>
        <v>0</v>
      </c>
      <c r="S1308" s="44">
        <f t="shared" si="937"/>
        <v>0</v>
      </c>
      <c r="T1308" s="44">
        <f t="shared" si="937"/>
        <v>0</v>
      </c>
      <c r="U1308" s="44">
        <f t="shared" si="937"/>
        <v>0</v>
      </c>
      <c r="V1308" s="44">
        <f t="shared" si="937"/>
        <v>0</v>
      </c>
      <c r="W1308" s="44">
        <f t="shared" si="937"/>
        <v>0</v>
      </c>
      <c r="X1308" s="44">
        <f t="shared" si="937"/>
        <v>0</v>
      </c>
      <c r="Y1308" s="44">
        <f t="shared" si="937"/>
        <v>0</v>
      </c>
      <c r="Z1308" s="44">
        <f t="shared" si="937"/>
        <v>18547100.850000001</v>
      </c>
      <c r="AA1308" s="44">
        <f t="shared" si="937"/>
        <v>81452899.150000006</v>
      </c>
      <c r="AB1308" s="45">
        <f t="shared" si="936"/>
        <v>0.18547100850000001</v>
      </c>
      <c r="AC1308" s="38"/>
    </row>
    <row r="1309" spans="1:29" s="39" customFormat="1" ht="18" customHeight="1" x14ac:dyDescent="0.25">
      <c r="A1309" s="46" t="s">
        <v>41</v>
      </c>
      <c r="B1309" s="37">
        <f>[1]consoCURRENT!E1479</f>
        <v>0</v>
      </c>
      <c r="C1309" s="37">
        <f>[1]consoCURRENT!F1479</f>
        <v>0</v>
      </c>
      <c r="D1309" s="37">
        <f>[1]consoCURRENT!G1479</f>
        <v>0</v>
      </c>
      <c r="E1309" s="37">
        <f>[1]consoCURRENT!H1479</f>
        <v>0</v>
      </c>
      <c r="F1309" s="37">
        <f>[1]consoCURRENT!I1479</f>
        <v>0</v>
      </c>
      <c r="G1309" s="37">
        <f>[1]consoCURRENT!J1479</f>
        <v>0</v>
      </c>
      <c r="H1309" s="37">
        <f>[1]consoCURRENT!K1479</f>
        <v>0</v>
      </c>
      <c r="I1309" s="37">
        <f>[1]consoCURRENT!L1479</f>
        <v>0</v>
      </c>
      <c r="J1309" s="37">
        <f>[1]consoCURRENT!M1479</f>
        <v>0</v>
      </c>
      <c r="K1309" s="37">
        <f>[1]consoCURRENT!N1479</f>
        <v>0</v>
      </c>
      <c r="L1309" s="37">
        <f>[1]consoCURRENT!O1479</f>
        <v>0</v>
      </c>
      <c r="M1309" s="37">
        <f>[1]consoCURRENT!P1479</f>
        <v>0</v>
      </c>
      <c r="N1309" s="37">
        <f>[1]consoCURRENT!Q1479</f>
        <v>0</v>
      </c>
      <c r="O1309" s="37">
        <f>[1]consoCURRENT!R1479</f>
        <v>0</v>
      </c>
      <c r="P1309" s="37">
        <f>[1]consoCURRENT!S1479</f>
        <v>0</v>
      </c>
      <c r="Q1309" s="37">
        <f>[1]consoCURRENT!T1479</f>
        <v>0</v>
      </c>
      <c r="R1309" s="37">
        <f>[1]consoCURRENT!U1479</f>
        <v>0</v>
      </c>
      <c r="S1309" s="37">
        <f>[1]consoCURRENT!V1479</f>
        <v>0</v>
      </c>
      <c r="T1309" s="37">
        <f>[1]consoCURRENT!W1479</f>
        <v>0</v>
      </c>
      <c r="U1309" s="37">
        <f>[1]consoCURRENT!X1479</f>
        <v>0</v>
      </c>
      <c r="V1309" s="37">
        <f>[1]consoCURRENT!Y1479</f>
        <v>0</v>
      </c>
      <c r="W1309" s="37">
        <f>[1]consoCURRENT!Z1479</f>
        <v>0</v>
      </c>
      <c r="X1309" s="37">
        <f>[1]consoCURRENT!AA1479</f>
        <v>0</v>
      </c>
      <c r="Y1309" s="37">
        <f>[1]consoCURRENT!AB1479</f>
        <v>0</v>
      </c>
      <c r="Z1309" s="37">
        <f t="shared" ref="Z1309" si="938">SUM(M1309:Y1309)</f>
        <v>0</v>
      </c>
      <c r="AA1309" s="37">
        <f t="shared" ref="AA1309" si="939">B1309-Z1309</f>
        <v>0</v>
      </c>
      <c r="AB1309" s="42"/>
      <c r="AC1309" s="38"/>
    </row>
    <row r="1310" spans="1:29" s="39" customFormat="1" ht="18" customHeight="1" x14ac:dyDescent="0.25">
      <c r="A1310" s="43" t="s">
        <v>42</v>
      </c>
      <c r="B1310" s="44">
        <f>B1309+B1308</f>
        <v>100000000</v>
      </c>
      <c r="C1310" s="44">
        <f t="shared" ref="C1310:AA1310" si="940">C1309+C1308</f>
        <v>51030877</v>
      </c>
      <c r="D1310" s="44">
        <f t="shared" si="940"/>
        <v>-1999123</v>
      </c>
      <c r="E1310" s="44">
        <f t="shared" si="940"/>
        <v>18547100.850000001</v>
      </c>
      <c r="F1310" s="44">
        <f t="shared" si="940"/>
        <v>0</v>
      </c>
      <c r="G1310" s="44">
        <f t="shared" si="940"/>
        <v>0</v>
      </c>
      <c r="H1310" s="44">
        <f t="shared" si="940"/>
        <v>0</v>
      </c>
      <c r="I1310" s="44">
        <f t="shared" si="940"/>
        <v>0</v>
      </c>
      <c r="J1310" s="44">
        <f t="shared" si="940"/>
        <v>0</v>
      </c>
      <c r="K1310" s="44">
        <f t="shared" si="940"/>
        <v>0</v>
      </c>
      <c r="L1310" s="44">
        <f t="shared" si="940"/>
        <v>0</v>
      </c>
      <c r="M1310" s="44">
        <f t="shared" si="940"/>
        <v>0</v>
      </c>
      <c r="N1310" s="44">
        <f t="shared" si="940"/>
        <v>0</v>
      </c>
      <c r="O1310" s="44">
        <f t="shared" si="940"/>
        <v>12556483.969999999</v>
      </c>
      <c r="P1310" s="44">
        <f t="shared" si="940"/>
        <v>5990616.8800000008</v>
      </c>
      <c r="Q1310" s="44">
        <f t="shared" si="940"/>
        <v>0</v>
      </c>
      <c r="R1310" s="44">
        <f t="shared" si="940"/>
        <v>0</v>
      </c>
      <c r="S1310" s="44">
        <f t="shared" si="940"/>
        <v>0</v>
      </c>
      <c r="T1310" s="44">
        <f t="shared" si="940"/>
        <v>0</v>
      </c>
      <c r="U1310" s="44">
        <f t="shared" si="940"/>
        <v>0</v>
      </c>
      <c r="V1310" s="44">
        <f t="shared" si="940"/>
        <v>0</v>
      </c>
      <c r="W1310" s="44">
        <f t="shared" si="940"/>
        <v>0</v>
      </c>
      <c r="X1310" s="44">
        <f t="shared" si="940"/>
        <v>0</v>
      </c>
      <c r="Y1310" s="44">
        <f t="shared" si="940"/>
        <v>0</v>
      </c>
      <c r="Z1310" s="44">
        <f t="shared" si="940"/>
        <v>18547100.850000001</v>
      </c>
      <c r="AA1310" s="44">
        <f t="shared" si="940"/>
        <v>81452899.150000006</v>
      </c>
      <c r="AB1310" s="45">
        <f t="shared" si="936"/>
        <v>0.18547100850000001</v>
      </c>
      <c r="AC1310" s="47"/>
    </row>
    <row r="1311" spans="1:29" s="39" customFormat="1" ht="15" customHeight="1" x14ac:dyDescent="0.25">
      <c r="A1311" s="36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  <c r="O1311" s="37"/>
      <c r="P1311" s="37"/>
      <c r="Q1311" s="37"/>
      <c r="R1311" s="37"/>
      <c r="S1311" s="37"/>
      <c r="T1311" s="37"/>
      <c r="U1311" s="37"/>
      <c r="V1311" s="37"/>
      <c r="W1311" s="37"/>
      <c r="X1311" s="37"/>
      <c r="Y1311" s="37"/>
      <c r="Z1311" s="37"/>
      <c r="AA1311" s="37"/>
      <c r="AB1311" s="37"/>
      <c r="AC1311" s="38"/>
    </row>
    <row r="1312" spans="1:29" s="39" customFormat="1" ht="15" customHeight="1" x14ac:dyDescent="0.25">
      <c r="A1312" s="36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  <c r="O1312" s="37"/>
      <c r="P1312" s="37"/>
      <c r="Q1312" s="37"/>
      <c r="R1312" s="37"/>
      <c r="S1312" s="37"/>
      <c r="T1312" s="37"/>
      <c r="U1312" s="37"/>
      <c r="V1312" s="37"/>
      <c r="W1312" s="37"/>
      <c r="X1312" s="37"/>
      <c r="Y1312" s="37"/>
      <c r="Z1312" s="37"/>
      <c r="AA1312" s="37"/>
      <c r="AB1312" s="37"/>
      <c r="AC1312" s="38"/>
    </row>
    <row r="1313" spans="1:29" s="39" customFormat="1" ht="15" customHeight="1" x14ac:dyDescent="0.3">
      <c r="A1313" s="40" t="s">
        <v>76</v>
      </c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  <c r="O1313" s="37"/>
      <c r="P1313" s="37"/>
      <c r="Q1313" s="37"/>
      <c r="R1313" s="37"/>
      <c r="S1313" s="37"/>
      <c r="T1313" s="37"/>
      <c r="U1313" s="37"/>
      <c r="V1313" s="37"/>
      <c r="W1313" s="37"/>
      <c r="X1313" s="37"/>
      <c r="Y1313" s="37"/>
      <c r="Z1313" s="37"/>
      <c r="AA1313" s="37"/>
      <c r="AB1313" s="37"/>
      <c r="AC1313" s="38"/>
    </row>
    <row r="1314" spans="1:29" s="39" customFormat="1" ht="18" customHeight="1" x14ac:dyDescent="0.25">
      <c r="A1314" s="41" t="s">
        <v>36</v>
      </c>
      <c r="B1314" s="37">
        <f>[1]consoCURRENT!E25634</f>
        <v>15457476</v>
      </c>
      <c r="C1314" s="37">
        <f>[1]consoCURRENT!F25634</f>
        <v>15457476</v>
      </c>
      <c r="D1314" s="37">
        <f>[1]consoCURRENT!G25634</f>
        <v>0</v>
      </c>
      <c r="E1314" s="37">
        <f>[1]consoCURRENT!H25634</f>
        <v>4204559.92</v>
      </c>
      <c r="F1314" s="37">
        <f>[1]consoCURRENT!I25634</f>
        <v>0</v>
      </c>
      <c r="G1314" s="37">
        <f>[1]consoCURRENT!J25634</f>
        <v>0</v>
      </c>
      <c r="H1314" s="37">
        <f>[1]consoCURRENT!K25634</f>
        <v>0</v>
      </c>
      <c r="I1314" s="37">
        <f>[1]consoCURRENT!L25634</f>
        <v>0</v>
      </c>
      <c r="J1314" s="37">
        <f>[1]consoCURRENT!M25634</f>
        <v>0</v>
      </c>
      <c r="K1314" s="37">
        <f>[1]consoCURRENT!N25634</f>
        <v>0</v>
      </c>
      <c r="L1314" s="37">
        <f>[1]consoCURRENT!O25634</f>
        <v>0</v>
      </c>
      <c r="M1314" s="37">
        <f>[1]consoCURRENT!P25634</f>
        <v>0</v>
      </c>
      <c r="N1314" s="37">
        <f>[1]consoCURRENT!Q25634</f>
        <v>0</v>
      </c>
      <c r="O1314" s="37">
        <f>[1]consoCURRENT!R25634</f>
        <v>2854238.56</v>
      </c>
      <c r="P1314" s="37">
        <f>[1]consoCURRENT!S25634</f>
        <v>1350321.36</v>
      </c>
      <c r="Q1314" s="37">
        <f>[1]consoCURRENT!T25634</f>
        <v>0</v>
      </c>
      <c r="R1314" s="37">
        <f>[1]consoCURRENT!U25634</f>
        <v>0</v>
      </c>
      <c r="S1314" s="37">
        <f>[1]consoCURRENT!V25634</f>
        <v>0</v>
      </c>
      <c r="T1314" s="37">
        <f>[1]consoCURRENT!W25634</f>
        <v>0</v>
      </c>
      <c r="U1314" s="37">
        <f>[1]consoCURRENT!X25634</f>
        <v>0</v>
      </c>
      <c r="V1314" s="37">
        <f>[1]consoCURRENT!Y25634</f>
        <v>0</v>
      </c>
      <c r="W1314" s="37">
        <f>[1]consoCURRENT!Z25634</f>
        <v>0</v>
      </c>
      <c r="X1314" s="37">
        <f>[1]consoCURRENT!AA25634</f>
        <v>0</v>
      </c>
      <c r="Y1314" s="37">
        <f>[1]consoCURRENT!AB25634</f>
        <v>0</v>
      </c>
      <c r="Z1314" s="37">
        <f>SUM(M1314:Y1314)</f>
        <v>4204559.92</v>
      </c>
      <c r="AA1314" s="37">
        <f>B1314-Z1314</f>
        <v>11252916.08</v>
      </c>
      <c r="AB1314" s="42">
        <f>Z1314/B1314</f>
        <v>0.27200818037821956</v>
      </c>
      <c r="AC1314" s="38"/>
    </row>
    <row r="1315" spans="1:29" s="39" customFormat="1" ht="18" customHeight="1" x14ac:dyDescent="0.25">
      <c r="A1315" s="41" t="s">
        <v>37</v>
      </c>
      <c r="B1315" s="37">
        <f>[1]consoCURRENT!E25710</f>
        <v>37572524</v>
      </c>
      <c r="C1315" s="37">
        <f>[1]consoCURRENT!F25710</f>
        <v>35573401</v>
      </c>
      <c r="D1315" s="37">
        <f>[1]consoCURRENT!G25710</f>
        <v>-1999123</v>
      </c>
      <c r="E1315" s="37">
        <f>[1]consoCURRENT!H25710</f>
        <v>3323341.97</v>
      </c>
      <c r="F1315" s="37">
        <f>[1]consoCURRENT!I25710</f>
        <v>0</v>
      </c>
      <c r="G1315" s="37">
        <f>[1]consoCURRENT!J25710</f>
        <v>0</v>
      </c>
      <c r="H1315" s="37">
        <f>[1]consoCURRENT!K25710</f>
        <v>0</v>
      </c>
      <c r="I1315" s="37">
        <f>[1]consoCURRENT!L25710</f>
        <v>0</v>
      </c>
      <c r="J1315" s="37">
        <f>[1]consoCURRENT!M25710</f>
        <v>0</v>
      </c>
      <c r="K1315" s="37">
        <f>[1]consoCURRENT!N25710</f>
        <v>0</v>
      </c>
      <c r="L1315" s="37">
        <f>[1]consoCURRENT!O25710</f>
        <v>0</v>
      </c>
      <c r="M1315" s="37">
        <f>[1]consoCURRENT!P25710</f>
        <v>0</v>
      </c>
      <c r="N1315" s="37">
        <f>[1]consoCURRENT!Q25710</f>
        <v>0</v>
      </c>
      <c r="O1315" s="37">
        <f>[1]consoCURRENT!R25710</f>
        <v>3028022.77</v>
      </c>
      <c r="P1315" s="37">
        <f>[1]consoCURRENT!S25710</f>
        <v>295319.2</v>
      </c>
      <c r="Q1315" s="37">
        <f>[1]consoCURRENT!T25710</f>
        <v>0</v>
      </c>
      <c r="R1315" s="37">
        <f>[1]consoCURRENT!U25710</f>
        <v>0</v>
      </c>
      <c r="S1315" s="37">
        <f>[1]consoCURRENT!V25710</f>
        <v>0</v>
      </c>
      <c r="T1315" s="37">
        <f>[1]consoCURRENT!W25710</f>
        <v>0</v>
      </c>
      <c r="U1315" s="37">
        <f>[1]consoCURRENT!X25710</f>
        <v>0</v>
      </c>
      <c r="V1315" s="37">
        <f>[1]consoCURRENT!Y25710</f>
        <v>0</v>
      </c>
      <c r="W1315" s="37">
        <f>[1]consoCURRENT!Z25710</f>
        <v>0</v>
      </c>
      <c r="X1315" s="37">
        <f>[1]consoCURRENT!AA25710</f>
        <v>0</v>
      </c>
      <c r="Y1315" s="37">
        <f>[1]consoCURRENT!AB25710</f>
        <v>0</v>
      </c>
      <c r="Z1315" s="37">
        <f t="shared" ref="Z1315:Z1317" si="941">SUM(M1315:Y1315)</f>
        <v>3323341.97</v>
      </c>
      <c r="AA1315" s="37">
        <f t="shared" ref="AA1315:AA1317" si="942">B1315-Z1315</f>
        <v>34249182.030000001</v>
      </c>
      <c r="AB1315" s="42">
        <f t="shared" ref="AB1315:AB1320" si="943">Z1315/B1315</f>
        <v>8.8451389903962799E-2</v>
      </c>
      <c r="AC1315" s="38"/>
    </row>
    <row r="1316" spans="1:29" s="39" customFormat="1" ht="18" customHeight="1" x14ac:dyDescent="0.25">
      <c r="A1316" s="41" t="s">
        <v>38</v>
      </c>
      <c r="B1316" s="37">
        <f>[1]consoCURRENT!E25716</f>
        <v>0</v>
      </c>
      <c r="C1316" s="37">
        <f>[1]consoCURRENT!F25716</f>
        <v>0</v>
      </c>
      <c r="D1316" s="37">
        <f>[1]consoCURRENT!G25716</f>
        <v>0</v>
      </c>
      <c r="E1316" s="37">
        <f>[1]consoCURRENT!H25716</f>
        <v>0</v>
      </c>
      <c r="F1316" s="37">
        <f>[1]consoCURRENT!I25716</f>
        <v>0</v>
      </c>
      <c r="G1316" s="37">
        <f>[1]consoCURRENT!J25716</f>
        <v>0</v>
      </c>
      <c r="H1316" s="37">
        <f>[1]consoCURRENT!K25716</f>
        <v>0</v>
      </c>
      <c r="I1316" s="37">
        <f>[1]consoCURRENT!L25716</f>
        <v>0</v>
      </c>
      <c r="J1316" s="37">
        <f>[1]consoCURRENT!M25716</f>
        <v>0</v>
      </c>
      <c r="K1316" s="37">
        <f>[1]consoCURRENT!N25716</f>
        <v>0</v>
      </c>
      <c r="L1316" s="37">
        <f>[1]consoCURRENT!O25716</f>
        <v>0</v>
      </c>
      <c r="M1316" s="37">
        <f>[1]consoCURRENT!P25716</f>
        <v>0</v>
      </c>
      <c r="N1316" s="37">
        <f>[1]consoCURRENT!Q25716</f>
        <v>0</v>
      </c>
      <c r="O1316" s="37">
        <f>[1]consoCURRENT!R25716</f>
        <v>0</v>
      </c>
      <c r="P1316" s="37">
        <f>[1]consoCURRENT!S25716</f>
        <v>0</v>
      </c>
      <c r="Q1316" s="37">
        <f>[1]consoCURRENT!T25716</f>
        <v>0</v>
      </c>
      <c r="R1316" s="37">
        <f>[1]consoCURRENT!U25716</f>
        <v>0</v>
      </c>
      <c r="S1316" s="37">
        <f>[1]consoCURRENT!V25716</f>
        <v>0</v>
      </c>
      <c r="T1316" s="37">
        <f>[1]consoCURRENT!W25716</f>
        <v>0</v>
      </c>
      <c r="U1316" s="37">
        <f>[1]consoCURRENT!X25716</f>
        <v>0</v>
      </c>
      <c r="V1316" s="37">
        <f>[1]consoCURRENT!Y25716</f>
        <v>0</v>
      </c>
      <c r="W1316" s="37">
        <f>[1]consoCURRENT!Z25716</f>
        <v>0</v>
      </c>
      <c r="X1316" s="37">
        <f>[1]consoCURRENT!AA25716</f>
        <v>0</v>
      </c>
      <c r="Y1316" s="37">
        <f>[1]consoCURRENT!AB25716</f>
        <v>0</v>
      </c>
      <c r="Z1316" s="37">
        <f t="shared" si="941"/>
        <v>0</v>
      </c>
      <c r="AA1316" s="37">
        <f t="shared" si="942"/>
        <v>0</v>
      </c>
      <c r="AB1316" s="42"/>
      <c r="AC1316" s="38"/>
    </row>
    <row r="1317" spans="1:29" s="39" customFormat="1" ht="18" customHeight="1" x14ac:dyDescent="0.25">
      <c r="A1317" s="41" t="s">
        <v>39</v>
      </c>
      <c r="B1317" s="37">
        <f>[1]consoCURRENT!E25745</f>
        <v>0</v>
      </c>
      <c r="C1317" s="37">
        <f>[1]consoCURRENT!F25745</f>
        <v>0</v>
      </c>
      <c r="D1317" s="37">
        <f>[1]consoCURRENT!G25745</f>
        <v>0</v>
      </c>
      <c r="E1317" s="37">
        <f>[1]consoCURRENT!H25745</f>
        <v>0</v>
      </c>
      <c r="F1317" s="37">
        <f>[1]consoCURRENT!I25745</f>
        <v>0</v>
      </c>
      <c r="G1317" s="37">
        <f>[1]consoCURRENT!J25745</f>
        <v>0</v>
      </c>
      <c r="H1317" s="37">
        <f>[1]consoCURRENT!K25745</f>
        <v>0</v>
      </c>
      <c r="I1317" s="37">
        <f>[1]consoCURRENT!L25745</f>
        <v>0</v>
      </c>
      <c r="J1317" s="37">
        <f>[1]consoCURRENT!M25745</f>
        <v>0</v>
      </c>
      <c r="K1317" s="37">
        <f>[1]consoCURRENT!N25745</f>
        <v>0</v>
      </c>
      <c r="L1317" s="37">
        <f>[1]consoCURRENT!O25745</f>
        <v>0</v>
      </c>
      <c r="M1317" s="37">
        <f>[1]consoCURRENT!P25745</f>
        <v>0</v>
      </c>
      <c r="N1317" s="37">
        <f>[1]consoCURRENT!Q25745</f>
        <v>0</v>
      </c>
      <c r="O1317" s="37">
        <f>[1]consoCURRENT!R25745</f>
        <v>0</v>
      </c>
      <c r="P1317" s="37">
        <f>[1]consoCURRENT!S25745</f>
        <v>0</v>
      </c>
      <c r="Q1317" s="37">
        <f>[1]consoCURRENT!T25745</f>
        <v>0</v>
      </c>
      <c r="R1317" s="37">
        <f>[1]consoCURRENT!U25745</f>
        <v>0</v>
      </c>
      <c r="S1317" s="37">
        <f>[1]consoCURRENT!V25745</f>
        <v>0</v>
      </c>
      <c r="T1317" s="37">
        <f>[1]consoCURRENT!W25745</f>
        <v>0</v>
      </c>
      <c r="U1317" s="37">
        <f>[1]consoCURRENT!X25745</f>
        <v>0</v>
      </c>
      <c r="V1317" s="37">
        <f>[1]consoCURRENT!Y25745</f>
        <v>0</v>
      </c>
      <c r="W1317" s="37">
        <f>[1]consoCURRENT!Z25745</f>
        <v>0</v>
      </c>
      <c r="X1317" s="37">
        <f>[1]consoCURRENT!AA25745</f>
        <v>0</v>
      </c>
      <c r="Y1317" s="37">
        <f>[1]consoCURRENT!AB25745</f>
        <v>0</v>
      </c>
      <c r="Z1317" s="37">
        <f t="shared" si="941"/>
        <v>0</v>
      </c>
      <c r="AA1317" s="37">
        <f t="shared" si="942"/>
        <v>0</v>
      </c>
      <c r="AB1317" s="42"/>
      <c r="AC1317" s="38"/>
    </row>
    <row r="1318" spans="1:29" s="39" customFormat="1" ht="18" customHeight="1" x14ac:dyDescent="0.25">
      <c r="A1318" s="43" t="s">
        <v>40</v>
      </c>
      <c r="B1318" s="44">
        <f>SUM(B1314:B1317)</f>
        <v>53030000</v>
      </c>
      <c r="C1318" s="44">
        <f t="shared" ref="C1318:AA1318" si="944">SUM(C1314:C1317)</f>
        <v>51030877</v>
      </c>
      <c r="D1318" s="44">
        <f t="shared" si="944"/>
        <v>-1999123</v>
      </c>
      <c r="E1318" s="44">
        <f t="shared" si="944"/>
        <v>7527901.8900000006</v>
      </c>
      <c r="F1318" s="44">
        <f t="shared" si="944"/>
        <v>0</v>
      </c>
      <c r="G1318" s="44">
        <f t="shared" si="944"/>
        <v>0</v>
      </c>
      <c r="H1318" s="44">
        <f t="shared" si="944"/>
        <v>0</v>
      </c>
      <c r="I1318" s="44">
        <f t="shared" si="944"/>
        <v>0</v>
      </c>
      <c r="J1318" s="44">
        <f t="shared" si="944"/>
        <v>0</v>
      </c>
      <c r="K1318" s="44">
        <f t="shared" si="944"/>
        <v>0</v>
      </c>
      <c r="L1318" s="44">
        <f t="shared" si="944"/>
        <v>0</v>
      </c>
      <c r="M1318" s="44">
        <f t="shared" si="944"/>
        <v>0</v>
      </c>
      <c r="N1318" s="44">
        <f t="shared" si="944"/>
        <v>0</v>
      </c>
      <c r="O1318" s="44">
        <f t="shared" si="944"/>
        <v>5882261.3300000001</v>
      </c>
      <c r="P1318" s="44">
        <f t="shared" si="944"/>
        <v>1645640.56</v>
      </c>
      <c r="Q1318" s="44">
        <f t="shared" si="944"/>
        <v>0</v>
      </c>
      <c r="R1318" s="44">
        <f t="shared" si="944"/>
        <v>0</v>
      </c>
      <c r="S1318" s="44">
        <f t="shared" si="944"/>
        <v>0</v>
      </c>
      <c r="T1318" s="44">
        <f t="shared" si="944"/>
        <v>0</v>
      </c>
      <c r="U1318" s="44">
        <f t="shared" si="944"/>
        <v>0</v>
      </c>
      <c r="V1318" s="44">
        <f t="shared" si="944"/>
        <v>0</v>
      </c>
      <c r="W1318" s="44">
        <f t="shared" si="944"/>
        <v>0</v>
      </c>
      <c r="X1318" s="44">
        <f t="shared" si="944"/>
        <v>0</v>
      </c>
      <c r="Y1318" s="44">
        <f t="shared" si="944"/>
        <v>0</v>
      </c>
      <c r="Z1318" s="44">
        <f t="shared" si="944"/>
        <v>7527901.8900000006</v>
      </c>
      <c r="AA1318" s="44">
        <f t="shared" si="944"/>
        <v>45502098.109999999</v>
      </c>
      <c r="AB1318" s="45">
        <f t="shared" si="943"/>
        <v>0.14195553252875731</v>
      </c>
      <c r="AC1318" s="38"/>
    </row>
    <row r="1319" spans="1:29" s="39" customFormat="1" ht="18" customHeight="1" x14ac:dyDescent="0.25">
      <c r="A1319" s="46" t="s">
        <v>41</v>
      </c>
      <c r="B1319" s="37">
        <f>[1]consoCURRENT!E25749</f>
        <v>0</v>
      </c>
      <c r="C1319" s="37">
        <f>[1]consoCURRENT!F25749</f>
        <v>0</v>
      </c>
      <c r="D1319" s="37">
        <f>[1]consoCURRENT!G25749</f>
        <v>0</v>
      </c>
      <c r="E1319" s="37">
        <f>[1]consoCURRENT!H25749</f>
        <v>0</v>
      </c>
      <c r="F1319" s="37">
        <f>[1]consoCURRENT!I25749</f>
        <v>0</v>
      </c>
      <c r="G1319" s="37">
        <f>[1]consoCURRENT!J25749</f>
        <v>0</v>
      </c>
      <c r="H1319" s="37">
        <f>[1]consoCURRENT!K25749</f>
        <v>0</v>
      </c>
      <c r="I1319" s="37">
        <f>[1]consoCURRENT!L25749</f>
        <v>0</v>
      </c>
      <c r="J1319" s="37">
        <f>[1]consoCURRENT!M25749</f>
        <v>0</v>
      </c>
      <c r="K1319" s="37">
        <f>[1]consoCURRENT!N25749</f>
        <v>0</v>
      </c>
      <c r="L1319" s="37">
        <f>[1]consoCURRENT!O25749</f>
        <v>0</v>
      </c>
      <c r="M1319" s="37">
        <f>[1]consoCURRENT!P25749</f>
        <v>0</v>
      </c>
      <c r="N1319" s="37">
        <f>[1]consoCURRENT!Q25749</f>
        <v>0</v>
      </c>
      <c r="O1319" s="37">
        <f>[1]consoCURRENT!R25749</f>
        <v>0</v>
      </c>
      <c r="P1319" s="37">
        <f>[1]consoCURRENT!S25749</f>
        <v>0</v>
      </c>
      <c r="Q1319" s="37">
        <f>[1]consoCURRENT!T25749</f>
        <v>0</v>
      </c>
      <c r="R1319" s="37">
        <f>[1]consoCURRENT!U25749</f>
        <v>0</v>
      </c>
      <c r="S1319" s="37">
        <f>[1]consoCURRENT!V25749</f>
        <v>0</v>
      </c>
      <c r="T1319" s="37">
        <f>[1]consoCURRENT!W25749</f>
        <v>0</v>
      </c>
      <c r="U1319" s="37">
        <f>[1]consoCURRENT!X25749</f>
        <v>0</v>
      </c>
      <c r="V1319" s="37">
        <f>[1]consoCURRENT!Y25749</f>
        <v>0</v>
      </c>
      <c r="W1319" s="37">
        <f>[1]consoCURRENT!Z25749</f>
        <v>0</v>
      </c>
      <c r="X1319" s="37">
        <f>[1]consoCURRENT!AA25749</f>
        <v>0</v>
      </c>
      <c r="Y1319" s="37">
        <f>[1]consoCURRENT!AB25749</f>
        <v>0</v>
      </c>
      <c r="Z1319" s="37">
        <f t="shared" ref="Z1319" si="945">SUM(M1319:Y1319)</f>
        <v>0</v>
      </c>
      <c r="AA1319" s="37">
        <f t="shared" ref="AA1319" si="946">B1319-Z1319</f>
        <v>0</v>
      </c>
      <c r="AB1319" s="42"/>
      <c r="AC1319" s="38"/>
    </row>
    <row r="1320" spans="1:29" s="39" customFormat="1" ht="18" customHeight="1" x14ac:dyDescent="0.25">
      <c r="A1320" s="43" t="s">
        <v>42</v>
      </c>
      <c r="B1320" s="44">
        <f>B1319+B1318</f>
        <v>53030000</v>
      </c>
      <c r="C1320" s="44">
        <f t="shared" ref="C1320:AA1320" si="947">C1319+C1318</f>
        <v>51030877</v>
      </c>
      <c r="D1320" s="44">
        <f t="shared" si="947"/>
        <v>-1999123</v>
      </c>
      <c r="E1320" s="44">
        <f t="shared" si="947"/>
        <v>7527901.8900000006</v>
      </c>
      <c r="F1320" s="44">
        <f t="shared" si="947"/>
        <v>0</v>
      </c>
      <c r="G1320" s="44">
        <f t="shared" si="947"/>
        <v>0</v>
      </c>
      <c r="H1320" s="44">
        <f t="shared" si="947"/>
        <v>0</v>
      </c>
      <c r="I1320" s="44">
        <f t="shared" si="947"/>
        <v>0</v>
      </c>
      <c r="J1320" s="44">
        <f t="shared" si="947"/>
        <v>0</v>
      </c>
      <c r="K1320" s="44">
        <f t="shared" si="947"/>
        <v>0</v>
      </c>
      <c r="L1320" s="44">
        <f t="shared" si="947"/>
        <v>0</v>
      </c>
      <c r="M1320" s="44">
        <f t="shared" si="947"/>
        <v>0</v>
      </c>
      <c r="N1320" s="44">
        <f t="shared" si="947"/>
        <v>0</v>
      </c>
      <c r="O1320" s="44">
        <f t="shared" si="947"/>
        <v>5882261.3300000001</v>
      </c>
      <c r="P1320" s="44">
        <f t="shared" si="947"/>
        <v>1645640.56</v>
      </c>
      <c r="Q1320" s="44">
        <f t="shared" si="947"/>
        <v>0</v>
      </c>
      <c r="R1320" s="44">
        <f t="shared" si="947"/>
        <v>0</v>
      </c>
      <c r="S1320" s="44">
        <f t="shared" si="947"/>
        <v>0</v>
      </c>
      <c r="T1320" s="44">
        <f t="shared" si="947"/>
        <v>0</v>
      </c>
      <c r="U1320" s="44">
        <f t="shared" si="947"/>
        <v>0</v>
      </c>
      <c r="V1320" s="44">
        <f t="shared" si="947"/>
        <v>0</v>
      </c>
      <c r="W1320" s="44">
        <f t="shared" si="947"/>
        <v>0</v>
      </c>
      <c r="X1320" s="44">
        <f t="shared" si="947"/>
        <v>0</v>
      </c>
      <c r="Y1320" s="44">
        <f t="shared" si="947"/>
        <v>0</v>
      </c>
      <c r="Z1320" s="44">
        <f t="shared" si="947"/>
        <v>7527901.8900000006</v>
      </c>
      <c r="AA1320" s="44">
        <f t="shared" si="947"/>
        <v>45502098.109999999</v>
      </c>
      <c r="AB1320" s="45">
        <f t="shared" si="943"/>
        <v>0.14195553252875731</v>
      </c>
      <c r="AC1320" s="47"/>
    </row>
    <row r="1321" spans="1:29" s="39" customFormat="1" ht="15" customHeight="1" x14ac:dyDescent="0.25">
      <c r="A1321" s="36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  <c r="O1321" s="37"/>
      <c r="P1321" s="37"/>
      <c r="Q1321" s="37"/>
      <c r="R1321" s="37"/>
      <c r="S1321" s="37"/>
      <c r="T1321" s="37"/>
      <c r="U1321" s="37"/>
      <c r="V1321" s="37"/>
      <c r="W1321" s="37"/>
      <c r="X1321" s="37"/>
      <c r="Y1321" s="37"/>
      <c r="Z1321" s="37"/>
      <c r="AA1321" s="37"/>
      <c r="AB1321" s="37"/>
      <c r="AC1321" s="38"/>
    </row>
    <row r="1322" spans="1:29" s="39" customFormat="1" ht="15" customHeight="1" x14ac:dyDescent="0.25">
      <c r="A1322" s="36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  <c r="O1322" s="37"/>
      <c r="P1322" s="37"/>
      <c r="Q1322" s="37"/>
      <c r="R1322" s="37"/>
      <c r="S1322" s="37"/>
      <c r="T1322" s="37"/>
      <c r="U1322" s="37"/>
      <c r="V1322" s="37"/>
      <c r="W1322" s="37"/>
      <c r="X1322" s="37"/>
      <c r="Y1322" s="37"/>
      <c r="Z1322" s="37"/>
      <c r="AA1322" s="37"/>
      <c r="AB1322" s="37"/>
      <c r="AC1322" s="38"/>
    </row>
    <row r="1323" spans="1:29" s="39" customFormat="1" ht="15" customHeight="1" x14ac:dyDescent="0.3">
      <c r="A1323" s="40" t="s">
        <v>54</v>
      </c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  <c r="O1323" s="37"/>
      <c r="P1323" s="37"/>
      <c r="Q1323" s="37"/>
      <c r="R1323" s="37"/>
      <c r="S1323" s="37"/>
      <c r="T1323" s="37"/>
      <c r="U1323" s="37"/>
      <c r="V1323" s="37"/>
      <c r="W1323" s="37"/>
      <c r="X1323" s="37"/>
      <c r="Y1323" s="37"/>
      <c r="Z1323" s="37"/>
      <c r="AA1323" s="37"/>
      <c r="AB1323" s="37"/>
      <c r="AC1323" s="38"/>
    </row>
    <row r="1324" spans="1:29" s="39" customFormat="1" ht="18" customHeight="1" x14ac:dyDescent="0.25">
      <c r="A1324" s="41" t="s">
        <v>36</v>
      </c>
      <c r="B1324" s="37">
        <f>[1]consoCURRENT!E25809</f>
        <v>2092740</v>
      </c>
      <c r="C1324" s="37">
        <f>[1]consoCURRENT!F25809</f>
        <v>0</v>
      </c>
      <c r="D1324" s="37">
        <f>[1]consoCURRENT!G25809</f>
        <v>0</v>
      </c>
      <c r="E1324" s="37">
        <f>[1]consoCURRENT!H25809</f>
        <v>418120.11</v>
      </c>
      <c r="F1324" s="37">
        <f>[1]consoCURRENT!I25809</f>
        <v>0</v>
      </c>
      <c r="G1324" s="37">
        <f>[1]consoCURRENT!J25809</f>
        <v>0</v>
      </c>
      <c r="H1324" s="37">
        <f>[1]consoCURRENT!K25809</f>
        <v>0</v>
      </c>
      <c r="I1324" s="37">
        <f>[1]consoCURRENT!L25809</f>
        <v>0</v>
      </c>
      <c r="J1324" s="37">
        <f>[1]consoCURRENT!M25809</f>
        <v>0</v>
      </c>
      <c r="K1324" s="37">
        <f>[1]consoCURRENT!N25809</f>
        <v>0</v>
      </c>
      <c r="L1324" s="37">
        <f>[1]consoCURRENT!O25809</f>
        <v>0</v>
      </c>
      <c r="M1324" s="37">
        <f>[1]consoCURRENT!P25809</f>
        <v>0</v>
      </c>
      <c r="N1324" s="37">
        <f>[1]consoCURRENT!Q25809</f>
        <v>0</v>
      </c>
      <c r="O1324" s="37">
        <f>[1]consoCURRENT!R25809</f>
        <v>276207.57</v>
      </c>
      <c r="P1324" s="37">
        <f>[1]consoCURRENT!S25809</f>
        <v>141912.54</v>
      </c>
      <c r="Q1324" s="37">
        <f>[1]consoCURRENT!T25809</f>
        <v>0</v>
      </c>
      <c r="R1324" s="37">
        <f>[1]consoCURRENT!U25809</f>
        <v>0</v>
      </c>
      <c r="S1324" s="37">
        <f>[1]consoCURRENT!V25809</f>
        <v>0</v>
      </c>
      <c r="T1324" s="37">
        <f>[1]consoCURRENT!W25809</f>
        <v>0</v>
      </c>
      <c r="U1324" s="37">
        <f>[1]consoCURRENT!X25809</f>
        <v>0</v>
      </c>
      <c r="V1324" s="37">
        <f>[1]consoCURRENT!Y25809</f>
        <v>0</v>
      </c>
      <c r="W1324" s="37">
        <f>[1]consoCURRENT!Z25809</f>
        <v>0</v>
      </c>
      <c r="X1324" s="37">
        <f>[1]consoCURRENT!AA25809</f>
        <v>0</v>
      </c>
      <c r="Y1324" s="37">
        <f>[1]consoCURRENT!AB25809</f>
        <v>0</v>
      </c>
      <c r="Z1324" s="37">
        <f>SUM(M1324:Y1324)</f>
        <v>418120.11</v>
      </c>
      <c r="AA1324" s="37">
        <f>B1324-Z1324</f>
        <v>1674619.8900000001</v>
      </c>
      <c r="AB1324" s="42">
        <f>Z1324/B1324</f>
        <v>0.19979553599587144</v>
      </c>
      <c r="AC1324" s="38"/>
    </row>
    <row r="1325" spans="1:29" s="39" customFormat="1" ht="18" customHeight="1" x14ac:dyDescent="0.25">
      <c r="A1325" s="41" t="s">
        <v>37</v>
      </c>
      <c r="B1325" s="37">
        <f>[1]consoCURRENT!E25885</f>
        <v>750260</v>
      </c>
      <c r="C1325" s="37">
        <f>[1]consoCURRENT!F25885</f>
        <v>0</v>
      </c>
      <c r="D1325" s="37">
        <f>[1]consoCURRENT!G25885</f>
        <v>0</v>
      </c>
      <c r="E1325" s="37">
        <f>[1]consoCURRENT!H25885</f>
        <v>137150.38</v>
      </c>
      <c r="F1325" s="37">
        <f>[1]consoCURRENT!I25885</f>
        <v>0</v>
      </c>
      <c r="G1325" s="37">
        <f>[1]consoCURRENT!J25885</f>
        <v>0</v>
      </c>
      <c r="H1325" s="37">
        <f>[1]consoCURRENT!K25885</f>
        <v>0</v>
      </c>
      <c r="I1325" s="37">
        <f>[1]consoCURRENT!L25885</f>
        <v>0</v>
      </c>
      <c r="J1325" s="37">
        <f>[1]consoCURRENT!M25885</f>
        <v>0</v>
      </c>
      <c r="K1325" s="37">
        <f>[1]consoCURRENT!N25885</f>
        <v>0</v>
      </c>
      <c r="L1325" s="37">
        <f>[1]consoCURRENT!O25885</f>
        <v>0</v>
      </c>
      <c r="M1325" s="37">
        <f>[1]consoCURRENT!P25885</f>
        <v>0</v>
      </c>
      <c r="N1325" s="37">
        <f>[1]consoCURRENT!Q25885</f>
        <v>0</v>
      </c>
      <c r="O1325" s="37">
        <f>[1]consoCURRENT!R25885</f>
        <v>29998</v>
      </c>
      <c r="P1325" s="37">
        <f>[1]consoCURRENT!S25885</f>
        <v>107152.38</v>
      </c>
      <c r="Q1325" s="37">
        <f>[1]consoCURRENT!T25885</f>
        <v>0</v>
      </c>
      <c r="R1325" s="37">
        <f>[1]consoCURRENT!U25885</f>
        <v>0</v>
      </c>
      <c r="S1325" s="37">
        <f>[1]consoCURRENT!V25885</f>
        <v>0</v>
      </c>
      <c r="T1325" s="37">
        <f>[1]consoCURRENT!W25885</f>
        <v>0</v>
      </c>
      <c r="U1325" s="37">
        <f>[1]consoCURRENT!X25885</f>
        <v>0</v>
      </c>
      <c r="V1325" s="37">
        <f>[1]consoCURRENT!Y25885</f>
        <v>0</v>
      </c>
      <c r="W1325" s="37">
        <f>[1]consoCURRENT!Z25885</f>
        <v>0</v>
      </c>
      <c r="X1325" s="37">
        <f>[1]consoCURRENT!AA25885</f>
        <v>0</v>
      </c>
      <c r="Y1325" s="37">
        <f>[1]consoCURRENT!AB25885</f>
        <v>0</v>
      </c>
      <c r="Z1325" s="37">
        <f t="shared" ref="Z1325:Z1327" si="948">SUM(M1325:Y1325)</f>
        <v>137150.38</v>
      </c>
      <c r="AA1325" s="37">
        <f t="shared" ref="AA1325:AA1327" si="949">B1325-Z1325</f>
        <v>613109.62</v>
      </c>
      <c r="AB1325" s="42">
        <f t="shared" ref="AB1325:AB1330" si="950">Z1325/B1325</f>
        <v>0.18280380134886573</v>
      </c>
      <c r="AC1325" s="38"/>
    </row>
    <row r="1326" spans="1:29" s="39" customFormat="1" ht="18" customHeight="1" x14ac:dyDescent="0.25">
      <c r="A1326" s="41" t="s">
        <v>38</v>
      </c>
      <c r="B1326" s="37">
        <f>[1]consoCURRENT!E25891</f>
        <v>0</v>
      </c>
      <c r="C1326" s="37">
        <f>[1]consoCURRENT!F25891</f>
        <v>0</v>
      </c>
      <c r="D1326" s="37">
        <f>[1]consoCURRENT!G25891</f>
        <v>0</v>
      </c>
      <c r="E1326" s="37">
        <f>[1]consoCURRENT!H25891</f>
        <v>0</v>
      </c>
      <c r="F1326" s="37">
        <f>[1]consoCURRENT!I25891</f>
        <v>0</v>
      </c>
      <c r="G1326" s="37">
        <f>[1]consoCURRENT!J25891</f>
        <v>0</v>
      </c>
      <c r="H1326" s="37">
        <f>[1]consoCURRENT!K25891</f>
        <v>0</v>
      </c>
      <c r="I1326" s="37">
        <f>[1]consoCURRENT!L25891</f>
        <v>0</v>
      </c>
      <c r="J1326" s="37">
        <f>[1]consoCURRENT!M25891</f>
        <v>0</v>
      </c>
      <c r="K1326" s="37">
        <f>[1]consoCURRENT!N25891</f>
        <v>0</v>
      </c>
      <c r="L1326" s="37">
        <f>[1]consoCURRENT!O25891</f>
        <v>0</v>
      </c>
      <c r="M1326" s="37">
        <f>[1]consoCURRENT!P25891</f>
        <v>0</v>
      </c>
      <c r="N1326" s="37">
        <f>[1]consoCURRENT!Q25891</f>
        <v>0</v>
      </c>
      <c r="O1326" s="37">
        <f>[1]consoCURRENT!R25891</f>
        <v>0</v>
      </c>
      <c r="P1326" s="37">
        <f>[1]consoCURRENT!S25891</f>
        <v>0</v>
      </c>
      <c r="Q1326" s="37">
        <f>[1]consoCURRENT!T25891</f>
        <v>0</v>
      </c>
      <c r="R1326" s="37">
        <f>[1]consoCURRENT!U25891</f>
        <v>0</v>
      </c>
      <c r="S1326" s="37">
        <f>[1]consoCURRENT!V25891</f>
        <v>0</v>
      </c>
      <c r="T1326" s="37">
        <f>[1]consoCURRENT!W25891</f>
        <v>0</v>
      </c>
      <c r="U1326" s="37">
        <f>[1]consoCURRENT!X25891</f>
        <v>0</v>
      </c>
      <c r="V1326" s="37">
        <f>[1]consoCURRENT!Y25891</f>
        <v>0</v>
      </c>
      <c r="W1326" s="37">
        <f>[1]consoCURRENT!Z25891</f>
        <v>0</v>
      </c>
      <c r="X1326" s="37">
        <f>[1]consoCURRENT!AA25891</f>
        <v>0</v>
      </c>
      <c r="Y1326" s="37">
        <f>[1]consoCURRENT!AB25891</f>
        <v>0</v>
      </c>
      <c r="Z1326" s="37">
        <f t="shared" si="948"/>
        <v>0</v>
      </c>
      <c r="AA1326" s="37">
        <f t="shared" si="949"/>
        <v>0</v>
      </c>
      <c r="AB1326" s="42"/>
      <c r="AC1326" s="38"/>
    </row>
    <row r="1327" spans="1:29" s="39" customFormat="1" ht="18" customHeight="1" x14ac:dyDescent="0.25">
      <c r="A1327" s="41" t="s">
        <v>39</v>
      </c>
      <c r="B1327" s="37">
        <f>[1]consoCURRENT!E25920</f>
        <v>0</v>
      </c>
      <c r="C1327" s="37">
        <f>[1]consoCURRENT!F25920</f>
        <v>0</v>
      </c>
      <c r="D1327" s="37">
        <f>[1]consoCURRENT!G25920</f>
        <v>0</v>
      </c>
      <c r="E1327" s="37">
        <f>[1]consoCURRENT!H25920</f>
        <v>0</v>
      </c>
      <c r="F1327" s="37">
        <f>[1]consoCURRENT!I25920</f>
        <v>0</v>
      </c>
      <c r="G1327" s="37">
        <f>[1]consoCURRENT!J25920</f>
        <v>0</v>
      </c>
      <c r="H1327" s="37">
        <f>[1]consoCURRENT!K25920</f>
        <v>0</v>
      </c>
      <c r="I1327" s="37">
        <f>[1]consoCURRENT!L25920</f>
        <v>0</v>
      </c>
      <c r="J1327" s="37">
        <f>[1]consoCURRENT!M25920</f>
        <v>0</v>
      </c>
      <c r="K1327" s="37">
        <f>[1]consoCURRENT!N25920</f>
        <v>0</v>
      </c>
      <c r="L1327" s="37">
        <f>[1]consoCURRENT!O25920</f>
        <v>0</v>
      </c>
      <c r="M1327" s="37">
        <f>[1]consoCURRENT!P25920</f>
        <v>0</v>
      </c>
      <c r="N1327" s="37">
        <f>[1]consoCURRENT!Q25920</f>
        <v>0</v>
      </c>
      <c r="O1327" s="37">
        <f>[1]consoCURRENT!R25920</f>
        <v>0</v>
      </c>
      <c r="P1327" s="37">
        <f>[1]consoCURRENT!S25920</f>
        <v>0</v>
      </c>
      <c r="Q1327" s="37">
        <f>[1]consoCURRENT!T25920</f>
        <v>0</v>
      </c>
      <c r="R1327" s="37">
        <f>[1]consoCURRENT!U25920</f>
        <v>0</v>
      </c>
      <c r="S1327" s="37">
        <f>[1]consoCURRENT!V25920</f>
        <v>0</v>
      </c>
      <c r="T1327" s="37">
        <f>[1]consoCURRENT!W25920</f>
        <v>0</v>
      </c>
      <c r="U1327" s="37">
        <f>[1]consoCURRENT!X25920</f>
        <v>0</v>
      </c>
      <c r="V1327" s="37">
        <f>[1]consoCURRENT!Y25920</f>
        <v>0</v>
      </c>
      <c r="W1327" s="37">
        <f>[1]consoCURRENT!Z25920</f>
        <v>0</v>
      </c>
      <c r="X1327" s="37">
        <f>[1]consoCURRENT!AA25920</f>
        <v>0</v>
      </c>
      <c r="Y1327" s="37">
        <f>[1]consoCURRENT!AB25920</f>
        <v>0</v>
      </c>
      <c r="Z1327" s="37">
        <f t="shared" si="948"/>
        <v>0</v>
      </c>
      <c r="AA1327" s="37">
        <f t="shared" si="949"/>
        <v>0</v>
      </c>
      <c r="AB1327" s="42"/>
      <c r="AC1327" s="38"/>
    </row>
    <row r="1328" spans="1:29" s="39" customFormat="1" ht="18" customHeight="1" x14ac:dyDescent="0.25">
      <c r="A1328" s="43" t="s">
        <v>40</v>
      </c>
      <c r="B1328" s="44">
        <f>SUM(B1324:B1327)</f>
        <v>2843000</v>
      </c>
      <c r="C1328" s="44">
        <f t="shared" ref="C1328:AA1328" si="951">SUM(C1324:C1327)</f>
        <v>0</v>
      </c>
      <c r="D1328" s="44">
        <f t="shared" si="951"/>
        <v>0</v>
      </c>
      <c r="E1328" s="44">
        <f t="shared" si="951"/>
        <v>555270.49</v>
      </c>
      <c r="F1328" s="44">
        <f t="shared" si="951"/>
        <v>0</v>
      </c>
      <c r="G1328" s="44">
        <f t="shared" si="951"/>
        <v>0</v>
      </c>
      <c r="H1328" s="44">
        <f t="shared" si="951"/>
        <v>0</v>
      </c>
      <c r="I1328" s="44">
        <f t="shared" si="951"/>
        <v>0</v>
      </c>
      <c r="J1328" s="44">
        <f t="shared" si="951"/>
        <v>0</v>
      </c>
      <c r="K1328" s="44">
        <f t="shared" si="951"/>
        <v>0</v>
      </c>
      <c r="L1328" s="44">
        <f t="shared" si="951"/>
        <v>0</v>
      </c>
      <c r="M1328" s="44">
        <f t="shared" si="951"/>
        <v>0</v>
      </c>
      <c r="N1328" s="44">
        <f t="shared" si="951"/>
        <v>0</v>
      </c>
      <c r="O1328" s="44">
        <f t="shared" si="951"/>
        <v>306205.57</v>
      </c>
      <c r="P1328" s="44">
        <f t="shared" si="951"/>
        <v>249064.92</v>
      </c>
      <c r="Q1328" s="44">
        <f t="shared" si="951"/>
        <v>0</v>
      </c>
      <c r="R1328" s="44">
        <f t="shared" si="951"/>
        <v>0</v>
      </c>
      <c r="S1328" s="44">
        <f t="shared" si="951"/>
        <v>0</v>
      </c>
      <c r="T1328" s="44">
        <f t="shared" si="951"/>
        <v>0</v>
      </c>
      <c r="U1328" s="44">
        <f t="shared" si="951"/>
        <v>0</v>
      </c>
      <c r="V1328" s="44">
        <f t="shared" si="951"/>
        <v>0</v>
      </c>
      <c r="W1328" s="44">
        <f t="shared" si="951"/>
        <v>0</v>
      </c>
      <c r="X1328" s="44">
        <f t="shared" si="951"/>
        <v>0</v>
      </c>
      <c r="Y1328" s="44">
        <f t="shared" si="951"/>
        <v>0</v>
      </c>
      <c r="Z1328" s="44">
        <f t="shared" si="951"/>
        <v>555270.49</v>
      </c>
      <c r="AA1328" s="44">
        <f t="shared" si="951"/>
        <v>2287729.5100000002</v>
      </c>
      <c r="AB1328" s="45">
        <f t="shared" si="950"/>
        <v>0.1953114632430531</v>
      </c>
      <c r="AC1328" s="38"/>
    </row>
    <row r="1329" spans="1:29" s="39" customFormat="1" ht="18" customHeight="1" x14ac:dyDescent="0.25">
      <c r="A1329" s="46" t="s">
        <v>41</v>
      </c>
      <c r="B1329" s="37">
        <f>[1]consoCURRENT!E25924</f>
        <v>0</v>
      </c>
      <c r="C1329" s="37">
        <f>[1]consoCURRENT!F25924</f>
        <v>0</v>
      </c>
      <c r="D1329" s="37">
        <f>[1]consoCURRENT!G25924</f>
        <v>0</v>
      </c>
      <c r="E1329" s="37">
        <f>[1]consoCURRENT!H25924</f>
        <v>0</v>
      </c>
      <c r="F1329" s="37">
        <f>[1]consoCURRENT!I25924</f>
        <v>0</v>
      </c>
      <c r="G1329" s="37">
        <f>[1]consoCURRENT!J25924</f>
        <v>0</v>
      </c>
      <c r="H1329" s="37">
        <f>[1]consoCURRENT!K25924</f>
        <v>0</v>
      </c>
      <c r="I1329" s="37">
        <f>[1]consoCURRENT!L25924</f>
        <v>0</v>
      </c>
      <c r="J1329" s="37">
        <f>[1]consoCURRENT!M25924</f>
        <v>0</v>
      </c>
      <c r="K1329" s="37">
        <f>[1]consoCURRENT!N25924</f>
        <v>0</v>
      </c>
      <c r="L1329" s="37">
        <f>[1]consoCURRENT!O25924</f>
        <v>0</v>
      </c>
      <c r="M1329" s="37">
        <f>[1]consoCURRENT!P25924</f>
        <v>0</v>
      </c>
      <c r="N1329" s="37">
        <f>[1]consoCURRENT!Q25924</f>
        <v>0</v>
      </c>
      <c r="O1329" s="37">
        <f>[1]consoCURRENT!R25924</f>
        <v>0</v>
      </c>
      <c r="P1329" s="37">
        <f>[1]consoCURRENT!S25924</f>
        <v>0</v>
      </c>
      <c r="Q1329" s="37">
        <f>[1]consoCURRENT!T25924</f>
        <v>0</v>
      </c>
      <c r="R1329" s="37">
        <f>[1]consoCURRENT!U25924</f>
        <v>0</v>
      </c>
      <c r="S1329" s="37">
        <f>[1]consoCURRENT!V25924</f>
        <v>0</v>
      </c>
      <c r="T1329" s="37">
        <f>[1]consoCURRENT!W25924</f>
        <v>0</v>
      </c>
      <c r="U1329" s="37">
        <f>[1]consoCURRENT!X25924</f>
        <v>0</v>
      </c>
      <c r="V1329" s="37">
        <f>[1]consoCURRENT!Y25924</f>
        <v>0</v>
      </c>
      <c r="W1329" s="37">
        <f>[1]consoCURRENT!Z25924</f>
        <v>0</v>
      </c>
      <c r="X1329" s="37">
        <f>[1]consoCURRENT!AA25924</f>
        <v>0</v>
      </c>
      <c r="Y1329" s="37">
        <f>[1]consoCURRENT!AB25924</f>
        <v>0</v>
      </c>
      <c r="Z1329" s="37">
        <f t="shared" ref="Z1329" si="952">SUM(M1329:Y1329)</f>
        <v>0</v>
      </c>
      <c r="AA1329" s="37">
        <f t="shared" ref="AA1329" si="953">B1329-Z1329</f>
        <v>0</v>
      </c>
      <c r="AB1329" s="42"/>
      <c r="AC1329" s="38"/>
    </row>
    <row r="1330" spans="1:29" s="39" customFormat="1" ht="18" customHeight="1" x14ac:dyDescent="0.25">
      <c r="A1330" s="43" t="s">
        <v>42</v>
      </c>
      <c r="B1330" s="44">
        <f>B1329+B1328</f>
        <v>2843000</v>
      </c>
      <c r="C1330" s="44">
        <f t="shared" ref="C1330:AA1330" si="954">C1329+C1328</f>
        <v>0</v>
      </c>
      <c r="D1330" s="44">
        <f t="shared" si="954"/>
        <v>0</v>
      </c>
      <c r="E1330" s="44">
        <f t="shared" si="954"/>
        <v>555270.49</v>
      </c>
      <c r="F1330" s="44">
        <f t="shared" si="954"/>
        <v>0</v>
      </c>
      <c r="G1330" s="44">
        <f t="shared" si="954"/>
        <v>0</v>
      </c>
      <c r="H1330" s="44">
        <f t="shared" si="954"/>
        <v>0</v>
      </c>
      <c r="I1330" s="44">
        <f t="shared" si="954"/>
        <v>0</v>
      </c>
      <c r="J1330" s="44">
        <f t="shared" si="954"/>
        <v>0</v>
      </c>
      <c r="K1330" s="44">
        <f t="shared" si="954"/>
        <v>0</v>
      </c>
      <c r="L1330" s="44">
        <f t="shared" si="954"/>
        <v>0</v>
      </c>
      <c r="M1330" s="44">
        <f t="shared" si="954"/>
        <v>0</v>
      </c>
      <c r="N1330" s="44">
        <f t="shared" si="954"/>
        <v>0</v>
      </c>
      <c r="O1330" s="44">
        <f t="shared" si="954"/>
        <v>306205.57</v>
      </c>
      <c r="P1330" s="44">
        <f t="shared" si="954"/>
        <v>249064.92</v>
      </c>
      <c r="Q1330" s="44">
        <f t="shared" si="954"/>
        <v>0</v>
      </c>
      <c r="R1330" s="44">
        <f t="shared" si="954"/>
        <v>0</v>
      </c>
      <c r="S1330" s="44">
        <f t="shared" si="954"/>
        <v>0</v>
      </c>
      <c r="T1330" s="44">
        <f t="shared" si="954"/>
        <v>0</v>
      </c>
      <c r="U1330" s="44">
        <f t="shared" si="954"/>
        <v>0</v>
      </c>
      <c r="V1330" s="44">
        <f t="shared" si="954"/>
        <v>0</v>
      </c>
      <c r="W1330" s="44">
        <f t="shared" si="954"/>
        <v>0</v>
      </c>
      <c r="X1330" s="44">
        <f t="shared" si="954"/>
        <v>0</v>
      </c>
      <c r="Y1330" s="44">
        <f t="shared" si="954"/>
        <v>0</v>
      </c>
      <c r="Z1330" s="44">
        <f t="shared" si="954"/>
        <v>555270.49</v>
      </c>
      <c r="AA1330" s="44">
        <f t="shared" si="954"/>
        <v>2287729.5100000002</v>
      </c>
      <c r="AB1330" s="45">
        <f t="shared" si="950"/>
        <v>0.1953114632430531</v>
      </c>
      <c r="AC1330" s="47"/>
    </row>
    <row r="1331" spans="1:29" s="39" customFormat="1" ht="15" customHeight="1" x14ac:dyDescent="0.25">
      <c r="A1331" s="36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  <c r="O1331" s="37"/>
      <c r="P1331" s="37"/>
      <c r="Q1331" s="37"/>
      <c r="R1331" s="37"/>
      <c r="S1331" s="37"/>
      <c r="T1331" s="37"/>
      <c r="U1331" s="37"/>
      <c r="V1331" s="37"/>
      <c r="W1331" s="37"/>
      <c r="X1331" s="37"/>
      <c r="Y1331" s="37"/>
      <c r="Z1331" s="37"/>
      <c r="AA1331" s="37"/>
      <c r="AB1331" s="37"/>
      <c r="AC1331" s="38"/>
    </row>
    <row r="1332" spans="1:29" s="39" customFormat="1" ht="15" customHeight="1" x14ac:dyDescent="0.25">
      <c r="A1332" s="36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  <c r="O1332" s="37"/>
      <c r="P1332" s="37"/>
      <c r="Q1332" s="37"/>
      <c r="R1332" s="37"/>
      <c r="S1332" s="37"/>
      <c r="T1332" s="37"/>
      <c r="U1332" s="37"/>
      <c r="V1332" s="37"/>
      <c r="W1332" s="37"/>
      <c r="X1332" s="37"/>
      <c r="Y1332" s="37"/>
      <c r="Z1332" s="37"/>
      <c r="AA1332" s="37"/>
      <c r="AB1332" s="37"/>
      <c r="AC1332" s="38"/>
    </row>
    <row r="1333" spans="1:29" s="39" customFormat="1" ht="15" customHeight="1" x14ac:dyDescent="0.3">
      <c r="A1333" s="40" t="s">
        <v>55</v>
      </c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  <c r="O1333" s="37"/>
      <c r="P1333" s="37"/>
      <c r="Q1333" s="37"/>
      <c r="R1333" s="37"/>
      <c r="S1333" s="37"/>
      <c r="T1333" s="37"/>
      <c r="U1333" s="37"/>
      <c r="V1333" s="37"/>
      <c r="W1333" s="37"/>
      <c r="X1333" s="37"/>
      <c r="Y1333" s="37"/>
      <c r="Z1333" s="37"/>
      <c r="AA1333" s="37"/>
      <c r="AB1333" s="37"/>
      <c r="AC1333" s="38"/>
    </row>
    <row r="1334" spans="1:29" s="39" customFormat="1" ht="18" customHeight="1" x14ac:dyDescent="0.25">
      <c r="A1334" s="41" t="s">
        <v>36</v>
      </c>
      <c r="B1334" s="37">
        <f>[1]consoCURRENT!E25984</f>
        <v>2092740</v>
      </c>
      <c r="C1334" s="37">
        <f>[1]consoCURRENT!F25984</f>
        <v>0</v>
      </c>
      <c r="D1334" s="37">
        <f>[1]consoCURRENT!G25984</f>
        <v>0</v>
      </c>
      <c r="E1334" s="37">
        <f>[1]consoCURRENT!H25984</f>
        <v>530463.57999999996</v>
      </c>
      <c r="F1334" s="37">
        <f>[1]consoCURRENT!I25984</f>
        <v>0</v>
      </c>
      <c r="G1334" s="37">
        <f>[1]consoCURRENT!J25984</f>
        <v>0</v>
      </c>
      <c r="H1334" s="37">
        <f>[1]consoCURRENT!K25984</f>
        <v>0</v>
      </c>
      <c r="I1334" s="37">
        <f>[1]consoCURRENT!L25984</f>
        <v>0</v>
      </c>
      <c r="J1334" s="37">
        <f>[1]consoCURRENT!M25984</f>
        <v>0</v>
      </c>
      <c r="K1334" s="37">
        <f>[1]consoCURRENT!N25984</f>
        <v>0</v>
      </c>
      <c r="L1334" s="37">
        <f>[1]consoCURRENT!O25984</f>
        <v>0</v>
      </c>
      <c r="M1334" s="37">
        <f>[1]consoCURRENT!P25984</f>
        <v>0</v>
      </c>
      <c r="N1334" s="37">
        <f>[1]consoCURRENT!Q25984</f>
        <v>0</v>
      </c>
      <c r="O1334" s="37">
        <f>[1]consoCURRENT!R25984</f>
        <v>418800.12</v>
      </c>
      <c r="P1334" s="37">
        <f>[1]consoCURRENT!S25984</f>
        <v>111663.45999999996</v>
      </c>
      <c r="Q1334" s="37">
        <f>[1]consoCURRENT!T25984</f>
        <v>0</v>
      </c>
      <c r="R1334" s="37">
        <f>[1]consoCURRENT!U25984</f>
        <v>0</v>
      </c>
      <c r="S1334" s="37">
        <f>[1]consoCURRENT!V25984</f>
        <v>0</v>
      </c>
      <c r="T1334" s="37">
        <f>[1]consoCURRENT!W25984</f>
        <v>0</v>
      </c>
      <c r="U1334" s="37">
        <f>[1]consoCURRENT!X25984</f>
        <v>0</v>
      </c>
      <c r="V1334" s="37">
        <f>[1]consoCURRENT!Y25984</f>
        <v>0</v>
      </c>
      <c r="W1334" s="37">
        <f>[1]consoCURRENT!Z25984</f>
        <v>0</v>
      </c>
      <c r="X1334" s="37">
        <f>[1]consoCURRENT!AA25984</f>
        <v>0</v>
      </c>
      <c r="Y1334" s="37">
        <f>[1]consoCURRENT!AB25984</f>
        <v>0</v>
      </c>
      <c r="Z1334" s="37">
        <f>SUM(M1334:Y1334)</f>
        <v>530463.57999999996</v>
      </c>
      <c r="AA1334" s="37">
        <f>B1334-Z1334</f>
        <v>1562276.42</v>
      </c>
      <c r="AB1334" s="42">
        <f>Z1334/B1334</f>
        <v>0.25347801446906926</v>
      </c>
      <c r="AC1334" s="38"/>
    </row>
    <row r="1335" spans="1:29" s="39" customFormat="1" ht="18" customHeight="1" x14ac:dyDescent="0.25">
      <c r="A1335" s="41" t="s">
        <v>37</v>
      </c>
      <c r="B1335" s="37">
        <f>[1]consoCURRENT!E26060</f>
        <v>750260</v>
      </c>
      <c r="C1335" s="37">
        <f>[1]consoCURRENT!F26060</f>
        <v>0</v>
      </c>
      <c r="D1335" s="37">
        <f>[1]consoCURRENT!G26060</f>
        <v>0</v>
      </c>
      <c r="E1335" s="37">
        <f>[1]consoCURRENT!H26060</f>
        <v>161089.85</v>
      </c>
      <c r="F1335" s="37">
        <f>[1]consoCURRENT!I26060</f>
        <v>0</v>
      </c>
      <c r="G1335" s="37">
        <f>[1]consoCURRENT!J26060</f>
        <v>0</v>
      </c>
      <c r="H1335" s="37">
        <f>[1]consoCURRENT!K26060</f>
        <v>0</v>
      </c>
      <c r="I1335" s="37">
        <f>[1]consoCURRENT!L26060</f>
        <v>0</v>
      </c>
      <c r="J1335" s="37">
        <f>[1]consoCURRENT!M26060</f>
        <v>0</v>
      </c>
      <c r="K1335" s="37">
        <f>[1]consoCURRENT!N26060</f>
        <v>0</v>
      </c>
      <c r="L1335" s="37">
        <f>[1]consoCURRENT!O26060</f>
        <v>0</v>
      </c>
      <c r="M1335" s="37">
        <f>[1]consoCURRENT!P26060</f>
        <v>0</v>
      </c>
      <c r="N1335" s="37">
        <f>[1]consoCURRENT!Q26060</f>
        <v>0</v>
      </c>
      <c r="O1335" s="37">
        <f>[1]consoCURRENT!R26060</f>
        <v>53253.89</v>
      </c>
      <c r="P1335" s="37">
        <f>[1]consoCURRENT!S26060</f>
        <v>107835.95999999999</v>
      </c>
      <c r="Q1335" s="37">
        <f>[1]consoCURRENT!T26060</f>
        <v>0</v>
      </c>
      <c r="R1335" s="37">
        <f>[1]consoCURRENT!U26060</f>
        <v>0</v>
      </c>
      <c r="S1335" s="37">
        <f>[1]consoCURRENT!V26060</f>
        <v>0</v>
      </c>
      <c r="T1335" s="37">
        <f>[1]consoCURRENT!W26060</f>
        <v>0</v>
      </c>
      <c r="U1335" s="37">
        <f>[1]consoCURRENT!X26060</f>
        <v>0</v>
      </c>
      <c r="V1335" s="37">
        <f>[1]consoCURRENT!Y26060</f>
        <v>0</v>
      </c>
      <c r="W1335" s="37">
        <f>[1]consoCURRENT!Z26060</f>
        <v>0</v>
      </c>
      <c r="X1335" s="37">
        <f>[1]consoCURRENT!AA26060</f>
        <v>0</v>
      </c>
      <c r="Y1335" s="37">
        <f>[1]consoCURRENT!AB26060</f>
        <v>0</v>
      </c>
      <c r="Z1335" s="37">
        <f t="shared" ref="Z1335:Z1337" si="955">SUM(M1335:Y1335)</f>
        <v>161089.84999999998</v>
      </c>
      <c r="AA1335" s="37">
        <f t="shared" ref="AA1335:AA1337" si="956">B1335-Z1335</f>
        <v>589170.15</v>
      </c>
      <c r="AB1335" s="42">
        <f t="shared" ref="AB1335:AB1340" si="957">Z1335/B1335</f>
        <v>0.21471203316183721</v>
      </c>
      <c r="AC1335" s="38"/>
    </row>
    <row r="1336" spans="1:29" s="39" customFormat="1" ht="18" customHeight="1" x14ac:dyDescent="0.25">
      <c r="A1336" s="41" t="s">
        <v>38</v>
      </c>
      <c r="B1336" s="37">
        <f>[1]consoCURRENT!E26066</f>
        <v>0</v>
      </c>
      <c r="C1336" s="37">
        <f>[1]consoCURRENT!F26066</f>
        <v>0</v>
      </c>
      <c r="D1336" s="37">
        <f>[1]consoCURRENT!G26066</f>
        <v>0</v>
      </c>
      <c r="E1336" s="37">
        <f>[1]consoCURRENT!H26066</f>
        <v>0</v>
      </c>
      <c r="F1336" s="37">
        <f>[1]consoCURRENT!I26066</f>
        <v>0</v>
      </c>
      <c r="G1336" s="37">
        <f>[1]consoCURRENT!J26066</f>
        <v>0</v>
      </c>
      <c r="H1336" s="37">
        <f>[1]consoCURRENT!K26066</f>
        <v>0</v>
      </c>
      <c r="I1336" s="37">
        <f>[1]consoCURRENT!L26066</f>
        <v>0</v>
      </c>
      <c r="J1336" s="37">
        <f>[1]consoCURRENT!M26066</f>
        <v>0</v>
      </c>
      <c r="K1336" s="37">
        <f>[1]consoCURRENT!N26066</f>
        <v>0</v>
      </c>
      <c r="L1336" s="37">
        <f>[1]consoCURRENT!O26066</f>
        <v>0</v>
      </c>
      <c r="M1336" s="37">
        <f>[1]consoCURRENT!P26066</f>
        <v>0</v>
      </c>
      <c r="N1336" s="37">
        <f>[1]consoCURRENT!Q26066</f>
        <v>0</v>
      </c>
      <c r="O1336" s="37">
        <f>[1]consoCURRENT!R26066</f>
        <v>0</v>
      </c>
      <c r="P1336" s="37">
        <f>[1]consoCURRENT!S26066</f>
        <v>0</v>
      </c>
      <c r="Q1336" s="37">
        <f>[1]consoCURRENT!T26066</f>
        <v>0</v>
      </c>
      <c r="R1336" s="37">
        <f>[1]consoCURRENT!U26066</f>
        <v>0</v>
      </c>
      <c r="S1336" s="37">
        <f>[1]consoCURRENT!V26066</f>
        <v>0</v>
      </c>
      <c r="T1336" s="37">
        <f>[1]consoCURRENT!W26066</f>
        <v>0</v>
      </c>
      <c r="U1336" s="37">
        <f>[1]consoCURRENT!X26066</f>
        <v>0</v>
      </c>
      <c r="V1336" s="37">
        <f>[1]consoCURRENT!Y26066</f>
        <v>0</v>
      </c>
      <c r="W1336" s="37">
        <f>[1]consoCURRENT!Z26066</f>
        <v>0</v>
      </c>
      <c r="X1336" s="37">
        <f>[1]consoCURRENT!AA26066</f>
        <v>0</v>
      </c>
      <c r="Y1336" s="37">
        <f>[1]consoCURRENT!AB26066</f>
        <v>0</v>
      </c>
      <c r="Z1336" s="37">
        <f t="shared" si="955"/>
        <v>0</v>
      </c>
      <c r="AA1336" s="37">
        <f t="shared" si="956"/>
        <v>0</v>
      </c>
      <c r="AB1336" s="42"/>
      <c r="AC1336" s="38"/>
    </row>
    <row r="1337" spans="1:29" s="39" customFormat="1" ht="18" customHeight="1" x14ac:dyDescent="0.25">
      <c r="A1337" s="41" t="s">
        <v>39</v>
      </c>
      <c r="B1337" s="37">
        <f>[1]consoCURRENT!E26095</f>
        <v>0</v>
      </c>
      <c r="C1337" s="37">
        <f>[1]consoCURRENT!F26095</f>
        <v>0</v>
      </c>
      <c r="D1337" s="37">
        <f>[1]consoCURRENT!G26095</f>
        <v>0</v>
      </c>
      <c r="E1337" s="37">
        <f>[1]consoCURRENT!H26095</f>
        <v>0</v>
      </c>
      <c r="F1337" s="37">
        <f>[1]consoCURRENT!I26095</f>
        <v>0</v>
      </c>
      <c r="G1337" s="37">
        <f>[1]consoCURRENT!J26095</f>
        <v>0</v>
      </c>
      <c r="H1337" s="37">
        <f>[1]consoCURRENT!K26095</f>
        <v>0</v>
      </c>
      <c r="I1337" s="37">
        <f>[1]consoCURRENT!L26095</f>
        <v>0</v>
      </c>
      <c r="J1337" s="37">
        <f>[1]consoCURRENT!M26095</f>
        <v>0</v>
      </c>
      <c r="K1337" s="37">
        <f>[1]consoCURRENT!N26095</f>
        <v>0</v>
      </c>
      <c r="L1337" s="37">
        <f>[1]consoCURRENT!O26095</f>
        <v>0</v>
      </c>
      <c r="M1337" s="37">
        <f>[1]consoCURRENT!P26095</f>
        <v>0</v>
      </c>
      <c r="N1337" s="37">
        <f>[1]consoCURRENT!Q26095</f>
        <v>0</v>
      </c>
      <c r="O1337" s="37">
        <f>[1]consoCURRENT!R26095</f>
        <v>0</v>
      </c>
      <c r="P1337" s="37">
        <f>[1]consoCURRENT!S26095</f>
        <v>0</v>
      </c>
      <c r="Q1337" s="37">
        <f>[1]consoCURRENT!T26095</f>
        <v>0</v>
      </c>
      <c r="R1337" s="37">
        <f>[1]consoCURRENT!U26095</f>
        <v>0</v>
      </c>
      <c r="S1337" s="37">
        <f>[1]consoCURRENT!V26095</f>
        <v>0</v>
      </c>
      <c r="T1337" s="37">
        <f>[1]consoCURRENT!W26095</f>
        <v>0</v>
      </c>
      <c r="U1337" s="37">
        <f>[1]consoCURRENT!X26095</f>
        <v>0</v>
      </c>
      <c r="V1337" s="37">
        <f>[1]consoCURRENT!Y26095</f>
        <v>0</v>
      </c>
      <c r="W1337" s="37">
        <f>[1]consoCURRENT!Z26095</f>
        <v>0</v>
      </c>
      <c r="X1337" s="37">
        <f>[1]consoCURRENT!AA26095</f>
        <v>0</v>
      </c>
      <c r="Y1337" s="37">
        <f>[1]consoCURRENT!AB26095</f>
        <v>0</v>
      </c>
      <c r="Z1337" s="37">
        <f t="shared" si="955"/>
        <v>0</v>
      </c>
      <c r="AA1337" s="37">
        <f t="shared" si="956"/>
        <v>0</v>
      </c>
      <c r="AB1337" s="42"/>
      <c r="AC1337" s="38"/>
    </row>
    <row r="1338" spans="1:29" s="39" customFormat="1" ht="18" customHeight="1" x14ac:dyDescent="0.25">
      <c r="A1338" s="43" t="s">
        <v>40</v>
      </c>
      <c r="B1338" s="44">
        <f>SUM(B1334:B1337)</f>
        <v>2843000</v>
      </c>
      <c r="C1338" s="44">
        <f t="shared" ref="C1338:AA1338" si="958">SUM(C1334:C1337)</f>
        <v>0</v>
      </c>
      <c r="D1338" s="44">
        <f t="shared" si="958"/>
        <v>0</v>
      </c>
      <c r="E1338" s="44">
        <f t="shared" si="958"/>
        <v>691553.42999999993</v>
      </c>
      <c r="F1338" s="44">
        <f t="shared" si="958"/>
        <v>0</v>
      </c>
      <c r="G1338" s="44">
        <f t="shared" si="958"/>
        <v>0</v>
      </c>
      <c r="H1338" s="44">
        <f t="shared" si="958"/>
        <v>0</v>
      </c>
      <c r="I1338" s="44">
        <f t="shared" si="958"/>
        <v>0</v>
      </c>
      <c r="J1338" s="44">
        <f t="shared" si="958"/>
        <v>0</v>
      </c>
      <c r="K1338" s="44">
        <f t="shared" si="958"/>
        <v>0</v>
      </c>
      <c r="L1338" s="44">
        <f t="shared" si="958"/>
        <v>0</v>
      </c>
      <c r="M1338" s="44">
        <f t="shared" si="958"/>
        <v>0</v>
      </c>
      <c r="N1338" s="44">
        <f t="shared" si="958"/>
        <v>0</v>
      </c>
      <c r="O1338" s="44">
        <f t="shared" si="958"/>
        <v>472054.01</v>
      </c>
      <c r="P1338" s="44">
        <f t="shared" si="958"/>
        <v>219499.41999999995</v>
      </c>
      <c r="Q1338" s="44">
        <f t="shared" si="958"/>
        <v>0</v>
      </c>
      <c r="R1338" s="44">
        <f t="shared" si="958"/>
        <v>0</v>
      </c>
      <c r="S1338" s="44">
        <f t="shared" si="958"/>
        <v>0</v>
      </c>
      <c r="T1338" s="44">
        <f t="shared" si="958"/>
        <v>0</v>
      </c>
      <c r="U1338" s="44">
        <f t="shared" si="958"/>
        <v>0</v>
      </c>
      <c r="V1338" s="44">
        <f t="shared" si="958"/>
        <v>0</v>
      </c>
      <c r="W1338" s="44">
        <f t="shared" si="958"/>
        <v>0</v>
      </c>
      <c r="X1338" s="44">
        <f t="shared" si="958"/>
        <v>0</v>
      </c>
      <c r="Y1338" s="44">
        <f t="shared" si="958"/>
        <v>0</v>
      </c>
      <c r="Z1338" s="44">
        <f t="shared" si="958"/>
        <v>691553.42999999993</v>
      </c>
      <c r="AA1338" s="44">
        <f t="shared" si="958"/>
        <v>2151446.5699999998</v>
      </c>
      <c r="AB1338" s="45">
        <f t="shared" si="957"/>
        <v>0.24324777699613082</v>
      </c>
      <c r="AC1338" s="38"/>
    </row>
    <row r="1339" spans="1:29" s="39" customFormat="1" ht="18" customHeight="1" x14ac:dyDescent="0.25">
      <c r="A1339" s="46" t="s">
        <v>41</v>
      </c>
      <c r="B1339" s="37">
        <f>[1]consoCURRENT!E26099</f>
        <v>0</v>
      </c>
      <c r="C1339" s="37">
        <f>[1]consoCURRENT!F26099</f>
        <v>0</v>
      </c>
      <c r="D1339" s="37">
        <f>[1]consoCURRENT!G26099</f>
        <v>0</v>
      </c>
      <c r="E1339" s="37">
        <f>[1]consoCURRENT!H26099</f>
        <v>0</v>
      </c>
      <c r="F1339" s="37">
        <f>[1]consoCURRENT!I26099</f>
        <v>0</v>
      </c>
      <c r="G1339" s="37">
        <f>[1]consoCURRENT!J26099</f>
        <v>0</v>
      </c>
      <c r="H1339" s="37">
        <f>[1]consoCURRENT!K26099</f>
        <v>0</v>
      </c>
      <c r="I1339" s="37">
        <f>[1]consoCURRENT!L26099</f>
        <v>0</v>
      </c>
      <c r="J1339" s="37">
        <f>[1]consoCURRENT!M26099</f>
        <v>0</v>
      </c>
      <c r="K1339" s="37">
        <f>[1]consoCURRENT!N26099</f>
        <v>0</v>
      </c>
      <c r="L1339" s="37">
        <f>[1]consoCURRENT!O26099</f>
        <v>0</v>
      </c>
      <c r="M1339" s="37">
        <f>[1]consoCURRENT!P26099</f>
        <v>0</v>
      </c>
      <c r="N1339" s="37">
        <f>[1]consoCURRENT!Q26099</f>
        <v>0</v>
      </c>
      <c r="O1339" s="37">
        <f>[1]consoCURRENT!R26099</f>
        <v>0</v>
      </c>
      <c r="P1339" s="37">
        <f>[1]consoCURRENT!S26099</f>
        <v>0</v>
      </c>
      <c r="Q1339" s="37">
        <f>[1]consoCURRENT!T26099</f>
        <v>0</v>
      </c>
      <c r="R1339" s="37">
        <f>[1]consoCURRENT!U26099</f>
        <v>0</v>
      </c>
      <c r="S1339" s="37">
        <f>[1]consoCURRENT!V26099</f>
        <v>0</v>
      </c>
      <c r="T1339" s="37">
        <f>[1]consoCURRENT!W26099</f>
        <v>0</v>
      </c>
      <c r="U1339" s="37">
        <f>[1]consoCURRENT!X26099</f>
        <v>0</v>
      </c>
      <c r="V1339" s="37">
        <f>[1]consoCURRENT!Y26099</f>
        <v>0</v>
      </c>
      <c r="W1339" s="37">
        <f>[1]consoCURRENT!Z26099</f>
        <v>0</v>
      </c>
      <c r="X1339" s="37">
        <f>[1]consoCURRENT!AA26099</f>
        <v>0</v>
      </c>
      <c r="Y1339" s="37">
        <f>[1]consoCURRENT!AB26099</f>
        <v>0</v>
      </c>
      <c r="Z1339" s="37">
        <f t="shared" ref="Z1339" si="959">SUM(M1339:Y1339)</f>
        <v>0</v>
      </c>
      <c r="AA1339" s="37">
        <f t="shared" ref="AA1339" si="960">B1339-Z1339</f>
        <v>0</v>
      </c>
      <c r="AB1339" s="42"/>
      <c r="AC1339" s="38"/>
    </row>
    <row r="1340" spans="1:29" s="39" customFormat="1" ht="18" customHeight="1" x14ac:dyDescent="0.25">
      <c r="A1340" s="43" t="s">
        <v>42</v>
      </c>
      <c r="B1340" s="44">
        <f>B1339+B1338</f>
        <v>2843000</v>
      </c>
      <c r="C1340" s="44">
        <f t="shared" ref="C1340:AA1340" si="961">C1339+C1338</f>
        <v>0</v>
      </c>
      <c r="D1340" s="44">
        <f t="shared" si="961"/>
        <v>0</v>
      </c>
      <c r="E1340" s="44">
        <f t="shared" si="961"/>
        <v>691553.42999999993</v>
      </c>
      <c r="F1340" s="44">
        <f t="shared" si="961"/>
        <v>0</v>
      </c>
      <c r="G1340" s="44">
        <f t="shared" si="961"/>
        <v>0</v>
      </c>
      <c r="H1340" s="44">
        <f t="shared" si="961"/>
        <v>0</v>
      </c>
      <c r="I1340" s="44">
        <f t="shared" si="961"/>
        <v>0</v>
      </c>
      <c r="J1340" s="44">
        <f t="shared" si="961"/>
        <v>0</v>
      </c>
      <c r="K1340" s="44">
        <f t="shared" si="961"/>
        <v>0</v>
      </c>
      <c r="L1340" s="44">
        <f t="shared" si="961"/>
        <v>0</v>
      </c>
      <c r="M1340" s="44">
        <f t="shared" si="961"/>
        <v>0</v>
      </c>
      <c r="N1340" s="44">
        <f t="shared" si="961"/>
        <v>0</v>
      </c>
      <c r="O1340" s="44">
        <f t="shared" si="961"/>
        <v>472054.01</v>
      </c>
      <c r="P1340" s="44">
        <f t="shared" si="961"/>
        <v>219499.41999999995</v>
      </c>
      <c r="Q1340" s="44">
        <f t="shared" si="961"/>
        <v>0</v>
      </c>
      <c r="R1340" s="44">
        <f t="shared" si="961"/>
        <v>0</v>
      </c>
      <c r="S1340" s="44">
        <f t="shared" si="961"/>
        <v>0</v>
      </c>
      <c r="T1340" s="44">
        <f t="shared" si="961"/>
        <v>0</v>
      </c>
      <c r="U1340" s="44">
        <f t="shared" si="961"/>
        <v>0</v>
      </c>
      <c r="V1340" s="44">
        <f t="shared" si="961"/>
        <v>0</v>
      </c>
      <c r="W1340" s="44">
        <f t="shared" si="961"/>
        <v>0</v>
      </c>
      <c r="X1340" s="44">
        <f t="shared" si="961"/>
        <v>0</v>
      </c>
      <c r="Y1340" s="44">
        <f t="shared" si="961"/>
        <v>0</v>
      </c>
      <c r="Z1340" s="44">
        <f t="shared" si="961"/>
        <v>691553.42999999993</v>
      </c>
      <c r="AA1340" s="44">
        <f t="shared" si="961"/>
        <v>2151446.5699999998</v>
      </c>
      <c r="AB1340" s="45">
        <f t="shared" si="957"/>
        <v>0.24324777699613082</v>
      </c>
      <c r="AC1340" s="47"/>
    </row>
    <row r="1341" spans="1:29" s="39" customFormat="1" ht="15" customHeight="1" x14ac:dyDescent="0.25">
      <c r="A1341" s="36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  <c r="O1341" s="37"/>
      <c r="P1341" s="37"/>
      <c r="Q1341" s="37"/>
      <c r="R1341" s="37"/>
      <c r="S1341" s="37"/>
      <c r="T1341" s="37"/>
      <c r="U1341" s="37"/>
      <c r="V1341" s="37"/>
      <c r="W1341" s="37"/>
      <c r="X1341" s="37"/>
      <c r="Y1341" s="37"/>
      <c r="Z1341" s="37"/>
      <c r="AA1341" s="37"/>
      <c r="AB1341" s="37"/>
      <c r="AC1341" s="38"/>
    </row>
    <row r="1342" spans="1:29" s="39" customFormat="1" ht="15" customHeight="1" x14ac:dyDescent="0.25">
      <c r="A1342" s="36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  <c r="O1342" s="37"/>
      <c r="P1342" s="37"/>
      <c r="Q1342" s="37"/>
      <c r="R1342" s="37"/>
      <c r="S1342" s="37"/>
      <c r="T1342" s="37"/>
      <c r="U1342" s="37"/>
      <c r="V1342" s="37"/>
      <c r="W1342" s="37"/>
      <c r="X1342" s="37"/>
      <c r="Y1342" s="37"/>
      <c r="Z1342" s="37"/>
      <c r="AA1342" s="37"/>
      <c r="AB1342" s="37"/>
      <c r="AC1342" s="38"/>
    </row>
    <row r="1343" spans="1:29" s="39" customFormat="1" ht="15" customHeight="1" x14ac:dyDescent="0.3">
      <c r="A1343" s="40" t="s">
        <v>56</v>
      </c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  <c r="O1343" s="37"/>
      <c r="P1343" s="37"/>
      <c r="Q1343" s="37"/>
      <c r="R1343" s="37"/>
      <c r="S1343" s="37"/>
      <c r="T1343" s="37"/>
      <c r="U1343" s="37"/>
      <c r="V1343" s="37"/>
      <c r="W1343" s="37"/>
      <c r="X1343" s="37"/>
      <c r="Y1343" s="37"/>
      <c r="Z1343" s="37"/>
      <c r="AA1343" s="37"/>
      <c r="AB1343" s="37"/>
      <c r="AC1343" s="38"/>
    </row>
    <row r="1344" spans="1:29" s="39" customFormat="1" ht="18" customHeight="1" x14ac:dyDescent="0.25">
      <c r="A1344" s="41" t="s">
        <v>36</v>
      </c>
      <c r="B1344" s="37">
        <f>[1]consoCURRENT!E26159</f>
        <v>2092740</v>
      </c>
      <c r="C1344" s="37">
        <f>[1]consoCURRENT!F26159</f>
        <v>0</v>
      </c>
      <c r="D1344" s="37">
        <f>[1]consoCURRENT!G26159</f>
        <v>0</v>
      </c>
      <c r="E1344" s="37">
        <f>[1]consoCURRENT!H26159</f>
        <v>483350.63</v>
      </c>
      <c r="F1344" s="37">
        <f>[1]consoCURRENT!I26159</f>
        <v>0</v>
      </c>
      <c r="G1344" s="37">
        <f>[1]consoCURRENT!J26159</f>
        <v>0</v>
      </c>
      <c r="H1344" s="37">
        <f>[1]consoCURRENT!K26159</f>
        <v>0</v>
      </c>
      <c r="I1344" s="37">
        <f>[1]consoCURRENT!L26159</f>
        <v>0</v>
      </c>
      <c r="J1344" s="37">
        <f>[1]consoCURRENT!M26159</f>
        <v>0</v>
      </c>
      <c r="K1344" s="37">
        <f>[1]consoCURRENT!N26159</f>
        <v>0</v>
      </c>
      <c r="L1344" s="37">
        <f>[1]consoCURRENT!O26159</f>
        <v>0</v>
      </c>
      <c r="M1344" s="37">
        <f>[1]consoCURRENT!P26159</f>
        <v>0</v>
      </c>
      <c r="N1344" s="37">
        <f>[1]consoCURRENT!Q26159</f>
        <v>0</v>
      </c>
      <c r="O1344" s="37">
        <f>[1]consoCURRENT!R26159</f>
        <v>480073.55</v>
      </c>
      <c r="P1344" s="37">
        <f>[1]consoCURRENT!S26159</f>
        <v>3277.08</v>
      </c>
      <c r="Q1344" s="37">
        <f>[1]consoCURRENT!T26159</f>
        <v>0</v>
      </c>
      <c r="R1344" s="37">
        <f>[1]consoCURRENT!U26159</f>
        <v>0</v>
      </c>
      <c r="S1344" s="37">
        <f>[1]consoCURRENT!V26159</f>
        <v>0</v>
      </c>
      <c r="T1344" s="37">
        <f>[1]consoCURRENT!W26159</f>
        <v>0</v>
      </c>
      <c r="U1344" s="37">
        <f>[1]consoCURRENT!X26159</f>
        <v>0</v>
      </c>
      <c r="V1344" s="37">
        <f>[1]consoCURRENT!Y26159</f>
        <v>0</v>
      </c>
      <c r="W1344" s="37">
        <f>[1]consoCURRENT!Z26159</f>
        <v>0</v>
      </c>
      <c r="X1344" s="37">
        <f>[1]consoCURRENT!AA26159</f>
        <v>0</v>
      </c>
      <c r="Y1344" s="37">
        <f>[1]consoCURRENT!AB26159</f>
        <v>0</v>
      </c>
      <c r="Z1344" s="37">
        <f>SUM(M1344:Y1344)</f>
        <v>483350.63</v>
      </c>
      <c r="AA1344" s="37">
        <f>B1344-Z1344</f>
        <v>1609389.37</v>
      </c>
      <c r="AB1344" s="42">
        <f>Z1344/B1344</f>
        <v>0.23096544721274501</v>
      </c>
      <c r="AC1344" s="38"/>
    </row>
    <row r="1345" spans="1:29" s="39" customFormat="1" ht="18" customHeight="1" x14ac:dyDescent="0.25">
      <c r="A1345" s="41" t="s">
        <v>37</v>
      </c>
      <c r="B1345" s="37">
        <f>[1]consoCURRENT!E26235</f>
        <v>858260</v>
      </c>
      <c r="C1345" s="37">
        <f>[1]consoCURRENT!F26235</f>
        <v>0</v>
      </c>
      <c r="D1345" s="37">
        <f>[1]consoCURRENT!G26235</f>
        <v>0</v>
      </c>
      <c r="E1345" s="37">
        <f>[1]consoCURRENT!H26235</f>
        <v>174904.7</v>
      </c>
      <c r="F1345" s="37">
        <f>[1]consoCURRENT!I26235</f>
        <v>0</v>
      </c>
      <c r="G1345" s="37">
        <f>[1]consoCURRENT!J26235</f>
        <v>0</v>
      </c>
      <c r="H1345" s="37">
        <f>[1]consoCURRENT!K26235</f>
        <v>0</v>
      </c>
      <c r="I1345" s="37">
        <f>[1]consoCURRENT!L26235</f>
        <v>0</v>
      </c>
      <c r="J1345" s="37">
        <f>[1]consoCURRENT!M26235</f>
        <v>0</v>
      </c>
      <c r="K1345" s="37">
        <f>[1]consoCURRENT!N26235</f>
        <v>0</v>
      </c>
      <c r="L1345" s="37">
        <f>[1]consoCURRENT!O26235</f>
        <v>0</v>
      </c>
      <c r="M1345" s="37">
        <f>[1]consoCURRENT!P26235</f>
        <v>0</v>
      </c>
      <c r="N1345" s="37">
        <f>[1]consoCURRENT!Q26235</f>
        <v>0</v>
      </c>
      <c r="O1345" s="37">
        <f>[1]consoCURRENT!R26235</f>
        <v>40695.240000000005</v>
      </c>
      <c r="P1345" s="37">
        <f>[1]consoCURRENT!S26235</f>
        <v>134209.46</v>
      </c>
      <c r="Q1345" s="37">
        <f>[1]consoCURRENT!T26235</f>
        <v>0</v>
      </c>
      <c r="R1345" s="37">
        <f>[1]consoCURRENT!U26235</f>
        <v>0</v>
      </c>
      <c r="S1345" s="37">
        <f>[1]consoCURRENT!V26235</f>
        <v>0</v>
      </c>
      <c r="T1345" s="37">
        <f>[1]consoCURRENT!W26235</f>
        <v>0</v>
      </c>
      <c r="U1345" s="37">
        <f>[1]consoCURRENT!X26235</f>
        <v>0</v>
      </c>
      <c r="V1345" s="37">
        <f>[1]consoCURRENT!Y26235</f>
        <v>0</v>
      </c>
      <c r="W1345" s="37">
        <f>[1]consoCURRENT!Z26235</f>
        <v>0</v>
      </c>
      <c r="X1345" s="37">
        <f>[1]consoCURRENT!AA26235</f>
        <v>0</v>
      </c>
      <c r="Y1345" s="37">
        <f>[1]consoCURRENT!AB26235</f>
        <v>0</v>
      </c>
      <c r="Z1345" s="37">
        <f t="shared" ref="Z1345:Z1347" si="962">SUM(M1345:Y1345)</f>
        <v>174904.7</v>
      </c>
      <c r="AA1345" s="37">
        <f t="shared" ref="AA1345:AA1347" si="963">B1345-Z1345</f>
        <v>683355.3</v>
      </c>
      <c r="AB1345" s="42">
        <f t="shared" ref="AB1345:AB1350" si="964">Z1345/B1345</f>
        <v>0.20378987719339128</v>
      </c>
      <c r="AC1345" s="38"/>
    </row>
    <row r="1346" spans="1:29" s="39" customFormat="1" ht="18" customHeight="1" x14ac:dyDescent="0.25">
      <c r="A1346" s="41" t="s">
        <v>38</v>
      </c>
      <c r="B1346" s="37">
        <f>[1]consoCURRENT!E26241</f>
        <v>0</v>
      </c>
      <c r="C1346" s="37">
        <f>[1]consoCURRENT!F26241</f>
        <v>0</v>
      </c>
      <c r="D1346" s="37">
        <f>[1]consoCURRENT!G26241</f>
        <v>0</v>
      </c>
      <c r="E1346" s="37">
        <f>[1]consoCURRENT!H26241</f>
        <v>0</v>
      </c>
      <c r="F1346" s="37">
        <f>[1]consoCURRENT!I26241</f>
        <v>0</v>
      </c>
      <c r="G1346" s="37">
        <f>[1]consoCURRENT!J26241</f>
        <v>0</v>
      </c>
      <c r="H1346" s="37">
        <f>[1]consoCURRENT!K26241</f>
        <v>0</v>
      </c>
      <c r="I1346" s="37">
        <f>[1]consoCURRENT!L26241</f>
        <v>0</v>
      </c>
      <c r="J1346" s="37">
        <f>[1]consoCURRENT!M26241</f>
        <v>0</v>
      </c>
      <c r="K1346" s="37">
        <f>[1]consoCURRENT!N26241</f>
        <v>0</v>
      </c>
      <c r="L1346" s="37">
        <f>[1]consoCURRENT!O26241</f>
        <v>0</v>
      </c>
      <c r="M1346" s="37">
        <f>[1]consoCURRENT!P26241</f>
        <v>0</v>
      </c>
      <c r="N1346" s="37">
        <f>[1]consoCURRENT!Q26241</f>
        <v>0</v>
      </c>
      <c r="O1346" s="37">
        <f>[1]consoCURRENT!R26241</f>
        <v>0</v>
      </c>
      <c r="P1346" s="37">
        <f>[1]consoCURRENT!S26241</f>
        <v>0</v>
      </c>
      <c r="Q1346" s="37">
        <f>[1]consoCURRENT!T26241</f>
        <v>0</v>
      </c>
      <c r="R1346" s="37">
        <f>[1]consoCURRENT!U26241</f>
        <v>0</v>
      </c>
      <c r="S1346" s="37">
        <f>[1]consoCURRENT!V26241</f>
        <v>0</v>
      </c>
      <c r="T1346" s="37">
        <f>[1]consoCURRENT!W26241</f>
        <v>0</v>
      </c>
      <c r="U1346" s="37">
        <f>[1]consoCURRENT!X26241</f>
        <v>0</v>
      </c>
      <c r="V1346" s="37">
        <f>[1]consoCURRENT!Y26241</f>
        <v>0</v>
      </c>
      <c r="W1346" s="37">
        <f>[1]consoCURRENT!Z26241</f>
        <v>0</v>
      </c>
      <c r="X1346" s="37">
        <f>[1]consoCURRENT!AA26241</f>
        <v>0</v>
      </c>
      <c r="Y1346" s="37">
        <f>[1]consoCURRENT!AB26241</f>
        <v>0</v>
      </c>
      <c r="Z1346" s="37">
        <f t="shared" si="962"/>
        <v>0</v>
      </c>
      <c r="AA1346" s="37">
        <f t="shared" si="963"/>
        <v>0</v>
      </c>
      <c r="AB1346" s="42"/>
      <c r="AC1346" s="38"/>
    </row>
    <row r="1347" spans="1:29" s="39" customFormat="1" ht="18" customHeight="1" x14ac:dyDescent="0.25">
      <c r="A1347" s="41" t="s">
        <v>39</v>
      </c>
      <c r="B1347" s="37">
        <f>[1]consoCURRENT!E26270</f>
        <v>0</v>
      </c>
      <c r="C1347" s="37">
        <f>[1]consoCURRENT!F26270</f>
        <v>0</v>
      </c>
      <c r="D1347" s="37">
        <f>[1]consoCURRENT!G26270</f>
        <v>0</v>
      </c>
      <c r="E1347" s="37">
        <f>[1]consoCURRENT!H26270</f>
        <v>0</v>
      </c>
      <c r="F1347" s="37">
        <f>[1]consoCURRENT!I26270</f>
        <v>0</v>
      </c>
      <c r="G1347" s="37">
        <f>[1]consoCURRENT!J26270</f>
        <v>0</v>
      </c>
      <c r="H1347" s="37">
        <f>[1]consoCURRENT!K26270</f>
        <v>0</v>
      </c>
      <c r="I1347" s="37">
        <f>[1]consoCURRENT!L26270</f>
        <v>0</v>
      </c>
      <c r="J1347" s="37">
        <f>[1]consoCURRENT!M26270</f>
        <v>0</v>
      </c>
      <c r="K1347" s="37">
        <f>[1]consoCURRENT!N26270</f>
        <v>0</v>
      </c>
      <c r="L1347" s="37">
        <f>[1]consoCURRENT!O26270</f>
        <v>0</v>
      </c>
      <c r="M1347" s="37">
        <f>[1]consoCURRENT!P26270</f>
        <v>0</v>
      </c>
      <c r="N1347" s="37">
        <f>[1]consoCURRENT!Q26270</f>
        <v>0</v>
      </c>
      <c r="O1347" s="37">
        <f>[1]consoCURRENT!R26270</f>
        <v>0</v>
      </c>
      <c r="P1347" s="37">
        <f>[1]consoCURRENT!S26270</f>
        <v>0</v>
      </c>
      <c r="Q1347" s="37">
        <f>[1]consoCURRENT!T26270</f>
        <v>0</v>
      </c>
      <c r="R1347" s="37">
        <f>[1]consoCURRENT!U26270</f>
        <v>0</v>
      </c>
      <c r="S1347" s="37">
        <f>[1]consoCURRENT!V26270</f>
        <v>0</v>
      </c>
      <c r="T1347" s="37">
        <f>[1]consoCURRENT!W26270</f>
        <v>0</v>
      </c>
      <c r="U1347" s="37">
        <f>[1]consoCURRENT!X26270</f>
        <v>0</v>
      </c>
      <c r="V1347" s="37">
        <f>[1]consoCURRENT!Y26270</f>
        <v>0</v>
      </c>
      <c r="W1347" s="37">
        <f>[1]consoCURRENT!Z26270</f>
        <v>0</v>
      </c>
      <c r="X1347" s="37">
        <f>[1]consoCURRENT!AA26270</f>
        <v>0</v>
      </c>
      <c r="Y1347" s="37">
        <f>[1]consoCURRENT!AB26270</f>
        <v>0</v>
      </c>
      <c r="Z1347" s="37">
        <f t="shared" si="962"/>
        <v>0</v>
      </c>
      <c r="AA1347" s="37">
        <f t="shared" si="963"/>
        <v>0</v>
      </c>
      <c r="AB1347" s="42"/>
      <c r="AC1347" s="38"/>
    </row>
    <row r="1348" spans="1:29" s="39" customFormat="1" ht="18" customHeight="1" x14ac:dyDescent="0.25">
      <c r="A1348" s="43" t="s">
        <v>40</v>
      </c>
      <c r="B1348" s="44">
        <f>SUM(B1344:B1347)</f>
        <v>2951000</v>
      </c>
      <c r="C1348" s="44">
        <f t="shared" ref="C1348:AA1348" si="965">SUM(C1344:C1347)</f>
        <v>0</v>
      </c>
      <c r="D1348" s="44">
        <f t="shared" si="965"/>
        <v>0</v>
      </c>
      <c r="E1348" s="44">
        <f t="shared" si="965"/>
        <v>658255.33000000007</v>
      </c>
      <c r="F1348" s="44">
        <f t="shared" si="965"/>
        <v>0</v>
      </c>
      <c r="G1348" s="44">
        <f t="shared" si="965"/>
        <v>0</v>
      </c>
      <c r="H1348" s="44">
        <f t="shared" si="965"/>
        <v>0</v>
      </c>
      <c r="I1348" s="44">
        <f t="shared" si="965"/>
        <v>0</v>
      </c>
      <c r="J1348" s="44">
        <f t="shared" si="965"/>
        <v>0</v>
      </c>
      <c r="K1348" s="44">
        <f t="shared" si="965"/>
        <v>0</v>
      </c>
      <c r="L1348" s="44">
        <f t="shared" si="965"/>
        <v>0</v>
      </c>
      <c r="M1348" s="44">
        <f t="shared" si="965"/>
        <v>0</v>
      </c>
      <c r="N1348" s="44">
        <f t="shared" si="965"/>
        <v>0</v>
      </c>
      <c r="O1348" s="44">
        <f t="shared" si="965"/>
        <v>520768.79</v>
      </c>
      <c r="P1348" s="44">
        <f t="shared" si="965"/>
        <v>137486.53999999998</v>
      </c>
      <c r="Q1348" s="44">
        <f t="shared" si="965"/>
        <v>0</v>
      </c>
      <c r="R1348" s="44">
        <f t="shared" si="965"/>
        <v>0</v>
      </c>
      <c r="S1348" s="44">
        <f t="shared" si="965"/>
        <v>0</v>
      </c>
      <c r="T1348" s="44">
        <f t="shared" si="965"/>
        <v>0</v>
      </c>
      <c r="U1348" s="44">
        <f t="shared" si="965"/>
        <v>0</v>
      </c>
      <c r="V1348" s="44">
        <f t="shared" si="965"/>
        <v>0</v>
      </c>
      <c r="W1348" s="44">
        <f t="shared" si="965"/>
        <v>0</v>
      </c>
      <c r="X1348" s="44">
        <f t="shared" si="965"/>
        <v>0</v>
      </c>
      <c r="Y1348" s="44">
        <f t="shared" si="965"/>
        <v>0</v>
      </c>
      <c r="Z1348" s="44">
        <f t="shared" si="965"/>
        <v>658255.33000000007</v>
      </c>
      <c r="AA1348" s="44">
        <f t="shared" si="965"/>
        <v>2292744.67</v>
      </c>
      <c r="AB1348" s="45">
        <f t="shared" si="964"/>
        <v>0.22306178583531008</v>
      </c>
      <c r="AC1348" s="38"/>
    </row>
    <row r="1349" spans="1:29" s="39" customFormat="1" ht="18" customHeight="1" x14ac:dyDescent="0.25">
      <c r="A1349" s="46" t="s">
        <v>41</v>
      </c>
      <c r="B1349" s="37">
        <f>[1]consoCURRENT!E26274</f>
        <v>0</v>
      </c>
      <c r="C1349" s="37">
        <f>[1]consoCURRENT!F26274</f>
        <v>0</v>
      </c>
      <c r="D1349" s="37">
        <f>[1]consoCURRENT!G26274</f>
        <v>0</v>
      </c>
      <c r="E1349" s="37">
        <f>[1]consoCURRENT!H26274</f>
        <v>0</v>
      </c>
      <c r="F1349" s="37">
        <f>[1]consoCURRENT!I26274</f>
        <v>0</v>
      </c>
      <c r="G1349" s="37">
        <f>[1]consoCURRENT!J26274</f>
        <v>0</v>
      </c>
      <c r="H1349" s="37">
        <f>[1]consoCURRENT!K26274</f>
        <v>0</v>
      </c>
      <c r="I1349" s="37">
        <f>[1]consoCURRENT!L26274</f>
        <v>0</v>
      </c>
      <c r="J1349" s="37">
        <f>[1]consoCURRENT!M26274</f>
        <v>0</v>
      </c>
      <c r="K1349" s="37">
        <f>[1]consoCURRENT!N26274</f>
        <v>0</v>
      </c>
      <c r="L1349" s="37">
        <f>[1]consoCURRENT!O26274</f>
        <v>0</v>
      </c>
      <c r="M1349" s="37">
        <f>[1]consoCURRENT!P26274</f>
        <v>0</v>
      </c>
      <c r="N1349" s="37">
        <f>[1]consoCURRENT!Q26274</f>
        <v>0</v>
      </c>
      <c r="O1349" s="37">
        <f>[1]consoCURRENT!R26274</f>
        <v>0</v>
      </c>
      <c r="P1349" s="37">
        <f>[1]consoCURRENT!S26274</f>
        <v>0</v>
      </c>
      <c r="Q1349" s="37">
        <f>[1]consoCURRENT!T26274</f>
        <v>0</v>
      </c>
      <c r="R1349" s="37">
        <f>[1]consoCURRENT!U26274</f>
        <v>0</v>
      </c>
      <c r="S1349" s="37">
        <f>[1]consoCURRENT!V26274</f>
        <v>0</v>
      </c>
      <c r="T1349" s="37">
        <f>[1]consoCURRENT!W26274</f>
        <v>0</v>
      </c>
      <c r="U1349" s="37">
        <f>[1]consoCURRENT!X26274</f>
        <v>0</v>
      </c>
      <c r="V1349" s="37">
        <f>[1]consoCURRENT!Y26274</f>
        <v>0</v>
      </c>
      <c r="W1349" s="37">
        <f>[1]consoCURRENT!Z26274</f>
        <v>0</v>
      </c>
      <c r="X1349" s="37">
        <f>[1]consoCURRENT!AA26274</f>
        <v>0</v>
      </c>
      <c r="Y1349" s="37">
        <f>[1]consoCURRENT!AB26274</f>
        <v>0</v>
      </c>
      <c r="Z1349" s="37">
        <f t="shared" ref="Z1349" si="966">SUM(M1349:Y1349)</f>
        <v>0</v>
      </c>
      <c r="AA1349" s="37">
        <f t="shared" ref="AA1349" si="967">B1349-Z1349</f>
        <v>0</v>
      </c>
      <c r="AB1349" s="42"/>
      <c r="AC1349" s="38"/>
    </row>
    <row r="1350" spans="1:29" s="39" customFormat="1" ht="18" customHeight="1" x14ac:dyDescent="0.25">
      <c r="A1350" s="43" t="s">
        <v>42</v>
      </c>
      <c r="B1350" s="44">
        <f>B1349+B1348</f>
        <v>2951000</v>
      </c>
      <c r="C1350" s="44">
        <f t="shared" ref="C1350:AA1350" si="968">C1349+C1348</f>
        <v>0</v>
      </c>
      <c r="D1350" s="44">
        <f t="shared" si="968"/>
        <v>0</v>
      </c>
      <c r="E1350" s="44">
        <f t="shared" si="968"/>
        <v>658255.33000000007</v>
      </c>
      <c r="F1350" s="44">
        <f t="shared" si="968"/>
        <v>0</v>
      </c>
      <c r="G1350" s="44">
        <f t="shared" si="968"/>
        <v>0</v>
      </c>
      <c r="H1350" s="44">
        <f t="shared" si="968"/>
        <v>0</v>
      </c>
      <c r="I1350" s="44">
        <f t="shared" si="968"/>
        <v>0</v>
      </c>
      <c r="J1350" s="44">
        <f t="shared" si="968"/>
        <v>0</v>
      </c>
      <c r="K1350" s="44">
        <f t="shared" si="968"/>
        <v>0</v>
      </c>
      <c r="L1350" s="44">
        <f t="shared" si="968"/>
        <v>0</v>
      </c>
      <c r="M1350" s="44">
        <f t="shared" si="968"/>
        <v>0</v>
      </c>
      <c r="N1350" s="44">
        <f t="shared" si="968"/>
        <v>0</v>
      </c>
      <c r="O1350" s="44">
        <f t="shared" si="968"/>
        <v>520768.79</v>
      </c>
      <c r="P1350" s="44">
        <f t="shared" si="968"/>
        <v>137486.53999999998</v>
      </c>
      <c r="Q1350" s="44">
        <f t="shared" si="968"/>
        <v>0</v>
      </c>
      <c r="R1350" s="44">
        <f t="shared" si="968"/>
        <v>0</v>
      </c>
      <c r="S1350" s="44">
        <f t="shared" si="968"/>
        <v>0</v>
      </c>
      <c r="T1350" s="44">
        <f t="shared" si="968"/>
        <v>0</v>
      </c>
      <c r="U1350" s="44">
        <f t="shared" si="968"/>
        <v>0</v>
      </c>
      <c r="V1350" s="44">
        <f t="shared" si="968"/>
        <v>0</v>
      </c>
      <c r="W1350" s="44">
        <f t="shared" si="968"/>
        <v>0</v>
      </c>
      <c r="X1350" s="44">
        <f t="shared" si="968"/>
        <v>0</v>
      </c>
      <c r="Y1350" s="44">
        <f t="shared" si="968"/>
        <v>0</v>
      </c>
      <c r="Z1350" s="44">
        <f t="shared" si="968"/>
        <v>658255.33000000007</v>
      </c>
      <c r="AA1350" s="44">
        <f t="shared" si="968"/>
        <v>2292744.67</v>
      </c>
      <c r="AB1350" s="45">
        <f t="shared" si="964"/>
        <v>0.22306178583531008</v>
      </c>
      <c r="AC1350" s="47"/>
    </row>
    <row r="1351" spans="1:29" s="39" customFormat="1" ht="15" customHeight="1" x14ac:dyDescent="0.25">
      <c r="A1351" s="36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  <c r="O1351" s="37"/>
      <c r="P1351" s="37"/>
      <c r="Q1351" s="37"/>
      <c r="R1351" s="37"/>
      <c r="S1351" s="37"/>
      <c r="T1351" s="37"/>
      <c r="U1351" s="37"/>
      <c r="V1351" s="37"/>
      <c r="W1351" s="37"/>
      <c r="X1351" s="37"/>
      <c r="Y1351" s="37"/>
      <c r="Z1351" s="37"/>
      <c r="AA1351" s="37"/>
      <c r="AB1351" s="37"/>
      <c r="AC1351" s="38"/>
    </row>
    <row r="1352" spans="1:29" s="39" customFormat="1" ht="15" customHeight="1" x14ac:dyDescent="0.25">
      <c r="A1352" s="36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  <c r="O1352" s="37"/>
      <c r="P1352" s="37"/>
      <c r="Q1352" s="37"/>
      <c r="R1352" s="37"/>
      <c r="S1352" s="37"/>
      <c r="T1352" s="37"/>
      <c r="U1352" s="37"/>
      <c r="V1352" s="37"/>
      <c r="W1352" s="37"/>
      <c r="X1352" s="37"/>
      <c r="Y1352" s="37"/>
      <c r="Z1352" s="37"/>
      <c r="AA1352" s="37"/>
      <c r="AB1352" s="37"/>
      <c r="AC1352" s="38"/>
    </row>
    <row r="1353" spans="1:29" s="39" customFormat="1" ht="15" customHeight="1" x14ac:dyDescent="0.3">
      <c r="A1353" s="40" t="s">
        <v>57</v>
      </c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  <c r="O1353" s="37"/>
      <c r="P1353" s="37"/>
      <c r="Q1353" s="37"/>
      <c r="R1353" s="37"/>
      <c r="S1353" s="37"/>
      <c r="T1353" s="37"/>
      <c r="U1353" s="37"/>
      <c r="V1353" s="37"/>
      <c r="W1353" s="37"/>
      <c r="X1353" s="37"/>
      <c r="Y1353" s="37"/>
      <c r="Z1353" s="37"/>
      <c r="AA1353" s="37"/>
      <c r="AB1353" s="37"/>
      <c r="AC1353" s="38"/>
    </row>
    <row r="1354" spans="1:29" s="39" customFormat="1" ht="18" customHeight="1" x14ac:dyDescent="0.25">
      <c r="A1354" s="41" t="s">
        <v>36</v>
      </c>
      <c r="B1354" s="37">
        <f>[1]consoCURRENT!E26334</f>
        <v>2092740</v>
      </c>
      <c r="C1354" s="37">
        <f>[1]consoCURRENT!F26334</f>
        <v>0</v>
      </c>
      <c r="D1354" s="37">
        <f>[1]consoCURRENT!G26334</f>
        <v>0</v>
      </c>
      <c r="E1354" s="37">
        <f>[1]consoCURRENT!H26334</f>
        <v>483473.76</v>
      </c>
      <c r="F1354" s="37">
        <f>[1]consoCURRENT!I26334</f>
        <v>0</v>
      </c>
      <c r="G1354" s="37">
        <f>[1]consoCURRENT!J26334</f>
        <v>0</v>
      </c>
      <c r="H1354" s="37">
        <f>[1]consoCURRENT!K26334</f>
        <v>0</v>
      </c>
      <c r="I1354" s="37">
        <f>[1]consoCURRENT!L26334</f>
        <v>0</v>
      </c>
      <c r="J1354" s="37">
        <f>[1]consoCURRENT!M26334</f>
        <v>0</v>
      </c>
      <c r="K1354" s="37">
        <f>[1]consoCURRENT!N26334</f>
        <v>0</v>
      </c>
      <c r="L1354" s="37">
        <f>[1]consoCURRENT!O26334</f>
        <v>0</v>
      </c>
      <c r="M1354" s="37">
        <f>[1]consoCURRENT!P26334</f>
        <v>0</v>
      </c>
      <c r="N1354" s="37">
        <f>[1]consoCURRENT!Q26334</f>
        <v>0</v>
      </c>
      <c r="O1354" s="37">
        <f>[1]consoCURRENT!R26334</f>
        <v>308378.76</v>
      </c>
      <c r="P1354" s="37">
        <f>[1]consoCURRENT!S26334</f>
        <v>175095</v>
      </c>
      <c r="Q1354" s="37">
        <f>[1]consoCURRENT!T26334</f>
        <v>0</v>
      </c>
      <c r="R1354" s="37">
        <f>[1]consoCURRENT!U26334</f>
        <v>0</v>
      </c>
      <c r="S1354" s="37">
        <f>[1]consoCURRENT!V26334</f>
        <v>0</v>
      </c>
      <c r="T1354" s="37">
        <f>[1]consoCURRENT!W26334</f>
        <v>0</v>
      </c>
      <c r="U1354" s="37">
        <f>[1]consoCURRENT!X26334</f>
        <v>0</v>
      </c>
      <c r="V1354" s="37">
        <f>[1]consoCURRENT!Y26334</f>
        <v>0</v>
      </c>
      <c r="W1354" s="37">
        <f>[1]consoCURRENT!Z26334</f>
        <v>0</v>
      </c>
      <c r="X1354" s="37">
        <f>[1]consoCURRENT!AA26334</f>
        <v>0</v>
      </c>
      <c r="Y1354" s="37">
        <f>[1]consoCURRENT!AB26334</f>
        <v>0</v>
      </c>
      <c r="Z1354" s="37">
        <f>SUM(M1354:Y1354)</f>
        <v>483473.76</v>
      </c>
      <c r="AA1354" s="37">
        <f>B1354-Z1354</f>
        <v>1609266.24</v>
      </c>
      <c r="AB1354" s="42">
        <f>Z1354/B1354</f>
        <v>0.23102428395309499</v>
      </c>
      <c r="AC1354" s="38"/>
    </row>
    <row r="1355" spans="1:29" s="39" customFormat="1" ht="18" customHeight="1" x14ac:dyDescent="0.25">
      <c r="A1355" s="41" t="s">
        <v>37</v>
      </c>
      <c r="B1355" s="37">
        <f>[1]consoCURRENT!E26410</f>
        <v>750260</v>
      </c>
      <c r="C1355" s="37">
        <f>[1]consoCURRENT!F26410</f>
        <v>0</v>
      </c>
      <c r="D1355" s="37">
        <f>[1]consoCURRENT!G26410</f>
        <v>0</v>
      </c>
      <c r="E1355" s="37">
        <f>[1]consoCURRENT!H26410</f>
        <v>367177.72</v>
      </c>
      <c r="F1355" s="37">
        <f>[1]consoCURRENT!I26410</f>
        <v>0</v>
      </c>
      <c r="G1355" s="37">
        <f>[1]consoCURRENT!J26410</f>
        <v>0</v>
      </c>
      <c r="H1355" s="37">
        <f>[1]consoCURRENT!K26410</f>
        <v>0</v>
      </c>
      <c r="I1355" s="37">
        <f>[1]consoCURRENT!L26410</f>
        <v>0</v>
      </c>
      <c r="J1355" s="37">
        <f>[1]consoCURRENT!M26410</f>
        <v>0</v>
      </c>
      <c r="K1355" s="37">
        <f>[1]consoCURRENT!N26410</f>
        <v>0</v>
      </c>
      <c r="L1355" s="37">
        <f>[1]consoCURRENT!O26410</f>
        <v>0</v>
      </c>
      <c r="M1355" s="37">
        <f>[1]consoCURRENT!P26410</f>
        <v>0</v>
      </c>
      <c r="N1355" s="37">
        <f>[1]consoCURRENT!Q26410</f>
        <v>0</v>
      </c>
      <c r="O1355" s="37">
        <f>[1]consoCURRENT!R26410</f>
        <v>145373.46</v>
      </c>
      <c r="P1355" s="37">
        <f>[1]consoCURRENT!S26410</f>
        <v>221804.26</v>
      </c>
      <c r="Q1355" s="37">
        <f>[1]consoCURRENT!T26410</f>
        <v>0</v>
      </c>
      <c r="R1355" s="37">
        <f>[1]consoCURRENT!U26410</f>
        <v>0</v>
      </c>
      <c r="S1355" s="37">
        <f>[1]consoCURRENT!V26410</f>
        <v>0</v>
      </c>
      <c r="T1355" s="37">
        <f>[1]consoCURRENT!W26410</f>
        <v>0</v>
      </c>
      <c r="U1355" s="37">
        <f>[1]consoCURRENT!X26410</f>
        <v>0</v>
      </c>
      <c r="V1355" s="37">
        <f>[1]consoCURRENT!Y26410</f>
        <v>0</v>
      </c>
      <c r="W1355" s="37">
        <f>[1]consoCURRENT!Z26410</f>
        <v>0</v>
      </c>
      <c r="X1355" s="37">
        <f>[1]consoCURRENT!AA26410</f>
        <v>0</v>
      </c>
      <c r="Y1355" s="37">
        <f>[1]consoCURRENT!AB26410</f>
        <v>0</v>
      </c>
      <c r="Z1355" s="37">
        <f t="shared" ref="Z1355:Z1357" si="969">SUM(M1355:Y1355)</f>
        <v>367177.72</v>
      </c>
      <c r="AA1355" s="37">
        <f t="shared" ref="AA1355:AA1357" si="970">B1355-Z1355</f>
        <v>383082.28</v>
      </c>
      <c r="AB1355" s="42">
        <f t="shared" ref="AB1355:AB1360" si="971">Z1355/B1355</f>
        <v>0.4894006344467251</v>
      </c>
      <c r="AC1355" s="38"/>
    </row>
    <row r="1356" spans="1:29" s="39" customFormat="1" ht="18" customHeight="1" x14ac:dyDescent="0.25">
      <c r="A1356" s="41" t="s">
        <v>38</v>
      </c>
      <c r="B1356" s="37">
        <f>[1]consoCURRENT!E26416</f>
        <v>0</v>
      </c>
      <c r="C1356" s="37">
        <f>[1]consoCURRENT!F26416</f>
        <v>0</v>
      </c>
      <c r="D1356" s="37">
        <f>[1]consoCURRENT!G26416</f>
        <v>0</v>
      </c>
      <c r="E1356" s="37">
        <f>[1]consoCURRENT!H26416</f>
        <v>0</v>
      </c>
      <c r="F1356" s="37">
        <f>[1]consoCURRENT!I26416</f>
        <v>0</v>
      </c>
      <c r="G1356" s="37">
        <f>[1]consoCURRENT!J26416</f>
        <v>0</v>
      </c>
      <c r="H1356" s="37">
        <f>[1]consoCURRENT!K26416</f>
        <v>0</v>
      </c>
      <c r="I1356" s="37">
        <f>[1]consoCURRENT!L26416</f>
        <v>0</v>
      </c>
      <c r="J1356" s="37">
        <f>[1]consoCURRENT!M26416</f>
        <v>0</v>
      </c>
      <c r="K1356" s="37">
        <f>[1]consoCURRENT!N26416</f>
        <v>0</v>
      </c>
      <c r="L1356" s="37">
        <f>[1]consoCURRENT!O26416</f>
        <v>0</v>
      </c>
      <c r="M1356" s="37">
        <f>[1]consoCURRENT!P26416</f>
        <v>0</v>
      </c>
      <c r="N1356" s="37">
        <f>[1]consoCURRENT!Q26416</f>
        <v>0</v>
      </c>
      <c r="O1356" s="37">
        <f>[1]consoCURRENT!R26416</f>
        <v>0</v>
      </c>
      <c r="P1356" s="37">
        <f>[1]consoCURRENT!S26416</f>
        <v>0</v>
      </c>
      <c r="Q1356" s="37">
        <f>[1]consoCURRENT!T26416</f>
        <v>0</v>
      </c>
      <c r="R1356" s="37">
        <f>[1]consoCURRENT!U26416</f>
        <v>0</v>
      </c>
      <c r="S1356" s="37">
        <f>[1]consoCURRENT!V26416</f>
        <v>0</v>
      </c>
      <c r="T1356" s="37">
        <f>[1]consoCURRENT!W26416</f>
        <v>0</v>
      </c>
      <c r="U1356" s="37">
        <f>[1]consoCURRENT!X26416</f>
        <v>0</v>
      </c>
      <c r="V1356" s="37">
        <f>[1]consoCURRENT!Y26416</f>
        <v>0</v>
      </c>
      <c r="W1356" s="37">
        <f>[1]consoCURRENT!Z26416</f>
        <v>0</v>
      </c>
      <c r="X1356" s="37">
        <f>[1]consoCURRENT!AA26416</f>
        <v>0</v>
      </c>
      <c r="Y1356" s="37">
        <f>[1]consoCURRENT!AB26416</f>
        <v>0</v>
      </c>
      <c r="Z1356" s="37">
        <f t="shared" si="969"/>
        <v>0</v>
      </c>
      <c r="AA1356" s="37">
        <f t="shared" si="970"/>
        <v>0</v>
      </c>
      <c r="AB1356" s="42"/>
      <c r="AC1356" s="38"/>
    </row>
    <row r="1357" spans="1:29" s="39" customFormat="1" ht="18" customHeight="1" x14ac:dyDescent="0.25">
      <c r="A1357" s="41" t="s">
        <v>39</v>
      </c>
      <c r="B1357" s="37">
        <f>[1]consoCURRENT!E26445</f>
        <v>0</v>
      </c>
      <c r="C1357" s="37">
        <f>[1]consoCURRENT!F26445</f>
        <v>0</v>
      </c>
      <c r="D1357" s="37">
        <f>[1]consoCURRENT!G26445</f>
        <v>0</v>
      </c>
      <c r="E1357" s="37">
        <f>[1]consoCURRENT!H26445</f>
        <v>0</v>
      </c>
      <c r="F1357" s="37">
        <f>[1]consoCURRENT!I26445</f>
        <v>0</v>
      </c>
      <c r="G1357" s="37">
        <f>[1]consoCURRENT!J26445</f>
        <v>0</v>
      </c>
      <c r="H1357" s="37">
        <f>[1]consoCURRENT!K26445</f>
        <v>0</v>
      </c>
      <c r="I1357" s="37">
        <f>[1]consoCURRENT!L26445</f>
        <v>0</v>
      </c>
      <c r="J1357" s="37">
        <f>[1]consoCURRENT!M26445</f>
        <v>0</v>
      </c>
      <c r="K1357" s="37">
        <f>[1]consoCURRENT!N26445</f>
        <v>0</v>
      </c>
      <c r="L1357" s="37">
        <f>[1]consoCURRENT!O26445</f>
        <v>0</v>
      </c>
      <c r="M1357" s="37">
        <f>[1]consoCURRENT!P26445</f>
        <v>0</v>
      </c>
      <c r="N1357" s="37">
        <f>[1]consoCURRENT!Q26445</f>
        <v>0</v>
      </c>
      <c r="O1357" s="37">
        <f>[1]consoCURRENT!R26445</f>
        <v>0</v>
      </c>
      <c r="P1357" s="37">
        <f>[1]consoCURRENT!S26445</f>
        <v>0</v>
      </c>
      <c r="Q1357" s="37">
        <f>[1]consoCURRENT!T26445</f>
        <v>0</v>
      </c>
      <c r="R1357" s="37">
        <f>[1]consoCURRENT!U26445</f>
        <v>0</v>
      </c>
      <c r="S1357" s="37">
        <f>[1]consoCURRENT!V26445</f>
        <v>0</v>
      </c>
      <c r="T1357" s="37">
        <f>[1]consoCURRENT!W26445</f>
        <v>0</v>
      </c>
      <c r="U1357" s="37">
        <f>[1]consoCURRENT!X26445</f>
        <v>0</v>
      </c>
      <c r="V1357" s="37">
        <f>[1]consoCURRENT!Y26445</f>
        <v>0</v>
      </c>
      <c r="W1357" s="37">
        <f>[1]consoCURRENT!Z26445</f>
        <v>0</v>
      </c>
      <c r="X1357" s="37">
        <f>[1]consoCURRENT!AA26445</f>
        <v>0</v>
      </c>
      <c r="Y1357" s="37">
        <f>[1]consoCURRENT!AB26445</f>
        <v>0</v>
      </c>
      <c r="Z1357" s="37">
        <f t="shared" si="969"/>
        <v>0</v>
      </c>
      <c r="AA1357" s="37">
        <f t="shared" si="970"/>
        <v>0</v>
      </c>
      <c r="AB1357" s="42"/>
      <c r="AC1357" s="38"/>
    </row>
    <row r="1358" spans="1:29" s="39" customFormat="1" ht="18" customHeight="1" x14ac:dyDescent="0.25">
      <c r="A1358" s="43" t="s">
        <v>40</v>
      </c>
      <c r="B1358" s="44">
        <f>SUM(B1354:B1357)</f>
        <v>2843000</v>
      </c>
      <c r="C1358" s="44">
        <f t="shared" ref="C1358:AA1358" si="972">SUM(C1354:C1357)</f>
        <v>0</v>
      </c>
      <c r="D1358" s="44">
        <f t="shared" si="972"/>
        <v>0</v>
      </c>
      <c r="E1358" s="44">
        <f t="shared" si="972"/>
        <v>850651.48</v>
      </c>
      <c r="F1358" s="44">
        <f t="shared" si="972"/>
        <v>0</v>
      </c>
      <c r="G1358" s="44">
        <f t="shared" si="972"/>
        <v>0</v>
      </c>
      <c r="H1358" s="44">
        <f t="shared" si="972"/>
        <v>0</v>
      </c>
      <c r="I1358" s="44">
        <f t="shared" si="972"/>
        <v>0</v>
      </c>
      <c r="J1358" s="44">
        <f t="shared" si="972"/>
        <v>0</v>
      </c>
      <c r="K1358" s="44">
        <f t="shared" si="972"/>
        <v>0</v>
      </c>
      <c r="L1358" s="44">
        <f t="shared" si="972"/>
        <v>0</v>
      </c>
      <c r="M1358" s="44">
        <f t="shared" si="972"/>
        <v>0</v>
      </c>
      <c r="N1358" s="44">
        <f t="shared" si="972"/>
        <v>0</v>
      </c>
      <c r="O1358" s="44">
        <f t="shared" si="972"/>
        <v>453752.22</v>
      </c>
      <c r="P1358" s="44">
        <f t="shared" si="972"/>
        <v>396899.26</v>
      </c>
      <c r="Q1358" s="44">
        <f t="shared" si="972"/>
        <v>0</v>
      </c>
      <c r="R1358" s="44">
        <f t="shared" si="972"/>
        <v>0</v>
      </c>
      <c r="S1358" s="44">
        <f t="shared" si="972"/>
        <v>0</v>
      </c>
      <c r="T1358" s="44">
        <f t="shared" si="972"/>
        <v>0</v>
      </c>
      <c r="U1358" s="44">
        <f t="shared" si="972"/>
        <v>0</v>
      </c>
      <c r="V1358" s="44">
        <f t="shared" si="972"/>
        <v>0</v>
      </c>
      <c r="W1358" s="44">
        <f t="shared" si="972"/>
        <v>0</v>
      </c>
      <c r="X1358" s="44">
        <f t="shared" si="972"/>
        <v>0</v>
      </c>
      <c r="Y1358" s="44">
        <f t="shared" si="972"/>
        <v>0</v>
      </c>
      <c r="Z1358" s="44">
        <f t="shared" si="972"/>
        <v>850651.48</v>
      </c>
      <c r="AA1358" s="44">
        <f t="shared" si="972"/>
        <v>1992348.52</v>
      </c>
      <c r="AB1358" s="45">
        <f t="shared" si="971"/>
        <v>0.29920910306014775</v>
      </c>
      <c r="AC1358" s="38"/>
    </row>
    <row r="1359" spans="1:29" s="39" customFormat="1" ht="18" customHeight="1" x14ac:dyDescent="0.25">
      <c r="A1359" s="46" t="s">
        <v>41</v>
      </c>
      <c r="B1359" s="37">
        <f>[1]consoCURRENT!E26449</f>
        <v>0</v>
      </c>
      <c r="C1359" s="37">
        <f>[1]consoCURRENT!F26449</f>
        <v>0</v>
      </c>
      <c r="D1359" s="37">
        <f>[1]consoCURRENT!G26449</f>
        <v>0</v>
      </c>
      <c r="E1359" s="37">
        <f>[1]consoCURRENT!H26449</f>
        <v>0</v>
      </c>
      <c r="F1359" s="37">
        <f>[1]consoCURRENT!I26449</f>
        <v>0</v>
      </c>
      <c r="G1359" s="37">
        <f>[1]consoCURRENT!J26449</f>
        <v>0</v>
      </c>
      <c r="H1359" s="37">
        <f>[1]consoCURRENT!K26449</f>
        <v>0</v>
      </c>
      <c r="I1359" s="37">
        <f>[1]consoCURRENT!L26449</f>
        <v>0</v>
      </c>
      <c r="J1359" s="37">
        <f>[1]consoCURRENT!M26449</f>
        <v>0</v>
      </c>
      <c r="K1359" s="37">
        <f>[1]consoCURRENT!N26449</f>
        <v>0</v>
      </c>
      <c r="L1359" s="37">
        <f>[1]consoCURRENT!O26449</f>
        <v>0</v>
      </c>
      <c r="M1359" s="37">
        <f>[1]consoCURRENT!P26449</f>
        <v>0</v>
      </c>
      <c r="N1359" s="37">
        <f>[1]consoCURRENT!Q26449</f>
        <v>0</v>
      </c>
      <c r="O1359" s="37">
        <f>[1]consoCURRENT!R26449</f>
        <v>0</v>
      </c>
      <c r="P1359" s="37">
        <f>[1]consoCURRENT!S26449</f>
        <v>0</v>
      </c>
      <c r="Q1359" s="37">
        <f>[1]consoCURRENT!T26449</f>
        <v>0</v>
      </c>
      <c r="R1359" s="37">
        <f>[1]consoCURRENT!U26449</f>
        <v>0</v>
      </c>
      <c r="S1359" s="37">
        <f>[1]consoCURRENT!V26449</f>
        <v>0</v>
      </c>
      <c r="T1359" s="37">
        <f>[1]consoCURRENT!W26449</f>
        <v>0</v>
      </c>
      <c r="U1359" s="37">
        <f>[1]consoCURRENT!X26449</f>
        <v>0</v>
      </c>
      <c r="V1359" s="37">
        <f>[1]consoCURRENT!Y26449</f>
        <v>0</v>
      </c>
      <c r="W1359" s="37">
        <f>[1]consoCURRENT!Z26449</f>
        <v>0</v>
      </c>
      <c r="X1359" s="37">
        <f>[1]consoCURRENT!AA26449</f>
        <v>0</v>
      </c>
      <c r="Y1359" s="37">
        <f>[1]consoCURRENT!AB26449</f>
        <v>0</v>
      </c>
      <c r="Z1359" s="37">
        <f t="shared" ref="Z1359" si="973">SUM(M1359:Y1359)</f>
        <v>0</v>
      </c>
      <c r="AA1359" s="37">
        <f t="shared" ref="AA1359" si="974">B1359-Z1359</f>
        <v>0</v>
      </c>
      <c r="AB1359" s="42"/>
      <c r="AC1359" s="38"/>
    </row>
    <row r="1360" spans="1:29" s="39" customFormat="1" ht="18" customHeight="1" x14ac:dyDescent="0.25">
      <c r="A1360" s="43" t="s">
        <v>42</v>
      </c>
      <c r="B1360" s="44">
        <f>B1359+B1358</f>
        <v>2843000</v>
      </c>
      <c r="C1360" s="44">
        <f t="shared" ref="C1360:AA1360" si="975">C1359+C1358</f>
        <v>0</v>
      </c>
      <c r="D1360" s="44">
        <f t="shared" si="975"/>
        <v>0</v>
      </c>
      <c r="E1360" s="44">
        <f t="shared" si="975"/>
        <v>850651.48</v>
      </c>
      <c r="F1360" s="44">
        <f t="shared" si="975"/>
        <v>0</v>
      </c>
      <c r="G1360" s="44">
        <f t="shared" si="975"/>
        <v>0</v>
      </c>
      <c r="H1360" s="44">
        <f t="shared" si="975"/>
        <v>0</v>
      </c>
      <c r="I1360" s="44">
        <f t="shared" si="975"/>
        <v>0</v>
      </c>
      <c r="J1360" s="44">
        <f t="shared" si="975"/>
        <v>0</v>
      </c>
      <c r="K1360" s="44">
        <f t="shared" si="975"/>
        <v>0</v>
      </c>
      <c r="L1360" s="44">
        <f t="shared" si="975"/>
        <v>0</v>
      </c>
      <c r="M1360" s="44">
        <f t="shared" si="975"/>
        <v>0</v>
      </c>
      <c r="N1360" s="44">
        <f t="shared" si="975"/>
        <v>0</v>
      </c>
      <c r="O1360" s="44">
        <f t="shared" si="975"/>
        <v>453752.22</v>
      </c>
      <c r="P1360" s="44">
        <f t="shared" si="975"/>
        <v>396899.26</v>
      </c>
      <c r="Q1360" s="44">
        <f t="shared" si="975"/>
        <v>0</v>
      </c>
      <c r="R1360" s="44">
        <f t="shared" si="975"/>
        <v>0</v>
      </c>
      <c r="S1360" s="44">
        <f t="shared" si="975"/>
        <v>0</v>
      </c>
      <c r="T1360" s="44">
        <f t="shared" si="975"/>
        <v>0</v>
      </c>
      <c r="U1360" s="44">
        <f t="shared" si="975"/>
        <v>0</v>
      </c>
      <c r="V1360" s="44">
        <f t="shared" si="975"/>
        <v>0</v>
      </c>
      <c r="W1360" s="44">
        <f t="shared" si="975"/>
        <v>0</v>
      </c>
      <c r="X1360" s="44">
        <f t="shared" si="975"/>
        <v>0</v>
      </c>
      <c r="Y1360" s="44">
        <f t="shared" si="975"/>
        <v>0</v>
      </c>
      <c r="Z1360" s="44">
        <f t="shared" si="975"/>
        <v>850651.48</v>
      </c>
      <c r="AA1360" s="44">
        <f t="shared" si="975"/>
        <v>1992348.52</v>
      </c>
      <c r="AB1360" s="45">
        <f t="shared" si="971"/>
        <v>0.29920910306014775</v>
      </c>
      <c r="AC1360" s="47"/>
    </row>
    <row r="1361" spans="1:29" s="39" customFormat="1" ht="15" customHeight="1" x14ac:dyDescent="0.25">
      <c r="A1361" s="36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  <c r="O1361" s="37"/>
      <c r="P1361" s="37"/>
      <c r="Q1361" s="37"/>
      <c r="R1361" s="37"/>
      <c r="S1361" s="37"/>
      <c r="T1361" s="37"/>
      <c r="U1361" s="37"/>
      <c r="V1361" s="37"/>
      <c r="W1361" s="37"/>
      <c r="X1361" s="37"/>
      <c r="Y1361" s="37"/>
      <c r="Z1361" s="37"/>
      <c r="AA1361" s="37"/>
      <c r="AB1361" s="37"/>
      <c r="AC1361" s="38"/>
    </row>
    <row r="1362" spans="1:29" s="39" customFormat="1" ht="15" customHeight="1" x14ac:dyDescent="0.25">
      <c r="A1362" s="36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  <c r="O1362" s="37"/>
      <c r="P1362" s="37"/>
      <c r="Q1362" s="37"/>
      <c r="R1362" s="37"/>
      <c r="S1362" s="37"/>
      <c r="T1362" s="37"/>
      <c r="U1362" s="37"/>
      <c r="V1362" s="37"/>
      <c r="W1362" s="37"/>
      <c r="X1362" s="37"/>
      <c r="Y1362" s="37"/>
      <c r="Z1362" s="37"/>
      <c r="AA1362" s="37"/>
      <c r="AB1362" s="37"/>
      <c r="AC1362" s="38"/>
    </row>
    <row r="1363" spans="1:29" s="39" customFormat="1" ht="15" customHeight="1" x14ac:dyDescent="0.3">
      <c r="A1363" s="40" t="s">
        <v>58</v>
      </c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37"/>
      <c r="P1363" s="37"/>
      <c r="Q1363" s="37"/>
      <c r="R1363" s="37"/>
      <c r="S1363" s="37"/>
      <c r="T1363" s="37"/>
      <c r="U1363" s="37"/>
      <c r="V1363" s="37"/>
      <c r="W1363" s="37"/>
      <c r="X1363" s="37"/>
      <c r="Y1363" s="37"/>
      <c r="Z1363" s="37"/>
      <c r="AA1363" s="37"/>
      <c r="AB1363" s="37"/>
      <c r="AC1363" s="38"/>
    </row>
    <row r="1364" spans="1:29" s="39" customFormat="1" ht="18" customHeight="1" x14ac:dyDescent="0.25">
      <c r="A1364" s="41" t="s">
        <v>36</v>
      </c>
      <c r="B1364" s="37">
        <f>[1]consoCURRENT!E26509</f>
        <v>2092740</v>
      </c>
      <c r="C1364" s="37">
        <f>[1]consoCURRENT!F26509</f>
        <v>0</v>
      </c>
      <c r="D1364" s="37">
        <f>[1]consoCURRENT!G26509</f>
        <v>0</v>
      </c>
      <c r="E1364" s="37">
        <f>[1]consoCURRENT!H26509</f>
        <v>493680.94</v>
      </c>
      <c r="F1364" s="37">
        <f>[1]consoCURRENT!I26509</f>
        <v>0</v>
      </c>
      <c r="G1364" s="37">
        <f>[1]consoCURRENT!J26509</f>
        <v>0</v>
      </c>
      <c r="H1364" s="37">
        <f>[1]consoCURRENT!K26509</f>
        <v>0</v>
      </c>
      <c r="I1364" s="37">
        <f>[1]consoCURRENT!L26509</f>
        <v>0</v>
      </c>
      <c r="J1364" s="37">
        <f>[1]consoCURRENT!M26509</f>
        <v>0</v>
      </c>
      <c r="K1364" s="37">
        <f>[1]consoCURRENT!N26509</f>
        <v>0</v>
      </c>
      <c r="L1364" s="37">
        <f>[1]consoCURRENT!O26509</f>
        <v>0</v>
      </c>
      <c r="M1364" s="37">
        <f>[1]consoCURRENT!P26509</f>
        <v>0</v>
      </c>
      <c r="N1364" s="37">
        <f>[1]consoCURRENT!Q26509</f>
        <v>0</v>
      </c>
      <c r="O1364" s="37">
        <f>[1]consoCURRENT!R26509</f>
        <v>319285.94</v>
      </c>
      <c r="P1364" s="37">
        <f>[1]consoCURRENT!S26509</f>
        <v>174395</v>
      </c>
      <c r="Q1364" s="37">
        <f>[1]consoCURRENT!T26509</f>
        <v>0</v>
      </c>
      <c r="R1364" s="37">
        <f>[1]consoCURRENT!U26509</f>
        <v>0</v>
      </c>
      <c r="S1364" s="37">
        <f>[1]consoCURRENT!V26509</f>
        <v>0</v>
      </c>
      <c r="T1364" s="37">
        <f>[1]consoCURRENT!W26509</f>
        <v>0</v>
      </c>
      <c r="U1364" s="37">
        <f>[1]consoCURRENT!X26509</f>
        <v>0</v>
      </c>
      <c r="V1364" s="37">
        <f>[1]consoCURRENT!Y26509</f>
        <v>0</v>
      </c>
      <c r="W1364" s="37">
        <f>[1]consoCURRENT!Z26509</f>
        <v>0</v>
      </c>
      <c r="X1364" s="37">
        <f>[1]consoCURRENT!AA26509</f>
        <v>0</v>
      </c>
      <c r="Y1364" s="37">
        <f>[1]consoCURRENT!AB26509</f>
        <v>0</v>
      </c>
      <c r="Z1364" s="37">
        <f>SUM(M1364:Y1364)</f>
        <v>493680.94</v>
      </c>
      <c r="AA1364" s="37">
        <f>B1364-Z1364</f>
        <v>1599059.06</v>
      </c>
      <c r="AB1364" s="42">
        <f>Z1364/B1364</f>
        <v>0.23590170780890124</v>
      </c>
      <c r="AC1364" s="38"/>
    </row>
    <row r="1365" spans="1:29" s="39" customFormat="1" ht="18" customHeight="1" x14ac:dyDescent="0.25">
      <c r="A1365" s="41" t="s">
        <v>37</v>
      </c>
      <c r="B1365" s="37">
        <f>[1]consoCURRENT!E26585</f>
        <v>745260</v>
      </c>
      <c r="C1365" s="37">
        <f>[1]consoCURRENT!F26585</f>
        <v>0</v>
      </c>
      <c r="D1365" s="37">
        <f>[1]consoCURRENT!G26585</f>
        <v>0</v>
      </c>
      <c r="E1365" s="37">
        <f>[1]consoCURRENT!H26585</f>
        <v>96662.080000000002</v>
      </c>
      <c r="F1365" s="37">
        <f>[1]consoCURRENT!I26585</f>
        <v>0</v>
      </c>
      <c r="G1365" s="37">
        <f>[1]consoCURRENT!J26585</f>
        <v>0</v>
      </c>
      <c r="H1365" s="37">
        <f>[1]consoCURRENT!K26585</f>
        <v>0</v>
      </c>
      <c r="I1365" s="37">
        <f>[1]consoCURRENT!L26585</f>
        <v>0</v>
      </c>
      <c r="J1365" s="37">
        <f>[1]consoCURRENT!M26585</f>
        <v>0</v>
      </c>
      <c r="K1365" s="37">
        <f>[1]consoCURRENT!N26585</f>
        <v>0</v>
      </c>
      <c r="L1365" s="37">
        <f>[1]consoCURRENT!O26585</f>
        <v>0</v>
      </c>
      <c r="M1365" s="37">
        <f>[1]consoCURRENT!P26585</f>
        <v>0</v>
      </c>
      <c r="N1365" s="37">
        <f>[1]consoCURRENT!Q26585</f>
        <v>0</v>
      </c>
      <c r="O1365" s="37">
        <f>[1]consoCURRENT!R26585</f>
        <v>8100</v>
      </c>
      <c r="P1365" s="37">
        <f>[1]consoCURRENT!S26585</f>
        <v>88562.08</v>
      </c>
      <c r="Q1365" s="37">
        <f>[1]consoCURRENT!T26585</f>
        <v>0</v>
      </c>
      <c r="R1365" s="37">
        <f>[1]consoCURRENT!U26585</f>
        <v>0</v>
      </c>
      <c r="S1365" s="37">
        <f>[1]consoCURRENT!V26585</f>
        <v>0</v>
      </c>
      <c r="T1365" s="37">
        <f>[1]consoCURRENT!W26585</f>
        <v>0</v>
      </c>
      <c r="U1365" s="37">
        <f>[1]consoCURRENT!X26585</f>
        <v>0</v>
      </c>
      <c r="V1365" s="37">
        <f>[1]consoCURRENT!Y26585</f>
        <v>0</v>
      </c>
      <c r="W1365" s="37">
        <f>[1]consoCURRENT!Z26585</f>
        <v>0</v>
      </c>
      <c r="X1365" s="37">
        <f>[1]consoCURRENT!AA26585</f>
        <v>0</v>
      </c>
      <c r="Y1365" s="37">
        <f>[1]consoCURRENT!AB26585</f>
        <v>0</v>
      </c>
      <c r="Z1365" s="37">
        <f t="shared" ref="Z1365:Z1367" si="976">SUM(M1365:Y1365)</f>
        <v>96662.080000000002</v>
      </c>
      <c r="AA1365" s="37">
        <f t="shared" ref="AA1365:AA1367" si="977">B1365-Z1365</f>
        <v>648597.92000000004</v>
      </c>
      <c r="AB1365" s="42">
        <f t="shared" ref="AB1365:AB1370" si="978">Z1365/B1365</f>
        <v>0.12970249308965998</v>
      </c>
      <c r="AC1365" s="38"/>
    </row>
    <row r="1366" spans="1:29" s="39" customFormat="1" ht="18" customHeight="1" x14ac:dyDescent="0.25">
      <c r="A1366" s="41" t="s">
        <v>38</v>
      </c>
      <c r="B1366" s="37">
        <f>[1]consoCURRENT!E26591</f>
        <v>0</v>
      </c>
      <c r="C1366" s="37">
        <f>[1]consoCURRENT!F26591</f>
        <v>0</v>
      </c>
      <c r="D1366" s="37">
        <f>[1]consoCURRENT!G26591</f>
        <v>0</v>
      </c>
      <c r="E1366" s="37">
        <f>[1]consoCURRENT!H26591</f>
        <v>0</v>
      </c>
      <c r="F1366" s="37">
        <f>[1]consoCURRENT!I26591</f>
        <v>0</v>
      </c>
      <c r="G1366" s="37">
        <f>[1]consoCURRENT!J26591</f>
        <v>0</v>
      </c>
      <c r="H1366" s="37">
        <f>[1]consoCURRENT!K26591</f>
        <v>0</v>
      </c>
      <c r="I1366" s="37">
        <f>[1]consoCURRENT!L26591</f>
        <v>0</v>
      </c>
      <c r="J1366" s="37">
        <f>[1]consoCURRENT!M26591</f>
        <v>0</v>
      </c>
      <c r="K1366" s="37">
        <f>[1]consoCURRENT!N26591</f>
        <v>0</v>
      </c>
      <c r="L1366" s="37">
        <f>[1]consoCURRENT!O26591</f>
        <v>0</v>
      </c>
      <c r="M1366" s="37">
        <f>[1]consoCURRENT!P26591</f>
        <v>0</v>
      </c>
      <c r="N1366" s="37">
        <f>[1]consoCURRENT!Q26591</f>
        <v>0</v>
      </c>
      <c r="O1366" s="37">
        <f>[1]consoCURRENT!R26591</f>
        <v>0</v>
      </c>
      <c r="P1366" s="37">
        <f>[1]consoCURRENT!S26591</f>
        <v>0</v>
      </c>
      <c r="Q1366" s="37">
        <f>[1]consoCURRENT!T26591</f>
        <v>0</v>
      </c>
      <c r="R1366" s="37">
        <f>[1]consoCURRENT!U26591</f>
        <v>0</v>
      </c>
      <c r="S1366" s="37">
        <f>[1]consoCURRENT!V26591</f>
        <v>0</v>
      </c>
      <c r="T1366" s="37">
        <f>[1]consoCURRENT!W26591</f>
        <v>0</v>
      </c>
      <c r="U1366" s="37">
        <f>[1]consoCURRENT!X26591</f>
        <v>0</v>
      </c>
      <c r="V1366" s="37">
        <f>[1]consoCURRENT!Y26591</f>
        <v>0</v>
      </c>
      <c r="W1366" s="37">
        <f>[1]consoCURRENT!Z26591</f>
        <v>0</v>
      </c>
      <c r="X1366" s="37">
        <f>[1]consoCURRENT!AA26591</f>
        <v>0</v>
      </c>
      <c r="Y1366" s="37">
        <f>[1]consoCURRENT!AB26591</f>
        <v>0</v>
      </c>
      <c r="Z1366" s="37">
        <f t="shared" si="976"/>
        <v>0</v>
      </c>
      <c r="AA1366" s="37">
        <f t="shared" si="977"/>
        <v>0</v>
      </c>
      <c r="AB1366" s="42"/>
      <c r="AC1366" s="38"/>
    </row>
    <row r="1367" spans="1:29" s="39" customFormat="1" ht="18" customHeight="1" x14ac:dyDescent="0.25">
      <c r="A1367" s="41" t="s">
        <v>39</v>
      </c>
      <c r="B1367" s="37">
        <f>[1]consoCURRENT!E26620</f>
        <v>0</v>
      </c>
      <c r="C1367" s="37">
        <f>[1]consoCURRENT!F26620</f>
        <v>0</v>
      </c>
      <c r="D1367" s="37">
        <f>[1]consoCURRENT!G26620</f>
        <v>0</v>
      </c>
      <c r="E1367" s="37">
        <f>[1]consoCURRENT!H26620</f>
        <v>0</v>
      </c>
      <c r="F1367" s="37">
        <f>[1]consoCURRENT!I26620</f>
        <v>0</v>
      </c>
      <c r="G1367" s="37">
        <f>[1]consoCURRENT!J26620</f>
        <v>0</v>
      </c>
      <c r="H1367" s="37">
        <f>[1]consoCURRENT!K26620</f>
        <v>0</v>
      </c>
      <c r="I1367" s="37">
        <f>[1]consoCURRENT!L26620</f>
        <v>0</v>
      </c>
      <c r="J1367" s="37">
        <f>[1]consoCURRENT!M26620</f>
        <v>0</v>
      </c>
      <c r="K1367" s="37">
        <f>[1]consoCURRENT!N26620</f>
        <v>0</v>
      </c>
      <c r="L1367" s="37">
        <f>[1]consoCURRENT!O26620</f>
        <v>0</v>
      </c>
      <c r="M1367" s="37">
        <f>[1]consoCURRENT!P26620</f>
        <v>0</v>
      </c>
      <c r="N1367" s="37">
        <f>[1]consoCURRENT!Q26620</f>
        <v>0</v>
      </c>
      <c r="O1367" s="37">
        <f>[1]consoCURRENT!R26620</f>
        <v>0</v>
      </c>
      <c r="P1367" s="37">
        <f>[1]consoCURRENT!S26620</f>
        <v>0</v>
      </c>
      <c r="Q1367" s="37">
        <f>[1]consoCURRENT!T26620</f>
        <v>0</v>
      </c>
      <c r="R1367" s="37">
        <f>[1]consoCURRENT!U26620</f>
        <v>0</v>
      </c>
      <c r="S1367" s="37">
        <f>[1]consoCURRENT!V26620</f>
        <v>0</v>
      </c>
      <c r="T1367" s="37">
        <f>[1]consoCURRENT!W26620</f>
        <v>0</v>
      </c>
      <c r="U1367" s="37">
        <f>[1]consoCURRENT!X26620</f>
        <v>0</v>
      </c>
      <c r="V1367" s="37">
        <f>[1]consoCURRENT!Y26620</f>
        <v>0</v>
      </c>
      <c r="W1367" s="37">
        <f>[1]consoCURRENT!Z26620</f>
        <v>0</v>
      </c>
      <c r="X1367" s="37">
        <f>[1]consoCURRENT!AA26620</f>
        <v>0</v>
      </c>
      <c r="Y1367" s="37">
        <f>[1]consoCURRENT!AB26620</f>
        <v>0</v>
      </c>
      <c r="Z1367" s="37">
        <f t="shared" si="976"/>
        <v>0</v>
      </c>
      <c r="AA1367" s="37">
        <f t="shared" si="977"/>
        <v>0</v>
      </c>
      <c r="AB1367" s="42"/>
      <c r="AC1367" s="38"/>
    </row>
    <row r="1368" spans="1:29" s="39" customFormat="1" ht="18" customHeight="1" x14ac:dyDescent="0.25">
      <c r="A1368" s="43" t="s">
        <v>40</v>
      </c>
      <c r="B1368" s="44">
        <f>SUM(B1364:B1367)</f>
        <v>2838000</v>
      </c>
      <c r="C1368" s="44">
        <f t="shared" ref="C1368:AA1368" si="979">SUM(C1364:C1367)</f>
        <v>0</v>
      </c>
      <c r="D1368" s="44">
        <f t="shared" si="979"/>
        <v>0</v>
      </c>
      <c r="E1368" s="44">
        <f t="shared" si="979"/>
        <v>590343.02</v>
      </c>
      <c r="F1368" s="44">
        <f t="shared" si="979"/>
        <v>0</v>
      </c>
      <c r="G1368" s="44">
        <f t="shared" si="979"/>
        <v>0</v>
      </c>
      <c r="H1368" s="44">
        <f t="shared" si="979"/>
        <v>0</v>
      </c>
      <c r="I1368" s="44">
        <f t="shared" si="979"/>
        <v>0</v>
      </c>
      <c r="J1368" s="44">
        <f t="shared" si="979"/>
        <v>0</v>
      </c>
      <c r="K1368" s="44">
        <f t="shared" si="979"/>
        <v>0</v>
      </c>
      <c r="L1368" s="44">
        <f t="shared" si="979"/>
        <v>0</v>
      </c>
      <c r="M1368" s="44">
        <f t="shared" si="979"/>
        <v>0</v>
      </c>
      <c r="N1368" s="44">
        <f t="shared" si="979"/>
        <v>0</v>
      </c>
      <c r="O1368" s="44">
        <f t="shared" si="979"/>
        <v>327385.94</v>
      </c>
      <c r="P1368" s="44">
        <f t="shared" si="979"/>
        <v>262957.08</v>
      </c>
      <c r="Q1368" s="44">
        <f t="shared" si="979"/>
        <v>0</v>
      </c>
      <c r="R1368" s="44">
        <f t="shared" si="979"/>
        <v>0</v>
      </c>
      <c r="S1368" s="44">
        <f t="shared" si="979"/>
        <v>0</v>
      </c>
      <c r="T1368" s="44">
        <f t="shared" si="979"/>
        <v>0</v>
      </c>
      <c r="U1368" s="44">
        <f t="shared" si="979"/>
        <v>0</v>
      </c>
      <c r="V1368" s="44">
        <f t="shared" si="979"/>
        <v>0</v>
      </c>
      <c r="W1368" s="44">
        <f t="shared" si="979"/>
        <v>0</v>
      </c>
      <c r="X1368" s="44">
        <f t="shared" si="979"/>
        <v>0</v>
      </c>
      <c r="Y1368" s="44">
        <f t="shared" si="979"/>
        <v>0</v>
      </c>
      <c r="Z1368" s="44">
        <f t="shared" si="979"/>
        <v>590343.02</v>
      </c>
      <c r="AA1368" s="44">
        <f t="shared" si="979"/>
        <v>2247656.98</v>
      </c>
      <c r="AB1368" s="45">
        <f t="shared" si="978"/>
        <v>0.20801374911909795</v>
      </c>
      <c r="AC1368" s="38"/>
    </row>
    <row r="1369" spans="1:29" s="39" customFormat="1" ht="18" customHeight="1" x14ac:dyDescent="0.25">
      <c r="A1369" s="46" t="s">
        <v>41</v>
      </c>
      <c r="B1369" s="37">
        <f>[1]consoCURRENT!E26624</f>
        <v>0</v>
      </c>
      <c r="C1369" s="37">
        <f>[1]consoCURRENT!F26624</f>
        <v>0</v>
      </c>
      <c r="D1369" s="37">
        <f>[1]consoCURRENT!G26624</f>
        <v>0</v>
      </c>
      <c r="E1369" s="37">
        <f>[1]consoCURRENT!H26624</f>
        <v>0</v>
      </c>
      <c r="F1369" s="37">
        <f>[1]consoCURRENT!I26624</f>
        <v>0</v>
      </c>
      <c r="G1369" s="37">
        <f>[1]consoCURRENT!J26624</f>
        <v>0</v>
      </c>
      <c r="H1369" s="37">
        <f>[1]consoCURRENT!K26624</f>
        <v>0</v>
      </c>
      <c r="I1369" s="37">
        <f>[1]consoCURRENT!L26624</f>
        <v>0</v>
      </c>
      <c r="J1369" s="37">
        <f>[1]consoCURRENT!M26624</f>
        <v>0</v>
      </c>
      <c r="K1369" s="37">
        <f>[1]consoCURRENT!N26624</f>
        <v>0</v>
      </c>
      <c r="L1369" s="37">
        <f>[1]consoCURRENT!O26624</f>
        <v>0</v>
      </c>
      <c r="M1369" s="37">
        <f>[1]consoCURRENT!P26624</f>
        <v>0</v>
      </c>
      <c r="N1369" s="37">
        <f>[1]consoCURRENT!Q26624</f>
        <v>0</v>
      </c>
      <c r="O1369" s="37">
        <f>[1]consoCURRENT!R26624</f>
        <v>0</v>
      </c>
      <c r="P1369" s="37">
        <f>[1]consoCURRENT!S26624</f>
        <v>0</v>
      </c>
      <c r="Q1369" s="37">
        <f>[1]consoCURRENT!T26624</f>
        <v>0</v>
      </c>
      <c r="R1369" s="37">
        <f>[1]consoCURRENT!U26624</f>
        <v>0</v>
      </c>
      <c r="S1369" s="37">
        <f>[1]consoCURRENT!V26624</f>
        <v>0</v>
      </c>
      <c r="T1369" s="37">
        <f>[1]consoCURRENT!W26624</f>
        <v>0</v>
      </c>
      <c r="U1369" s="37">
        <f>[1]consoCURRENT!X26624</f>
        <v>0</v>
      </c>
      <c r="V1369" s="37">
        <f>[1]consoCURRENT!Y26624</f>
        <v>0</v>
      </c>
      <c r="W1369" s="37">
        <f>[1]consoCURRENT!Z26624</f>
        <v>0</v>
      </c>
      <c r="X1369" s="37">
        <f>[1]consoCURRENT!AA26624</f>
        <v>0</v>
      </c>
      <c r="Y1369" s="37">
        <f>[1]consoCURRENT!AB26624</f>
        <v>0</v>
      </c>
      <c r="Z1369" s="37">
        <f t="shared" ref="Z1369" si="980">SUM(M1369:Y1369)</f>
        <v>0</v>
      </c>
      <c r="AA1369" s="37">
        <f t="shared" ref="AA1369" si="981">B1369-Z1369</f>
        <v>0</v>
      </c>
      <c r="AB1369" s="42"/>
      <c r="AC1369" s="38"/>
    </row>
    <row r="1370" spans="1:29" s="39" customFormat="1" ht="18" customHeight="1" x14ac:dyDescent="0.25">
      <c r="A1370" s="43" t="s">
        <v>42</v>
      </c>
      <c r="B1370" s="44">
        <f>B1369+B1368</f>
        <v>2838000</v>
      </c>
      <c r="C1370" s="44">
        <f t="shared" ref="C1370:AA1370" si="982">C1369+C1368</f>
        <v>0</v>
      </c>
      <c r="D1370" s="44">
        <f t="shared" si="982"/>
        <v>0</v>
      </c>
      <c r="E1370" s="44">
        <f t="shared" si="982"/>
        <v>590343.02</v>
      </c>
      <c r="F1370" s="44">
        <f t="shared" si="982"/>
        <v>0</v>
      </c>
      <c r="G1370" s="44">
        <f t="shared" si="982"/>
        <v>0</v>
      </c>
      <c r="H1370" s="44">
        <f t="shared" si="982"/>
        <v>0</v>
      </c>
      <c r="I1370" s="44">
        <f t="shared" si="982"/>
        <v>0</v>
      </c>
      <c r="J1370" s="44">
        <f t="shared" si="982"/>
        <v>0</v>
      </c>
      <c r="K1370" s="44">
        <f t="shared" si="982"/>
        <v>0</v>
      </c>
      <c r="L1370" s="44">
        <f t="shared" si="982"/>
        <v>0</v>
      </c>
      <c r="M1370" s="44">
        <f t="shared" si="982"/>
        <v>0</v>
      </c>
      <c r="N1370" s="44">
        <f t="shared" si="982"/>
        <v>0</v>
      </c>
      <c r="O1370" s="44">
        <f t="shared" si="982"/>
        <v>327385.94</v>
      </c>
      <c r="P1370" s="44">
        <f t="shared" si="982"/>
        <v>262957.08</v>
      </c>
      <c r="Q1370" s="44">
        <f t="shared" si="982"/>
        <v>0</v>
      </c>
      <c r="R1370" s="44">
        <f t="shared" si="982"/>
        <v>0</v>
      </c>
      <c r="S1370" s="44">
        <f t="shared" si="982"/>
        <v>0</v>
      </c>
      <c r="T1370" s="44">
        <f t="shared" si="982"/>
        <v>0</v>
      </c>
      <c r="U1370" s="44">
        <f t="shared" si="982"/>
        <v>0</v>
      </c>
      <c r="V1370" s="44">
        <f t="shared" si="982"/>
        <v>0</v>
      </c>
      <c r="W1370" s="44">
        <f t="shared" si="982"/>
        <v>0</v>
      </c>
      <c r="X1370" s="44">
        <f t="shared" si="982"/>
        <v>0</v>
      </c>
      <c r="Y1370" s="44">
        <f t="shared" si="982"/>
        <v>0</v>
      </c>
      <c r="Z1370" s="44">
        <f t="shared" si="982"/>
        <v>590343.02</v>
      </c>
      <c r="AA1370" s="44">
        <f t="shared" si="982"/>
        <v>2247656.98</v>
      </c>
      <c r="AB1370" s="45">
        <f t="shared" si="978"/>
        <v>0.20801374911909795</v>
      </c>
      <c r="AC1370" s="47"/>
    </row>
    <row r="1371" spans="1:29" s="39" customFormat="1" ht="15" customHeight="1" x14ac:dyDescent="0.25">
      <c r="A1371" s="36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  <c r="O1371" s="37"/>
      <c r="P1371" s="37"/>
      <c r="Q1371" s="37"/>
      <c r="R1371" s="37"/>
      <c r="S1371" s="37"/>
      <c r="T1371" s="37"/>
      <c r="U1371" s="37"/>
      <c r="V1371" s="37"/>
      <c r="W1371" s="37"/>
      <c r="X1371" s="37"/>
      <c r="Y1371" s="37"/>
      <c r="Z1371" s="37"/>
      <c r="AA1371" s="37"/>
      <c r="AB1371" s="37"/>
      <c r="AC1371" s="38"/>
    </row>
    <row r="1372" spans="1:29" s="39" customFormat="1" ht="15" customHeight="1" x14ac:dyDescent="0.25">
      <c r="A1372" s="36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  <c r="O1372" s="37"/>
      <c r="P1372" s="37"/>
      <c r="Q1372" s="37"/>
      <c r="R1372" s="37"/>
      <c r="S1372" s="37"/>
      <c r="T1372" s="37"/>
      <c r="U1372" s="37"/>
      <c r="V1372" s="37"/>
      <c r="W1372" s="37"/>
      <c r="X1372" s="37"/>
      <c r="Y1372" s="37"/>
      <c r="Z1372" s="37"/>
      <c r="AA1372" s="37"/>
      <c r="AB1372" s="37"/>
      <c r="AC1372" s="38"/>
    </row>
    <row r="1373" spans="1:29" s="39" customFormat="1" ht="15" customHeight="1" x14ac:dyDescent="0.3">
      <c r="A1373" s="40" t="s">
        <v>59</v>
      </c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  <c r="O1373" s="37"/>
      <c r="P1373" s="37"/>
      <c r="Q1373" s="37"/>
      <c r="R1373" s="37"/>
      <c r="S1373" s="37"/>
      <c r="T1373" s="37"/>
      <c r="U1373" s="37"/>
      <c r="V1373" s="37"/>
      <c r="W1373" s="37"/>
      <c r="X1373" s="37"/>
      <c r="Y1373" s="37"/>
      <c r="Z1373" s="37"/>
      <c r="AA1373" s="37"/>
      <c r="AB1373" s="37"/>
      <c r="AC1373" s="38"/>
    </row>
    <row r="1374" spans="1:29" s="39" customFormat="1" ht="18" customHeight="1" x14ac:dyDescent="0.25">
      <c r="A1374" s="41" t="s">
        <v>36</v>
      </c>
      <c r="B1374" s="37">
        <f>[1]consoCURRENT!E26684</f>
        <v>2092740</v>
      </c>
      <c r="C1374" s="37">
        <f>[1]consoCURRENT!F26684</f>
        <v>0</v>
      </c>
      <c r="D1374" s="37">
        <f>[1]consoCURRENT!G26684</f>
        <v>0</v>
      </c>
      <c r="E1374" s="37">
        <f>[1]consoCURRENT!H26684</f>
        <v>628955.93999999994</v>
      </c>
      <c r="F1374" s="37">
        <f>[1]consoCURRENT!I26684</f>
        <v>0</v>
      </c>
      <c r="G1374" s="37">
        <f>[1]consoCURRENT!J26684</f>
        <v>0</v>
      </c>
      <c r="H1374" s="37">
        <f>[1]consoCURRENT!K26684</f>
        <v>0</v>
      </c>
      <c r="I1374" s="37">
        <f>[1]consoCURRENT!L26684</f>
        <v>0</v>
      </c>
      <c r="J1374" s="37">
        <f>[1]consoCURRENT!M26684</f>
        <v>0</v>
      </c>
      <c r="K1374" s="37">
        <f>[1]consoCURRENT!N26684</f>
        <v>0</v>
      </c>
      <c r="L1374" s="37">
        <f>[1]consoCURRENT!O26684</f>
        <v>0</v>
      </c>
      <c r="M1374" s="37">
        <f>[1]consoCURRENT!P26684</f>
        <v>0</v>
      </c>
      <c r="N1374" s="37">
        <f>[1]consoCURRENT!Q26684</f>
        <v>0</v>
      </c>
      <c r="O1374" s="37">
        <f>[1]consoCURRENT!R26684</f>
        <v>416258.54</v>
      </c>
      <c r="P1374" s="37">
        <f>[1]consoCURRENT!S26684</f>
        <v>212697.4</v>
      </c>
      <c r="Q1374" s="37">
        <f>[1]consoCURRENT!T26684</f>
        <v>0</v>
      </c>
      <c r="R1374" s="37">
        <f>[1]consoCURRENT!U26684</f>
        <v>0</v>
      </c>
      <c r="S1374" s="37">
        <f>[1]consoCURRENT!V26684</f>
        <v>0</v>
      </c>
      <c r="T1374" s="37">
        <f>[1]consoCURRENT!W26684</f>
        <v>0</v>
      </c>
      <c r="U1374" s="37">
        <f>[1]consoCURRENT!X26684</f>
        <v>0</v>
      </c>
      <c r="V1374" s="37">
        <f>[1]consoCURRENT!Y26684</f>
        <v>0</v>
      </c>
      <c r="W1374" s="37">
        <f>[1]consoCURRENT!Z26684</f>
        <v>0</v>
      </c>
      <c r="X1374" s="37">
        <f>[1]consoCURRENT!AA26684</f>
        <v>0</v>
      </c>
      <c r="Y1374" s="37">
        <f>[1]consoCURRENT!AB26684</f>
        <v>0</v>
      </c>
      <c r="Z1374" s="37">
        <f>SUM(M1374:Y1374)</f>
        <v>628955.93999999994</v>
      </c>
      <c r="AA1374" s="37">
        <f>B1374-Z1374</f>
        <v>1463784.06</v>
      </c>
      <c r="AB1374" s="42">
        <f>Z1374/B1374</f>
        <v>0.30054184466297768</v>
      </c>
      <c r="AC1374" s="38"/>
    </row>
    <row r="1375" spans="1:29" s="39" customFormat="1" ht="18" customHeight="1" x14ac:dyDescent="0.25">
      <c r="A1375" s="41" t="s">
        <v>37</v>
      </c>
      <c r="B1375" s="37">
        <f>[1]consoCURRENT!E26760</f>
        <v>738260</v>
      </c>
      <c r="C1375" s="37">
        <f>[1]consoCURRENT!F26760</f>
        <v>0</v>
      </c>
      <c r="D1375" s="37">
        <f>[1]consoCURRENT!G26760</f>
        <v>0</v>
      </c>
      <c r="E1375" s="37">
        <f>[1]consoCURRENT!H26760</f>
        <v>79097.05</v>
      </c>
      <c r="F1375" s="37">
        <f>[1]consoCURRENT!I26760</f>
        <v>0</v>
      </c>
      <c r="G1375" s="37">
        <f>[1]consoCURRENT!J26760</f>
        <v>0</v>
      </c>
      <c r="H1375" s="37">
        <f>[1]consoCURRENT!K26760</f>
        <v>0</v>
      </c>
      <c r="I1375" s="37">
        <f>[1]consoCURRENT!L26760</f>
        <v>0</v>
      </c>
      <c r="J1375" s="37">
        <f>[1]consoCURRENT!M26760</f>
        <v>0</v>
      </c>
      <c r="K1375" s="37">
        <f>[1]consoCURRENT!N26760</f>
        <v>0</v>
      </c>
      <c r="L1375" s="37">
        <f>[1]consoCURRENT!O26760</f>
        <v>0</v>
      </c>
      <c r="M1375" s="37">
        <f>[1]consoCURRENT!P26760</f>
        <v>0</v>
      </c>
      <c r="N1375" s="37">
        <f>[1]consoCURRENT!Q26760</f>
        <v>0</v>
      </c>
      <c r="O1375" s="37">
        <f>[1]consoCURRENT!R26760</f>
        <v>40450</v>
      </c>
      <c r="P1375" s="37">
        <f>[1]consoCURRENT!S26760</f>
        <v>38647.050000000003</v>
      </c>
      <c r="Q1375" s="37">
        <f>[1]consoCURRENT!T26760</f>
        <v>0</v>
      </c>
      <c r="R1375" s="37">
        <f>[1]consoCURRENT!U26760</f>
        <v>0</v>
      </c>
      <c r="S1375" s="37">
        <f>[1]consoCURRENT!V26760</f>
        <v>0</v>
      </c>
      <c r="T1375" s="37">
        <f>[1]consoCURRENT!W26760</f>
        <v>0</v>
      </c>
      <c r="U1375" s="37">
        <f>[1]consoCURRENT!X26760</f>
        <v>0</v>
      </c>
      <c r="V1375" s="37">
        <f>[1]consoCURRENT!Y26760</f>
        <v>0</v>
      </c>
      <c r="W1375" s="37">
        <f>[1]consoCURRENT!Z26760</f>
        <v>0</v>
      </c>
      <c r="X1375" s="37">
        <f>[1]consoCURRENT!AA26760</f>
        <v>0</v>
      </c>
      <c r="Y1375" s="37">
        <f>[1]consoCURRENT!AB26760</f>
        <v>0</v>
      </c>
      <c r="Z1375" s="37">
        <f t="shared" ref="Z1375:Z1377" si="983">SUM(M1375:Y1375)</f>
        <v>79097.05</v>
      </c>
      <c r="AA1375" s="37">
        <f t="shared" ref="AA1375:AA1377" si="984">B1375-Z1375</f>
        <v>659162.94999999995</v>
      </c>
      <c r="AB1375" s="42">
        <f t="shared" ref="AB1375:AB1380" si="985">Z1375/B1375</f>
        <v>0.10713982878660634</v>
      </c>
      <c r="AC1375" s="38"/>
    </row>
    <row r="1376" spans="1:29" s="39" customFormat="1" ht="18" customHeight="1" x14ac:dyDescent="0.25">
      <c r="A1376" s="41" t="s">
        <v>38</v>
      </c>
      <c r="B1376" s="37">
        <f>[1]consoCURRENT!E26766</f>
        <v>0</v>
      </c>
      <c r="C1376" s="37">
        <f>[1]consoCURRENT!F26766</f>
        <v>0</v>
      </c>
      <c r="D1376" s="37">
        <f>[1]consoCURRENT!G26766</f>
        <v>0</v>
      </c>
      <c r="E1376" s="37">
        <f>[1]consoCURRENT!H26766</f>
        <v>0</v>
      </c>
      <c r="F1376" s="37">
        <f>[1]consoCURRENT!I26766</f>
        <v>0</v>
      </c>
      <c r="G1376" s="37">
        <f>[1]consoCURRENT!J26766</f>
        <v>0</v>
      </c>
      <c r="H1376" s="37">
        <f>[1]consoCURRENT!K26766</f>
        <v>0</v>
      </c>
      <c r="I1376" s="37">
        <f>[1]consoCURRENT!L26766</f>
        <v>0</v>
      </c>
      <c r="J1376" s="37">
        <f>[1]consoCURRENT!M26766</f>
        <v>0</v>
      </c>
      <c r="K1376" s="37">
        <f>[1]consoCURRENT!N26766</f>
        <v>0</v>
      </c>
      <c r="L1376" s="37">
        <f>[1]consoCURRENT!O26766</f>
        <v>0</v>
      </c>
      <c r="M1376" s="37">
        <f>[1]consoCURRENT!P26766</f>
        <v>0</v>
      </c>
      <c r="N1376" s="37">
        <f>[1]consoCURRENT!Q26766</f>
        <v>0</v>
      </c>
      <c r="O1376" s="37">
        <f>[1]consoCURRENT!R26766</f>
        <v>0</v>
      </c>
      <c r="P1376" s="37">
        <f>[1]consoCURRENT!S26766</f>
        <v>0</v>
      </c>
      <c r="Q1376" s="37">
        <f>[1]consoCURRENT!T26766</f>
        <v>0</v>
      </c>
      <c r="R1376" s="37">
        <f>[1]consoCURRENT!U26766</f>
        <v>0</v>
      </c>
      <c r="S1376" s="37">
        <f>[1]consoCURRENT!V26766</f>
        <v>0</v>
      </c>
      <c r="T1376" s="37">
        <f>[1]consoCURRENT!W26766</f>
        <v>0</v>
      </c>
      <c r="U1376" s="37">
        <f>[1]consoCURRENT!X26766</f>
        <v>0</v>
      </c>
      <c r="V1376" s="37">
        <f>[1]consoCURRENT!Y26766</f>
        <v>0</v>
      </c>
      <c r="W1376" s="37">
        <f>[1]consoCURRENT!Z26766</f>
        <v>0</v>
      </c>
      <c r="X1376" s="37">
        <f>[1]consoCURRENT!AA26766</f>
        <v>0</v>
      </c>
      <c r="Y1376" s="37">
        <f>[1]consoCURRENT!AB26766</f>
        <v>0</v>
      </c>
      <c r="Z1376" s="37">
        <f t="shared" si="983"/>
        <v>0</v>
      </c>
      <c r="AA1376" s="37">
        <f t="shared" si="984"/>
        <v>0</v>
      </c>
      <c r="AB1376" s="42"/>
      <c r="AC1376" s="38"/>
    </row>
    <row r="1377" spans="1:29" s="39" customFormat="1" ht="18" customHeight="1" x14ac:dyDescent="0.25">
      <c r="A1377" s="41" t="s">
        <v>39</v>
      </c>
      <c r="B1377" s="37">
        <f>[1]consoCURRENT!E26795</f>
        <v>0</v>
      </c>
      <c r="C1377" s="37">
        <f>[1]consoCURRENT!F26795</f>
        <v>0</v>
      </c>
      <c r="D1377" s="37">
        <f>[1]consoCURRENT!G26795</f>
        <v>0</v>
      </c>
      <c r="E1377" s="37">
        <f>[1]consoCURRENT!H26795</f>
        <v>0</v>
      </c>
      <c r="F1377" s="37">
        <f>[1]consoCURRENT!I26795</f>
        <v>0</v>
      </c>
      <c r="G1377" s="37">
        <f>[1]consoCURRENT!J26795</f>
        <v>0</v>
      </c>
      <c r="H1377" s="37">
        <f>[1]consoCURRENT!K26795</f>
        <v>0</v>
      </c>
      <c r="I1377" s="37">
        <f>[1]consoCURRENT!L26795</f>
        <v>0</v>
      </c>
      <c r="J1377" s="37">
        <f>[1]consoCURRENT!M26795</f>
        <v>0</v>
      </c>
      <c r="K1377" s="37">
        <f>[1]consoCURRENT!N26795</f>
        <v>0</v>
      </c>
      <c r="L1377" s="37">
        <f>[1]consoCURRENT!O26795</f>
        <v>0</v>
      </c>
      <c r="M1377" s="37">
        <f>[1]consoCURRENT!P26795</f>
        <v>0</v>
      </c>
      <c r="N1377" s="37">
        <f>[1]consoCURRENT!Q26795</f>
        <v>0</v>
      </c>
      <c r="O1377" s="37">
        <f>[1]consoCURRENT!R26795</f>
        <v>0</v>
      </c>
      <c r="P1377" s="37">
        <f>[1]consoCURRENT!S26795</f>
        <v>0</v>
      </c>
      <c r="Q1377" s="37">
        <f>[1]consoCURRENT!T26795</f>
        <v>0</v>
      </c>
      <c r="R1377" s="37">
        <f>[1]consoCURRENT!U26795</f>
        <v>0</v>
      </c>
      <c r="S1377" s="37">
        <f>[1]consoCURRENT!V26795</f>
        <v>0</v>
      </c>
      <c r="T1377" s="37">
        <f>[1]consoCURRENT!W26795</f>
        <v>0</v>
      </c>
      <c r="U1377" s="37">
        <f>[1]consoCURRENT!X26795</f>
        <v>0</v>
      </c>
      <c r="V1377" s="37">
        <f>[1]consoCURRENT!Y26795</f>
        <v>0</v>
      </c>
      <c r="W1377" s="37">
        <f>[1]consoCURRENT!Z26795</f>
        <v>0</v>
      </c>
      <c r="X1377" s="37">
        <f>[1]consoCURRENT!AA26795</f>
        <v>0</v>
      </c>
      <c r="Y1377" s="37">
        <f>[1]consoCURRENT!AB26795</f>
        <v>0</v>
      </c>
      <c r="Z1377" s="37">
        <f t="shared" si="983"/>
        <v>0</v>
      </c>
      <c r="AA1377" s="37">
        <f t="shared" si="984"/>
        <v>0</v>
      </c>
      <c r="AB1377" s="42"/>
      <c r="AC1377" s="38"/>
    </row>
    <row r="1378" spans="1:29" s="39" customFormat="1" ht="18" customHeight="1" x14ac:dyDescent="0.25">
      <c r="A1378" s="43" t="s">
        <v>40</v>
      </c>
      <c r="B1378" s="44">
        <f>SUM(B1374:B1377)</f>
        <v>2831000</v>
      </c>
      <c r="C1378" s="44">
        <f t="shared" ref="C1378:AA1378" si="986">SUM(C1374:C1377)</f>
        <v>0</v>
      </c>
      <c r="D1378" s="44">
        <f t="shared" si="986"/>
        <v>0</v>
      </c>
      <c r="E1378" s="44">
        <f t="shared" si="986"/>
        <v>708052.99</v>
      </c>
      <c r="F1378" s="44">
        <f t="shared" si="986"/>
        <v>0</v>
      </c>
      <c r="G1378" s="44">
        <f t="shared" si="986"/>
        <v>0</v>
      </c>
      <c r="H1378" s="44">
        <f t="shared" si="986"/>
        <v>0</v>
      </c>
      <c r="I1378" s="44">
        <f t="shared" si="986"/>
        <v>0</v>
      </c>
      <c r="J1378" s="44">
        <f t="shared" si="986"/>
        <v>0</v>
      </c>
      <c r="K1378" s="44">
        <f t="shared" si="986"/>
        <v>0</v>
      </c>
      <c r="L1378" s="44">
        <f t="shared" si="986"/>
        <v>0</v>
      </c>
      <c r="M1378" s="44">
        <f t="shared" si="986"/>
        <v>0</v>
      </c>
      <c r="N1378" s="44">
        <f t="shared" si="986"/>
        <v>0</v>
      </c>
      <c r="O1378" s="44">
        <f t="shared" si="986"/>
        <v>456708.54</v>
      </c>
      <c r="P1378" s="44">
        <f t="shared" si="986"/>
        <v>251344.45</v>
      </c>
      <c r="Q1378" s="44">
        <f t="shared" si="986"/>
        <v>0</v>
      </c>
      <c r="R1378" s="44">
        <f t="shared" si="986"/>
        <v>0</v>
      </c>
      <c r="S1378" s="44">
        <f t="shared" si="986"/>
        <v>0</v>
      </c>
      <c r="T1378" s="44">
        <f t="shared" si="986"/>
        <v>0</v>
      </c>
      <c r="U1378" s="44">
        <f t="shared" si="986"/>
        <v>0</v>
      </c>
      <c r="V1378" s="44">
        <f t="shared" si="986"/>
        <v>0</v>
      </c>
      <c r="W1378" s="44">
        <f t="shared" si="986"/>
        <v>0</v>
      </c>
      <c r="X1378" s="44">
        <f t="shared" si="986"/>
        <v>0</v>
      </c>
      <c r="Y1378" s="44">
        <f t="shared" si="986"/>
        <v>0</v>
      </c>
      <c r="Z1378" s="44">
        <f t="shared" si="986"/>
        <v>708052.99</v>
      </c>
      <c r="AA1378" s="44">
        <f t="shared" si="986"/>
        <v>2122947.0099999998</v>
      </c>
      <c r="AB1378" s="45">
        <f t="shared" si="985"/>
        <v>0.25010702578594135</v>
      </c>
      <c r="AC1378" s="38"/>
    </row>
    <row r="1379" spans="1:29" s="39" customFormat="1" ht="18" customHeight="1" x14ac:dyDescent="0.25">
      <c r="A1379" s="46" t="s">
        <v>41</v>
      </c>
      <c r="B1379" s="37">
        <f>[1]consoCURRENT!E26799</f>
        <v>0</v>
      </c>
      <c r="C1379" s="37">
        <f>[1]consoCURRENT!F26799</f>
        <v>0</v>
      </c>
      <c r="D1379" s="37">
        <f>[1]consoCURRENT!G26799</f>
        <v>0</v>
      </c>
      <c r="E1379" s="37">
        <f>[1]consoCURRENT!H26799</f>
        <v>0</v>
      </c>
      <c r="F1379" s="37">
        <f>[1]consoCURRENT!I26799</f>
        <v>0</v>
      </c>
      <c r="G1379" s="37">
        <f>[1]consoCURRENT!J26799</f>
        <v>0</v>
      </c>
      <c r="H1379" s="37">
        <f>[1]consoCURRENT!K26799</f>
        <v>0</v>
      </c>
      <c r="I1379" s="37">
        <f>[1]consoCURRENT!L26799</f>
        <v>0</v>
      </c>
      <c r="J1379" s="37">
        <f>[1]consoCURRENT!M26799</f>
        <v>0</v>
      </c>
      <c r="K1379" s="37">
        <f>[1]consoCURRENT!N26799</f>
        <v>0</v>
      </c>
      <c r="L1379" s="37">
        <f>[1]consoCURRENT!O26799</f>
        <v>0</v>
      </c>
      <c r="M1379" s="37">
        <f>[1]consoCURRENT!P26799</f>
        <v>0</v>
      </c>
      <c r="N1379" s="37">
        <f>[1]consoCURRENT!Q26799</f>
        <v>0</v>
      </c>
      <c r="O1379" s="37">
        <f>[1]consoCURRENT!R26799</f>
        <v>0</v>
      </c>
      <c r="P1379" s="37">
        <f>[1]consoCURRENT!S26799</f>
        <v>0</v>
      </c>
      <c r="Q1379" s="37">
        <f>[1]consoCURRENT!T26799</f>
        <v>0</v>
      </c>
      <c r="R1379" s="37">
        <f>[1]consoCURRENT!U26799</f>
        <v>0</v>
      </c>
      <c r="S1379" s="37">
        <f>[1]consoCURRENT!V26799</f>
        <v>0</v>
      </c>
      <c r="T1379" s="37">
        <f>[1]consoCURRENT!W26799</f>
        <v>0</v>
      </c>
      <c r="U1379" s="37">
        <f>[1]consoCURRENT!X26799</f>
        <v>0</v>
      </c>
      <c r="V1379" s="37">
        <f>[1]consoCURRENT!Y26799</f>
        <v>0</v>
      </c>
      <c r="W1379" s="37">
        <f>[1]consoCURRENT!Z26799</f>
        <v>0</v>
      </c>
      <c r="X1379" s="37">
        <f>[1]consoCURRENT!AA26799</f>
        <v>0</v>
      </c>
      <c r="Y1379" s="37">
        <f>[1]consoCURRENT!AB26799</f>
        <v>0</v>
      </c>
      <c r="Z1379" s="37">
        <f t="shared" ref="Z1379" si="987">SUM(M1379:Y1379)</f>
        <v>0</v>
      </c>
      <c r="AA1379" s="37">
        <f t="shared" ref="AA1379" si="988">B1379-Z1379</f>
        <v>0</v>
      </c>
      <c r="AB1379" s="42"/>
      <c r="AC1379" s="38"/>
    </row>
    <row r="1380" spans="1:29" s="39" customFormat="1" ht="18" customHeight="1" x14ac:dyDescent="0.25">
      <c r="A1380" s="43" t="s">
        <v>42</v>
      </c>
      <c r="B1380" s="44">
        <f>B1379+B1378</f>
        <v>2831000</v>
      </c>
      <c r="C1380" s="44">
        <f t="shared" ref="C1380:AA1380" si="989">C1379+C1378</f>
        <v>0</v>
      </c>
      <c r="D1380" s="44">
        <f t="shared" si="989"/>
        <v>0</v>
      </c>
      <c r="E1380" s="44">
        <f t="shared" si="989"/>
        <v>708052.99</v>
      </c>
      <c r="F1380" s="44">
        <f t="shared" si="989"/>
        <v>0</v>
      </c>
      <c r="G1380" s="44">
        <f t="shared" si="989"/>
        <v>0</v>
      </c>
      <c r="H1380" s="44">
        <f t="shared" si="989"/>
        <v>0</v>
      </c>
      <c r="I1380" s="44">
        <f t="shared" si="989"/>
        <v>0</v>
      </c>
      <c r="J1380" s="44">
        <f t="shared" si="989"/>
        <v>0</v>
      </c>
      <c r="K1380" s="44">
        <f t="shared" si="989"/>
        <v>0</v>
      </c>
      <c r="L1380" s="44">
        <f t="shared" si="989"/>
        <v>0</v>
      </c>
      <c r="M1380" s="44">
        <f t="shared" si="989"/>
        <v>0</v>
      </c>
      <c r="N1380" s="44">
        <f t="shared" si="989"/>
        <v>0</v>
      </c>
      <c r="O1380" s="44">
        <f t="shared" si="989"/>
        <v>456708.54</v>
      </c>
      <c r="P1380" s="44">
        <f t="shared" si="989"/>
        <v>251344.45</v>
      </c>
      <c r="Q1380" s="44">
        <f t="shared" si="989"/>
        <v>0</v>
      </c>
      <c r="R1380" s="44">
        <f t="shared" si="989"/>
        <v>0</v>
      </c>
      <c r="S1380" s="44">
        <f t="shared" si="989"/>
        <v>0</v>
      </c>
      <c r="T1380" s="44">
        <f t="shared" si="989"/>
        <v>0</v>
      </c>
      <c r="U1380" s="44">
        <f t="shared" si="989"/>
        <v>0</v>
      </c>
      <c r="V1380" s="44">
        <f t="shared" si="989"/>
        <v>0</v>
      </c>
      <c r="W1380" s="44">
        <f t="shared" si="989"/>
        <v>0</v>
      </c>
      <c r="X1380" s="44">
        <f t="shared" si="989"/>
        <v>0</v>
      </c>
      <c r="Y1380" s="44">
        <f t="shared" si="989"/>
        <v>0</v>
      </c>
      <c r="Z1380" s="44">
        <f t="shared" si="989"/>
        <v>708052.99</v>
      </c>
      <c r="AA1380" s="44">
        <f t="shared" si="989"/>
        <v>2122947.0099999998</v>
      </c>
      <c r="AB1380" s="45">
        <f t="shared" si="985"/>
        <v>0.25010702578594135</v>
      </c>
      <c r="AC1380" s="47"/>
    </row>
    <row r="1381" spans="1:29" s="39" customFormat="1" ht="15" customHeight="1" x14ac:dyDescent="0.25">
      <c r="A1381" s="36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  <c r="O1381" s="37"/>
      <c r="P1381" s="37"/>
      <c r="Q1381" s="37"/>
      <c r="R1381" s="37"/>
      <c r="S1381" s="37"/>
      <c r="T1381" s="37"/>
      <c r="U1381" s="37"/>
      <c r="V1381" s="37"/>
      <c r="W1381" s="37"/>
      <c r="X1381" s="37"/>
      <c r="Y1381" s="37"/>
      <c r="Z1381" s="37"/>
      <c r="AA1381" s="37"/>
      <c r="AB1381" s="37"/>
      <c r="AC1381" s="38"/>
    </row>
    <row r="1382" spans="1:29" s="39" customFormat="1" ht="15" customHeight="1" x14ac:dyDescent="0.25">
      <c r="A1382" s="36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  <c r="O1382" s="37"/>
      <c r="P1382" s="37"/>
      <c r="Q1382" s="37"/>
      <c r="R1382" s="37"/>
      <c r="S1382" s="37"/>
      <c r="T1382" s="37"/>
      <c r="U1382" s="37"/>
      <c r="V1382" s="37"/>
      <c r="W1382" s="37"/>
      <c r="X1382" s="37"/>
      <c r="Y1382" s="37"/>
      <c r="Z1382" s="37"/>
      <c r="AA1382" s="37"/>
      <c r="AB1382" s="37"/>
      <c r="AC1382" s="38"/>
    </row>
    <row r="1383" spans="1:29" s="39" customFormat="1" ht="15" customHeight="1" x14ac:dyDescent="0.3">
      <c r="A1383" s="40" t="s">
        <v>60</v>
      </c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  <c r="O1383" s="37"/>
      <c r="P1383" s="37"/>
      <c r="Q1383" s="37"/>
      <c r="R1383" s="37"/>
      <c r="S1383" s="37"/>
      <c r="T1383" s="37"/>
      <c r="U1383" s="37"/>
      <c r="V1383" s="37"/>
      <c r="W1383" s="37"/>
      <c r="X1383" s="37"/>
      <c r="Y1383" s="37"/>
      <c r="Z1383" s="37"/>
      <c r="AA1383" s="37"/>
      <c r="AB1383" s="37"/>
      <c r="AC1383" s="38"/>
    </row>
    <row r="1384" spans="1:29" s="39" customFormat="1" ht="18" customHeight="1" x14ac:dyDescent="0.25">
      <c r="A1384" s="41" t="s">
        <v>36</v>
      </c>
      <c r="B1384" s="37">
        <f>[1]consoCURRENT!E26859</f>
        <v>2092740</v>
      </c>
      <c r="C1384" s="37">
        <f>[1]consoCURRENT!F26859</f>
        <v>0</v>
      </c>
      <c r="D1384" s="37">
        <f>[1]consoCURRENT!G26859</f>
        <v>0</v>
      </c>
      <c r="E1384" s="37">
        <f>[1]consoCURRENT!H26859</f>
        <v>423939.06</v>
      </c>
      <c r="F1384" s="37">
        <f>[1]consoCURRENT!I26859</f>
        <v>0</v>
      </c>
      <c r="G1384" s="37">
        <f>[1]consoCURRENT!J26859</f>
        <v>0</v>
      </c>
      <c r="H1384" s="37">
        <f>[1]consoCURRENT!K26859</f>
        <v>0</v>
      </c>
      <c r="I1384" s="37">
        <f>[1]consoCURRENT!L26859</f>
        <v>0</v>
      </c>
      <c r="J1384" s="37">
        <f>[1]consoCURRENT!M26859</f>
        <v>0</v>
      </c>
      <c r="K1384" s="37">
        <f>[1]consoCURRENT!N26859</f>
        <v>0</v>
      </c>
      <c r="L1384" s="37">
        <f>[1]consoCURRENT!O26859</f>
        <v>0</v>
      </c>
      <c r="M1384" s="37">
        <f>[1]consoCURRENT!P26859</f>
        <v>0</v>
      </c>
      <c r="N1384" s="37">
        <f>[1]consoCURRENT!Q26859</f>
        <v>0</v>
      </c>
      <c r="O1384" s="37">
        <f>[1]consoCURRENT!R26859</f>
        <v>273057.06</v>
      </c>
      <c r="P1384" s="37">
        <f>[1]consoCURRENT!S26859</f>
        <v>150882</v>
      </c>
      <c r="Q1384" s="37">
        <f>[1]consoCURRENT!T26859</f>
        <v>0</v>
      </c>
      <c r="R1384" s="37">
        <f>[1]consoCURRENT!U26859</f>
        <v>0</v>
      </c>
      <c r="S1384" s="37">
        <f>[1]consoCURRENT!V26859</f>
        <v>0</v>
      </c>
      <c r="T1384" s="37">
        <f>[1]consoCURRENT!W26859</f>
        <v>0</v>
      </c>
      <c r="U1384" s="37">
        <f>[1]consoCURRENT!X26859</f>
        <v>0</v>
      </c>
      <c r="V1384" s="37">
        <f>[1]consoCURRENT!Y26859</f>
        <v>0</v>
      </c>
      <c r="W1384" s="37">
        <f>[1]consoCURRENT!Z26859</f>
        <v>0</v>
      </c>
      <c r="X1384" s="37">
        <f>[1]consoCURRENT!AA26859</f>
        <v>0</v>
      </c>
      <c r="Y1384" s="37">
        <f>[1]consoCURRENT!AB26859</f>
        <v>0</v>
      </c>
      <c r="Z1384" s="37">
        <f>SUM(M1384:Y1384)</f>
        <v>423939.06</v>
      </c>
      <c r="AA1384" s="37">
        <f>B1384-Z1384</f>
        <v>1668800.94</v>
      </c>
      <c r="AB1384" s="42">
        <f>Z1384/B1384</f>
        <v>0.20257607729579402</v>
      </c>
      <c r="AC1384" s="38"/>
    </row>
    <row r="1385" spans="1:29" s="39" customFormat="1" ht="18" customHeight="1" x14ac:dyDescent="0.25">
      <c r="A1385" s="41" t="s">
        <v>37</v>
      </c>
      <c r="B1385" s="37">
        <f>[1]consoCURRENT!E26935</f>
        <v>745260</v>
      </c>
      <c r="C1385" s="37">
        <f>[1]consoCURRENT!F26935</f>
        <v>0</v>
      </c>
      <c r="D1385" s="37">
        <f>[1]consoCURRENT!G26935</f>
        <v>0</v>
      </c>
      <c r="E1385" s="37">
        <f>[1]consoCURRENT!H26935</f>
        <v>148944.08000000002</v>
      </c>
      <c r="F1385" s="37">
        <f>[1]consoCURRENT!I26935</f>
        <v>0</v>
      </c>
      <c r="G1385" s="37">
        <f>[1]consoCURRENT!J26935</f>
        <v>0</v>
      </c>
      <c r="H1385" s="37">
        <f>[1]consoCURRENT!K26935</f>
        <v>0</v>
      </c>
      <c r="I1385" s="37">
        <f>[1]consoCURRENT!L26935</f>
        <v>0</v>
      </c>
      <c r="J1385" s="37">
        <f>[1]consoCURRENT!M26935</f>
        <v>0</v>
      </c>
      <c r="K1385" s="37">
        <f>[1]consoCURRENT!N26935</f>
        <v>0</v>
      </c>
      <c r="L1385" s="37">
        <f>[1]consoCURRENT!O26935</f>
        <v>0</v>
      </c>
      <c r="M1385" s="37">
        <f>[1]consoCURRENT!P26935</f>
        <v>0</v>
      </c>
      <c r="N1385" s="37">
        <f>[1]consoCURRENT!Q26935</f>
        <v>0</v>
      </c>
      <c r="O1385" s="37">
        <f>[1]consoCURRENT!R26935</f>
        <v>42211.46</v>
      </c>
      <c r="P1385" s="37">
        <f>[1]consoCURRENT!S26935</f>
        <v>106732.62</v>
      </c>
      <c r="Q1385" s="37">
        <f>[1]consoCURRENT!T26935</f>
        <v>0</v>
      </c>
      <c r="R1385" s="37">
        <f>[1]consoCURRENT!U26935</f>
        <v>0</v>
      </c>
      <c r="S1385" s="37">
        <f>[1]consoCURRENT!V26935</f>
        <v>0</v>
      </c>
      <c r="T1385" s="37">
        <f>[1]consoCURRENT!W26935</f>
        <v>0</v>
      </c>
      <c r="U1385" s="37">
        <f>[1]consoCURRENT!X26935</f>
        <v>0</v>
      </c>
      <c r="V1385" s="37">
        <f>[1]consoCURRENT!Y26935</f>
        <v>0</v>
      </c>
      <c r="W1385" s="37">
        <f>[1]consoCURRENT!Z26935</f>
        <v>0</v>
      </c>
      <c r="X1385" s="37">
        <f>[1]consoCURRENT!AA26935</f>
        <v>0</v>
      </c>
      <c r="Y1385" s="37">
        <f>[1]consoCURRENT!AB26935</f>
        <v>0</v>
      </c>
      <c r="Z1385" s="37">
        <f t="shared" ref="Z1385:Z1387" si="990">SUM(M1385:Y1385)</f>
        <v>148944.07999999999</v>
      </c>
      <c r="AA1385" s="37">
        <f t="shared" ref="AA1385:AA1387" si="991">B1385-Z1385</f>
        <v>596315.92000000004</v>
      </c>
      <c r="AB1385" s="42">
        <f t="shared" ref="AB1385:AB1390" si="992">Z1385/B1385</f>
        <v>0.19985519147680003</v>
      </c>
      <c r="AC1385" s="38"/>
    </row>
    <row r="1386" spans="1:29" s="39" customFormat="1" ht="18" customHeight="1" x14ac:dyDescent="0.25">
      <c r="A1386" s="41" t="s">
        <v>38</v>
      </c>
      <c r="B1386" s="37">
        <f>[1]consoCURRENT!E26941</f>
        <v>0</v>
      </c>
      <c r="C1386" s="37">
        <f>[1]consoCURRENT!F26941</f>
        <v>0</v>
      </c>
      <c r="D1386" s="37">
        <f>[1]consoCURRENT!G26941</f>
        <v>0</v>
      </c>
      <c r="E1386" s="37">
        <f>[1]consoCURRENT!H26941</f>
        <v>0</v>
      </c>
      <c r="F1386" s="37">
        <f>[1]consoCURRENT!I26941</f>
        <v>0</v>
      </c>
      <c r="G1386" s="37">
        <f>[1]consoCURRENT!J26941</f>
        <v>0</v>
      </c>
      <c r="H1386" s="37">
        <f>[1]consoCURRENT!K26941</f>
        <v>0</v>
      </c>
      <c r="I1386" s="37">
        <f>[1]consoCURRENT!L26941</f>
        <v>0</v>
      </c>
      <c r="J1386" s="37">
        <f>[1]consoCURRENT!M26941</f>
        <v>0</v>
      </c>
      <c r="K1386" s="37">
        <f>[1]consoCURRENT!N26941</f>
        <v>0</v>
      </c>
      <c r="L1386" s="37">
        <f>[1]consoCURRENT!O26941</f>
        <v>0</v>
      </c>
      <c r="M1386" s="37">
        <f>[1]consoCURRENT!P26941</f>
        <v>0</v>
      </c>
      <c r="N1386" s="37">
        <f>[1]consoCURRENT!Q26941</f>
        <v>0</v>
      </c>
      <c r="O1386" s="37">
        <f>[1]consoCURRENT!R26941</f>
        <v>0</v>
      </c>
      <c r="P1386" s="37">
        <f>[1]consoCURRENT!S26941</f>
        <v>0</v>
      </c>
      <c r="Q1386" s="37">
        <f>[1]consoCURRENT!T26941</f>
        <v>0</v>
      </c>
      <c r="R1386" s="37">
        <f>[1]consoCURRENT!U26941</f>
        <v>0</v>
      </c>
      <c r="S1386" s="37">
        <f>[1]consoCURRENT!V26941</f>
        <v>0</v>
      </c>
      <c r="T1386" s="37">
        <f>[1]consoCURRENT!W26941</f>
        <v>0</v>
      </c>
      <c r="U1386" s="37">
        <f>[1]consoCURRENT!X26941</f>
        <v>0</v>
      </c>
      <c r="V1386" s="37">
        <f>[1]consoCURRENT!Y26941</f>
        <v>0</v>
      </c>
      <c r="W1386" s="37">
        <f>[1]consoCURRENT!Z26941</f>
        <v>0</v>
      </c>
      <c r="X1386" s="37">
        <f>[1]consoCURRENT!AA26941</f>
        <v>0</v>
      </c>
      <c r="Y1386" s="37">
        <f>[1]consoCURRENT!AB26941</f>
        <v>0</v>
      </c>
      <c r="Z1386" s="37">
        <f t="shared" si="990"/>
        <v>0</v>
      </c>
      <c r="AA1386" s="37">
        <f t="shared" si="991"/>
        <v>0</v>
      </c>
      <c r="AB1386" s="42"/>
      <c r="AC1386" s="38"/>
    </row>
    <row r="1387" spans="1:29" s="39" customFormat="1" ht="18" customHeight="1" x14ac:dyDescent="0.25">
      <c r="A1387" s="41" t="s">
        <v>39</v>
      </c>
      <c r="B1387" s="37">
        <f>[1]consoCURRENT!E26970</f>
        <v>0</v>
      </c>
      <c r="C1387" s="37">
        <f>[1]consoCURRENT!F26970</f>
        <v>0</v>
      </c>
      <c r="D1387" s="37">
        <f>[1]consoCURRENT!G26970</f>
        <v>0</v>
      </c>
      <c r="E1387" s="37">
        <f>[1]consoCURRENT!H26970</f>
        <v>0</v>
      </c>
      <c r="F1387" s="37">
        <f>[1]consoCURRENT!I26970</f>
        <v>0</v>
      </c>
      <c r="G1387" s="37">
        <f>[1]consoCURRENT!J26970</f>
        <v>0</v>
      </c>
      <c r="H1387" s="37">
        <f>[1]consoCURRENT!K26970</f>
        <v>0</v>
      </c>
      <c r="I1387" s="37">
        <f>[1]consoCURRENT!L26970</f>
        <v>0</v>
      </c>
      <c r="J1387" s="37">
        <f>[1]consoCURRENT!M26970</f>
        <v>0</v>
      </c>
      <c r="K1387" s="37">
        <f>[1]consoCURRENT!N26970</f>
        <v>0</v>
      </c>
      <c r="L1387" s="37">
        <f>[1]consoCURRENT!O26970</f>
        <v>0</v>
      </c>
      <c r="M1387" s="37">
        <f>[1]consoCURRENT!P26970</f>
        <v>0</v>
      </c>
      <c r="N1387" s="37">
        <f>[1]consoCURRENT!Q26970</f>
        <v>0</v>
      </c>
      <c r="O1387" s="37">
        <f>[1]consoCURRENT!R26970</f>
        <v>0</v>
      </c>
      <c r="P1387" s="37">
        <f>[1]consoCURRENT!S26970</f>
        <v>0</v>
      </c>
      <c r="Q1387" s="37">
        <f>[1]consoCURRENT!T26970</f>
        <v>0</v>
      </c>
      <c r="R1387" s="37">
        <f>[1]consoCURRENT!U26970</f>
        <v>0</v>
      </c>
      <c r="S1387" s="37">
        <f>[1]consoCURRENT!V26970</f>
        <v>0</v>
      </c>
      <c r="T1387" s="37">
        <f>[1]consoCURRENT!W26970</f>
        <v>0</v>
      </c>
      <c r="U1387" s="37">
        <f>[1]consoCURRENT!X26970</f>
        <v>0</v>
      </c>
      <c r="V1387" s="37">
        <f>[1]consoCURRENT!Y26970</f>
        <v>0</v>
      </c>
      <c r="W1387" s="37">
        <f>[1]consoCURRENT!Z26970</f>
        <v>0</v>
      </c>
      <c r="X1387" s="37">
        <f>[1]consoCURRENT!AA26970</f>
        <v>0</v>
      </c>
      <c r="Y1387" s="37">
        <f>[1]consoCURRENT!AB26970</f>
        <v>0</v>
      </c>
      <c r="Z1387" s="37">
        <f t="shared" si="990"/>
        <v>0</v>
      </c>
      <c r="AA1387" s="37">
        <f t="shared" si="991"/>
        <v>0</v>
      </c>
      <c r="AB1387" s="42"/>
      <c r="AC1387" s="38"/>
    </row>
    <row r="1388" spans="1:29" s="39" customFormat="1" ht="18" customHeight="1" x14ac:dyDescent="0.25">
      <c r="A1388" s="43" t="s">
        <v>40</v>
      </c>
      <c r="B1388" s="44">
        <f>SUM(B1384:B1387)</f>
        <v>2838000</v>
      </c>
      <c r="C1388" s="44">
        <f t="shared" ref="C1388:AA1388" si="993">SUM(C1384:C1387)</f>
        <v>0</v>
      </c>
      <c r="D1388" s="44">
        <f t="shared" si="993"/>
        <v>0</v>
      </c>
      <c r="E1388" s="44">
        <f t="shared" si="993"/>
        <v>572883.14</v>
      </c>
      <c r="F1388" s="44">
        <f t="shared" si="993"/>
        <v>0</v>
      </c>
      <c r="G1388" s="44">
        <f t="shared" si="993"/>
        <v>0</v>
      </c>
      <c r="H1388" s="44">
        <f t="shared" si="993"/>
        <v>0</v>
      </c>
      <c r="I1388" s="44">
        <f t="shared" si="993"/>
        <v>0</v>
      </c>
      <c r="J1388" s="44">
        <f t="shared" si="993"/>
        <v>0</v>
      </c>
      <c r="K1388" s="44">
        <f t="shared" si="993"/>
        <v>0</v>
      </c>
      <c r="L1388" s="44">
        <f t="shared" si="993"/>
        <v>0</v>
      </c>
      <c r="M1388" s="44">
        <f t="shared" si="993"/>
        <v>0</v>
      </c>
      <c r="N1388" s="44">
        <f t="shared" si="993"/>
        <v>0</v>
      </c>
      <c r="O1388" s="44">
        <f t="shared" si="993"/>
        <v>315268.52</v>
      </c>
      <c r="P1388" s="44">
        <f t="shared" si="993"/>
        <v>257614.62</v>
      </c>
      <c r="Q1388" s="44">
        <f t="shared" si="993"/>
        <v>0</v>
      </c>
      <c r="R1388" s="44">
        <f t="shared" si="993"/>
        <v>0</v>
      </c>
      <c r="S1388" s="44">
        <f t="shared" si="993"/>
        <v>0</v>
      </c>
      <c r="T1388" s="44">
        <f t="shared" si="993"/>
        <v>0</v>
      </c>
      <c r="U1388" s="44">
        <f t="shared" si="993"/>
        <v>0</v>
      </c>
      <c r="V1388" s="44">
        <f t="shared" si="993"/>
        <v>0</v>
      </c>
      <c r="W1388" s="44">
        <f t="shared" si="993"/>
        <v>0</v>
      </c>
      <c r="X1388" s="44">
        <f t="shared" si="993"/>
        <v>0</v>
      </c>
      <c r="Y1388" s="44">
        <f t="shared" si="993"/>
        <v>0</v>
      </c>
      <c r="Z1388" s="44">
        <f t="shared" si="993"/>
        <v>572883.14</v>
      </c>
      <c r="AA1388" s="44">
        <f t="shared" si="993"/>
        <v>2265116.86</v>
      </c>
      <c r="AB1388" s="45">
        <f t="shared" si="992"/>
        <v>0.20186157152924594</v>
      </c>
      <c r="AC1388" s="38"/>
    </row>
    <row r="1389" spans="1:29" s="39" customFormat="1" ht="18" customHeight="1" x14ac:dyDescent="0.25">
      <c r="A1389" s="46" t="s">
        <v>41</v>
      </c>
      <c r="B1389" s="37">
        <f>[1]consoCURRENT!E26974</f>
        <v>0</v>
      </c>
      <c r="C1389" s="37">
        <f>[1]consoCURRENT!F26974</f>
        <v>0</v>
      </c>
      <c r="D1389" s="37">
        <f>[1]consoCURRENT!G26974</f>
        <v>0</v>
      </c>
      <c r="E1389" s="37">
        <f>[1]consoCURRENT!H26974</f>
        <v>0</v>
      </c>
      <c r="F1389" s="37">
        <f>[1]consoCURRENT!I26974</f>
        <v>0</v>
      </c>
      <c r="G1389" s="37">
        <f>[1]consoCURRENT!J26974</f>
        <v>0</v>
      </c>
      <c r="H1389" s="37">
        <f>[1]consoCURRENT!K26974</f>
        <v>0</v>
      </c>
      <c r="I1389" s="37">
        <f>[1]consoCURRENT!L26974</f>
        <v>0</v>
      </c>
      <c r="J1389" s="37">
        <f>[1]consoCURRENT!M26974</f>
        <v>0</v>
      </c>
      <c r="K1389" s="37">
        <f>[1]consoCURRENT!N26974</f>
        <v>0</v>
      </c>
      <c r="L1389" s="37">
        <f>[1]consoCURRENT!O26974</f>
        <v>0</v>
      </c>
      <c r="M1389" s="37">
        <f>[1]consoCURRENT!P26974</f>
        <v>0</v>
      </c>
      <c r="N1389" s="37">
        <f>[1]consoCURRENT!Q26974</f>
        <v>0</v>
      </c>
      <c r="O1389" s="37">
        <f>[1]consoCURRENT!R26974</f>
        <v>0</v>
      </c>
      <c r="P1389" s="37">
        <f>[1]consoCURRENT!S26974</f>
        <v>0</v>
      </c>
      <c r="Q1389" s="37">
        <f>[1]consoCURRENT!T26974</f>
        <v>0</v>
      </c>
      <c r="R1389" s="37">
        <f>[1]consoCURRENT!U26974</f>
        <v>0</v>
      </c>
      <c r="S1389" s="37">
        <f>[1]consoCURRENT!V26974</f>
        <v>0</v>
      </c>
      <c r="T1389" s="37">
        <f>[1]consoCURRENT!W26974</f>
        <v>0</v>
      </c>
      <c r="U1389" s="37">
        <f>[1]consoCURRENT!X26974</f>
        <v>0</v>
      </c>
      <c r="V1389" s="37">
        <f>[1]consoCURRENT!Y26974</f>
        <v>0</v>
      </c>
      <c r="W1389" s="37">
        <f>[1]consoCURRENT!Z26974</f>
        <v>0</v>
      </c>
      <c r="X1389" s="37">
        <f>[1]consoCURRENT!AA26974</f>
        <v>0</v>
      </c>
      <c r="Y1389" s="37">
        <f>[1]consoCURRENT!AB26974</f>
        <v>0</v>
      </c>
      <c r="Z1389" s="37">
        <f t="shared" ref="Z1389" si="994">SUM(M1389:Y1389)</f>
        <v>0</v>
      </c>
      <c r="AA1389" s="37">
        <f t="shared" ref="AA1389" si="995">B1389-Z1389</f>
        <v>0</v>
      </c>
      <c r="AB1389" s="42"/>
      <c r="AC1389" s="38"/>
    </row>
    <row r="1390" spans="1:29" s="39" customFormat="1" ht="18" customHeight="1" x14ac:dyDescent="0.25">
      <c r="A1390" s="43" t="s">
        <v>42</v>
      </c>
      <c r="B1390" s="44">
        <f>B1389+B1388</f>
        <v>2838000</v>
      </c>
      <c r="C1390" s="44">
        <f t="shared" ref="C1390:AA1390" si="996">C1389+C1388</f>
        <v>0</v>
      </c>
      <c r="D1390" s="44">
        <f t="shared" si="996"/>
        <v>0</v>
      </c>
      <c r="E1390" s="44">
        <f t="shared" si="996"/>
        <v>572883.14</v>
      </c>
      <c r="F1390" s="44">
        <f t="shared" si="996"/>
        <v>0</v>
      </c>
      <c r="G1390" s="44">
        <f t="shared" si="996"/>
        <v>0</v>
      </c>
      <c r="H1390" s="44">
        <f t="shared" si="996"/>
        <v>0</v>
      </c>
      <c r="I1390" s="44">
        <f t="shared" si="996"/>
        <v>0</v>
      </c>
      <c r="J1390" s="44">
        <f t="shared" si="996"/>
        <v>0</v>
      </c>
      <c r="K1390" s="44">
        <f t="shared" si="996"/>
        <v>0</v>
      </c>
      <c r="L1390" s="44">
        <f t="shared" si="996"/>
        <v>0</v>
      </c>
      <c r="M1390" s="44">
        <f t="shared" si="996"/>
        <v>0</v>
      </c>
      <c r="N1390" s="44">
        <f t="shared" si="996"/>
        <v>0</v>
      </c>
      <c r="O1390" s="44">
        <f t="shared" si="996"/>
        <v>315268.52</v>
      </c>
      <c r="P1390" s="44">
        <f t="shared" si="996"/>
        <v>257614.62</v>
      </c>
      <c r="Q1390" s="44">
        <f t="shared" si="996"/>
        <v>0</v>
      </c>
      <c r="R1390" s="44">
        <f t="shared" si="996"/>
        <v>0</v>
      </c>
      <c r="S1390" s="44">
        <f t="shared" si="996"/>
        <v>0</v>
      </c>
      <c r="T1390" s="44">
        <f t="shared" si="996"/>
        <v>0</v>
      </c>
      <c r="U1390" s="44">
        <f t="shared" si="996"/>
        <v>0</v>
      </c>
      <c r="V1390" s="44">
        <f t="shared" si="996"/>
        <v>0</v>
      </c>
      <c r="W1390" s="44">
        <f t="shared" si="996"/>
        <v>0</v>
      </c>
      <c r="X1390" s="44">
        <f t="shared" si="996"/>
        <v>0</v>
      </c>
      <c r="Y1390" s="44">
        <f t="shared" si="996"/>
        <v>0</v>
      </c>
      <c r="Z1390" s="44">
        <f t="shared" si="996"/>
        <v>572883.14</v>
      </c>
      <c r="AA1390" s="44">
        <f t="shared" si="996"/>
        <v>2265116.86</v>
      </c>
      <c r="AB1390" s="45">
        <f t="shared" si="992"/>
        <v>0.20186157152924594</v>
      </c>
      <c r="AC1390" s="47"/>
    </row>
    <row r="1391" spans="1:29" s="39" customFormat="1" ht="15" customHeight="1" x14ac:dyDescent="0.25">
      <c r="A1391" s="36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  <c r="O1391" s="37"/>
      <c r="P1391" s="37"/>
      <c r="Q1391" s="37"/>
      <c r="R1391" s="37"/>
      <c r="S1391" s="37"/>
      <c r="T1391" s="37"/>
      <c r="U1391" s="37"/>
      <c r="V1391" s="37"/>
      <c r="W1391" s="37"/>
      <c r="X1391" s="37"/>
      <c r="Y1391" s="37"/>
      <c r="Z1391" s="37"/>
      <c r="AA1391" s="37"/>
      <c r="AB1391" s="37"/>
      <c r="AC1391" s="38"/>
    </row>
    <row r="1392" spans="1:29" s="39" customFormat="1" ht="15" customHeight="1" x14ac:dyDescent="0.25">
      <c r="A1392" s="36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37"/>
      <c r="Q1392" s="37"/>
      <c r="R1392" s="37"/>
      <c r="S1392" s="37"/>
      <c r="T1392" s="37"/>
      <c r="U1392" s="37"/>
      <c r="V1392" s="37"/>
      <c r="W1392" s="37"/>
      <c r="X1392" s="37"/>
      <c r="Y1392" s="37"/>
      <c r="Z1392" s="37"/>
      <c r="AA1392" s="37"/>
      <c r="AB1392" s="37"/>
      <c r="AC1392" s="38"/>
    </row>
    <row r="1393" spans="1:29" s="39" customFormat="1" ht="15" customHeight="1" x14ac:dyDescent="0.3">
      <c r="A1393" s="40" t="s">
        <v>61</v>
      </c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  <c r="O1393" s="37"/>
      <c r="P1393" s="37"/>
      <c r="Q1393" s="37"/>
      <c r="R1393" s="37"/>
      <c r="S1393" s="37"/>
      <c r="T1393" s="37"/>
      <c r="U1393" s="37"/>
      <c r="V1393" s="37"/>
      <c r="W1393" s="37"/>
      <c r="X1393" s="37"/>
      <c r="Y1393" s="37"/>
      <c r="Z1393" s="37"/>
      <c r="AA1393" s="37"/>
      <c r="AB1393" s="37"/>
      <c r="AC1393" s="38"/>
    </row>
    <row r="1394" spans="1:29" s="39" customFormat="1" ht="18" customHeight="1" x14ac:dyDescent="0.25">
      <c r="A1394" s="41" t="s">
        <v>36</v>
      </c>
      <c r="B1394" s="37">
        <f>[1]consoCURRENT!E27034</f>
        <v>2092740</v>
      </c>
      <c r="C1394" s="37">
        <f>[1]consoCURRENT!F27034</f>
        <v>0</v>
      </c>
      <c r="D1394" s="37">
        <f>[1]consoCURRENT!G27034</f>
        <v>0</v>
      </c>
      <c r="E1394" s="37">
        <f>[1]consoCURRENT!H27034</f>
        <v>567464.80000000005</v>
      </c>
      <c r="F1394" s="37">
        <f>[1]consoCURRENT!I27034</f>
        <v>0</v>
      </c>
      <c r="G1394" s="37">
        <f>[1]consoCURRENT!J27034</f>
        <v>0</v>
      </c>
      <c r="H1394" s="37">
        <f>[1]consoCURRENT!K27034</f>
        <v>0</v>
      </c>
      <c r="I1394" s="37">
        <f>[1]consoCURRENT!L27034</f>
        <v>0</v>
      </c>
      <c r="J1394" s="37">
        <f>[1]consoCURRENT!M27034</f>
        <v>0</v>
      </c>
      <c r="K1394" s="37">
        <f>[1]consoCURRENT!N27034</f>
        <v>0</v>
      </c>
      <c r="L1394" s="37">
        <f>[1]consoCURRENT!O27034</f>
        <v>0</v>
      </c>
      <c r="M1394" s="37">
        <f>[1]consoCURRENT!P27034</f>
        <v>0</v>
      </c>
      <c r="N1394" s="37">
        <f>[1]consoCURRENT!Q27034</f>
        <v>0</v>
      </c>
      <c r="O1394" s="37">
        <f>[1]consoCURRENT!R27034</f>
        <v>374757.73</v>
      </c>
      <c r="P1394" s="37">
        <f>[1]consoCURRENT!S27034</f>
        <v>192707.07</v>
      </c>
      <c r="Q1394" s="37">
        <f>[1]consoCURRENT!T27034</f>
        <v>0</v>
      </c>
      <c r="R1394" s="37">
        <f>[1]consoCURRENT!U27034</f>
        <v>0</v>
      </c>
      <c r="S1394" s="37">
        <f>[1]consoCURRENT!V27034</f>
        <v>0</v>
      </c>
      <c r="T1394" s="37">
        <f>[1]consoCURRENT!W27034</f>
        <v>0</v>
      </c>
      <c r="U1394" s="37">
        <f>[1]consoCURRENT!X27034</f>
        <v>0</v>
      </c>
      <c r="V1394" s="37">
        <f>[1]consoCURRENT!Y27034</f>
        <v>0</v>
      </c>
      <c r="W1394" s="37">
        <f>[1]consoCURRENT!Z27034</f>
        <v>0</v>
      </c>
      <c r="X1394" s="37">
        <f>[1]consoCURRENT!AA27034</f>
        <v>0</v>
      </c>
      <c r="Y1394" s="37">
        <f>[1]consoCURRENT!AB27034</f>
        <v>0</v>
      </c>
      <c r="Z1394" s="37">
        <f>SUM(M1394:Y1394)</f>
        <v>567464.80000000005</v>
      </c>
      <c r="AA1394" s="37">
        <f>B1394-Z1394</f>
        <v>1525275.2</v>
      </c>
      <c r="AB1394" s="42">
        <f>Z1394/B1394</f>
        <v>0.27115876793103783</v>
      </c>
      <c r="AC1394" s="38"/>
    </row>
    <row r="1395" spans="1:29" s="39" customFormat="1" ht="18" customHeight="1" x14ac:dyDescent="0.25">
      <c r="A1395" s="41" t="s">
        <v>37</v>
      </c>
      <c r="B1395" s="37">
        <f>[1]consoCURRENT!E27110</f>
        <v>750260</v>
      </c>
      <c r="C1395" s="37">
        <f>[1]consoCURRENT!F27110</f>
        <v>0</v>
      </c>
      <c r="D1395" s="37">
        <f>[1]consoCURRENT!G27110</f>
        <v>0</v>
      </c>
      <c r="E1395" s="37">
        <f>[1]consoCURRENT!H27110</f>
        <v>286685.8</v>
      </c>
      <c r="F1395" s="37">
        <f>[1]consoCURRENT!I27110</f>
        <v>0</v>
      </c>
      <c r="G1395" s="37">
        <f>[1]consoCURRENT!J27110</f>
        <v>0</v>
      </c>
      <c r="H1395" s="37">
        <f>[1]consoCURRENT!K27110</f>
        <v>0</v>
      </c>
      <c r="I1395" s="37">
        <f>[1]consoCURRENT!L27110</f>
        <v>0</v>
      </c>
      <c r="J1395" s="37">
        <f>[1]consoCURRENT!M27110</f>
        <v>0</v>
      </c>
      <c r="K1395" s="37">
        <f>[1]consoCURRENT!N27110</f>
        <v>0</v>
      </c>
      <c r="L1395" s="37">
        <f>[1]consoCURRENT!O27110</f>
        <v>0</v>
      </c>
      <c r="M1395" s="37">
        <f>[1]consoCURRENT!P27110</f>
        <v>0</v>
      </c>
      <c r="N1395" s="37">
        <f>[1]consoCURRENT!Q27110</f>
        <v>0</v>
      </c>
      <c r="O1395" s="37">
        <f>[1]consoCURRENT!R27110</f>
        <v>79955.739999999991</v>
      </c>
      <c r="P1395" s="37">
        <f>[1]consoCURRENT!S27110</f>
        <v>206730.06</v>
      </c>
      <c r="Q1395" s="37">
        <f>[1]consoCURRENT!T27110</f>
        <v>0</v>
      </c>
      <c r="R1395" s="37">
        <f>[1]consoCURRENT!U27110</f>
        <v>0</v>
      </c>
      <c r="S1395" s="37">
        <f>[1]consoCURRENT!V27110</f>
        <v>0</v>
      </c>
      <c r="T1395" s="37">
        <f>[1]consoCURRENT!W27110</f>
        <v>0</v>
      </c>
      <c r="U1395" s="37">
        <f>[1]consoCURRENT!X27110</f>
        <v>0</v>
      </c>
      <c r="V1395" s="37">
        <f>[1]consoCURRENT!Y27110</f>
        <v>0</v>
      </c>
      <c r="W1395" s="37">
        <f>[1]consoCURRENT!Z27110</f>
        <v>0</v>
      </c>
      <c r="X1395" s="37">
        <f>[1]consoCURRENT!AA27110</f>
        <v>0</v>
      </c>
      <c r="Y1395" s="37">
        <f>[1]consoCURRENT!AB27110</f>
        <v>0</v>
      </c>
      <c r="Z1395" s="37">
        <f t="shared" ref="Z1395:Z1397" si="997">SUM(M1395:Y1395)</f>
        <v>286685.8</v>
      </c>
      <c r="AA1395" s="37">
        <f t="shared" ref="AA1395:AA1397" si="998">B1395-Z1395</f>
        <v>463574.2</v>
      </c>
      <c r="AB1395" s="42">
        <f t="shared" ref="AB1395:AB1400" si="999">Z1395/B1395</f>
        <v>0.38211526670754137</v>
      </c>
      <c r="AC1395" s="38"/>
    </row>
    <row r="1396" spans="1:29" s="39" customFormat="1" ht="18" customHeight="1" x14ac:dyDescent="0.25">
      <c r="A1396" s="41" t="s">
        <v>38</v>
      </c>
      <c r="B1396" s="37">
        <f>[1]consoCURRENT!E27116</f>
        <v>0</v>
      </c>
      <c r="C1396" s="37">
        <f>[1]consoCURRENT!F27116</f>
        <v>0</v>
      </c>
      <c r="D1396" s="37">
        <f>[1]consoCURRENT!G27116</f>
        <v>0</v>
      </c>
      <c r="E1396" s="37">
        <f>[1]consoCURRENT!H27116</f>
        <v>0</v>
      </c>
      <c r="F1396" s="37">
        <f>[1]consoCURRENT!I27116</f>
        <v>0</v>
      </c>
      <c r="G1396" s="37">
        <f>[1]consoCURRENT!J27116</f>
        <v>0</v>
      </c>
      <c r="H1396" s="37">
        <f>[1]consoCURRENT!K27116</f>
        <v>0</v>
      </c>
      <c r="I1396" s="37">
        <f>[1]consoCURRENT!L27116</f>
        <v>0</v>
      </c>
      <c r="J1396" s="37">
        <f>[1]consoCURRENT!M27116</f>
        <v>0</v>
      </c>
      <c r="K1396" s="37">
        <f>[1]consoCURRENT!N27116</f>
        <v>0</v>
      </c>
      <c r="L1396" s="37">
        <f>[1]consoCURRENT!O27116</f>
        <v>0</v>
      </c>
      <c r="M1396" s="37">
        <f>[1]consoCURRENT!P27116</f>
        <v>0</v>
      </c>
      <c r="N1396" s="37">
        <f>[1]consoCURRENT!Q27116</f>
        <v>0</v>
      </c>
      <c r="O1396" s="37">
        <f>[1]consoCURRENT!R27116</f>
        <v>0</v>
      </c>
      <c r="P1396" s="37">
        <f>[1]consoCURRENT!S27116</f>
        <v>0</v>
      </c>
      <c r="Q1396" s="37">
        <f>[1]consoCURRENT!T27116</f>
        <v>0</v>
      </c>
      <c r="R1396" s="37">
        <f>[1]consoCURRENT!U27116</f>
        <v>0</v>
      </c>
      <c r="S1396" s="37">
        <f>[1]consoCURRENT!V27116</f>
        <v>0</v>
      </c>
      <c r="T1396" s="37">
        <f>[1]consoCURRENT!W27116</f>
        <v>0</v>
      </c>
      <c r="U1396" s="37">
        <f>[1]consoCURRENT!X27116</f>
        <v>0</v>
      </c>
      <c r="V1396" s="37">
        <f>[1]consoCURRENT!Y27116</f>
        <v>0</v>
      </c>
      <c r="W1396" s="37">
        <f>[1]consoCURRENT!Z27116</f>
        <v>0</v>
      </c>
      <c r="X1396" s="37">
        <f>[1]consoCURRENT!AA27116</f>
        <v>0</v>
      </c>
      <c r="Y1396" s="37">
        <f>[1]consoCURRENT!AB27116</f>
        <v>0</v>
      </c>
      <c r="Z1396" s="37">
        <f t="shared" si="997"/>
        <v>0</v>
      </c>
      <c r="AA1396" s="37">
        <f t="shared" si="998"/>
        <v>0</v>
      </c>
      <c r="AB1396" s="42"/>
      <c r="AC1396" s="38"/>
    </row>
    <row r="1397" spans="1:29" s="39" customFormat="1" ht="18" customHeight="1" x14ac:dyDescent="0.25">
      <c r="A1397" s="41" t="s">
        <v>39</v>
      </c>
      <c r="B1397" s="37">
        <f>[1]consoCURRENT!E27145</f>
        <v>0</v>
      </c>
      <c r="C1397" s="37">
        <f>[1]consoCURRENT!F27145</f>
        <v>0</v>
      </c>
      <c r="D1397" s="37">
        <f>[1]consoCURRENT!G27145</f>
        <v>0</v>
      </c>
      <c r="E1397" s="37">
        <f>[1]consoCURRENT!H27145</f>
        <v>0</v>
      </c>
      <c r="F1397" s="37">
        <f>[1]consoCURRENT!I27145</f>
        <v>0</v>
      </c>
      <c r="G1397" s="37">
        <f>[1]consoCURRENT!J27145</f>
        <v>0</v>
      </c>
      <c r="H1397" s="37">
        <f>[1]consoCURRENT!K27145</f>
        <v>0</v>
      </c>
      <c r="I1397" s="37">
        <f>[1]consoCURRENT!L27145</f>
        <v>0</v>
      </c>
      <c r="J1397" s="37">
        <f>[1]consoCURRENT!M27145</f>
        <v>0</v>
      </c>
      <c r="K1397" s="37">
        <f>[1]consoCURRENT!N27145</f>
        <v>0</v>
      </c>
      <c r="L1397" s="37">
        <f>[1]consoCURRENT!O27145</f>
        <v>0</v>
      </c>
      <c r="M1397" s="37">
        <f>[1]consoCURRENT!P27145</f>
        <v>0</v>
      </c>
      <c r="N1397" s="37">
        <f>[1]consoCURRENT!Q27145</f>
        <v>0</v>
      </c>
      <c r="O1397" s="37">
        <f>[1]consoCURRENT!R27145</f>
        <v>0</v>
      </c>
      <c r="P1397" s="37">
        <f>[1]consoCURRENT!S27145</f>
        <v>0</v>
      </c>
      <c r="Q1397" s="37">
        <f>[1]consoCURRENT!T27145</f>
        <v>0</v>
      </c>
      <c r="R1397" s="37">
        <f>[1]consoCURRENT!U27145</f>
        <v>0</v>
      </c>
      <c r="S1397" s="37">
        <f>[1]consoCURRENT!V27145</f>
        <v>0</v>
      </c>
      <c r="T1397" s="37">
        <f>[1]consoCURRENT!W27145</f>
        <v>0</v>
      </c>
      <c r="U1397" s="37">
        <f>[1]consoCURRENT!X27145</f>
        <v>0</v>
      </c>
      <c r="V1397" s="37">
        <f>[1]consoCURRENT!Y27145</f>
        <v>0</v>
      </c>
      <c r="W1397" s="37">
        <f>[1]consoCURRENT!Z27145</f>
        <v>0</v>
      </c>
      <c r="X1397" s="37">
        <f>[1]consoCURRENT!AA27145</f>
        <v>0</v>
      </c>
      <c r="Y1397" s="37">
        <f>[1]consoCURRENT!AB27145</f>
        <v>0</v>
      </c>
      <c r="Z1397" s="37">
        <f t="shared" si="997"/>
        <v>0</v>
      </c>
      <c r="AA1397" s="37">
        <f t="shared" si="998"/>
        <v>0</v>
      </c>
      <c r="AB1397" s="42"/>
      <c r="AC1397" s="38"/>
    </row>
    <row r="1398" spans="1:29" s="39" customFormat="1" ht="18" customHeight="1" x14ac:dyDescent="0.25">
      <c r="A1398" s="43" t="s">
        <v>40</v>
      </c>
      <c r="B1398" s="44">
        <f>SUM(B1394:B1397)</f>
        <v>2843000</v>
      </c>
      <c r="C1398" s="44">
        <f t="shared" ref="C1398:AA1398" si="1000">SUM(C1394:C1397)</f>
        <v>0</v>
      </c>
      <c r="D1398" s="44">
        <f t="shared" si="1000"/>
        <v>0</v>
      </c>
      <c r="E1398" s="44">
        <f t="shared" si="1000"/>
        <v>854150.60000000009</v>
      </c>
      <c r="F1398" s="44">
        <f t="shared" si="1000"/>
        <v>0</v>
      </c>
      <c r="G1398" s="44">
        <f t="shared" si="1000"/>
        <v>0</v>
      </c>
      <c r="H1398" s="44">
        <f t="shared" si="1000"/>
        <v>0</v>
      </c>
      <c r="I1398" s="44">
        <f t="shared" si="1000"/>
        <v>0</v>
      </c>
      <c r="J1398" s="44">
        <f t="shared" si="1000"/>
        <v>0</v>
      </c>
      <c r="K1398" s="44">
        <f t="shared" si="1000"/>
        <v>0</v>
      </c>
      <c r="L1398" s="44">
        <f t="shared" si="1000"/>
        <v>0</v>
      </c>
      <c r="M1398" s="44">
        <f t="shared" si="1000"/>
        <v>0</v>
      </c>
      <c r="N1398" s="44">
        <f t="shared" si="1000"/>
        <v>0</v>
      </c>
      <c r="O1398" s="44">
        <f t="shared" si="1000"/>
        <v>454713.47</v>
      </c>
      <c r="P1398" s="44">
        <f t="shared" si="1000"/>
        <v>399437.13</v>
      </c>
      <c r="Q1398" s="44">
        <f t="shared" si="1000"/>
        <v>0</v>
      </c>
      <c r="R1398" s="44">
        <f t="shared" si="1000"/>
        <v>0</v>
      </c>
      <c r="S1398" s="44">
        <f t="shared" si="1000"/>
        <v>0</v>
      </c>
      <c r="T1398" s="44">
        <f t="shared" si="1000"/>
        <v>0</v>
      </c>
      <c r="U1398" s="44">
        <f t="shared" si="1000"/>
        <v>0</v>
      </c>
      <c r="V1398" s="44">
        <f t="shared" si="1000"/>
        <v>0</v>
      </c>
      <c r="W1398" s="44">
        <f t="shared" si="1000"/>
        <v>0</v>
      </c>
      <c r="X1398" s="44">
        <f t="shared" si="1000"/>
        <v>0</v>
      </c>
      <c r="Y1398" s="44">
        <f t="shared" si="1000"/>
        <v>0</v>
      </c>
      <c r="Z1398" s="44">
        <f t="shared" si="1000"/>
        <v>854150.60000000009</v>
      </c>
      <c r="AA1398" s="44">
        <f t="shared" si="1000"/>
        <v>1988849.4</v>
      </c>
      <c r="AB1398" s="45">
        <f t="shared" si="999"/>
        <v>0.30043988744284211</v>
      </c>
      <c r="AC1398" s="38"/>
    </row>
    <row r="1399" spans="1:29" s="39" customFormat="1" ht="18" customHeight="1" x14ac:dyDescent="0.25">
      <c r="A1399" s="46" t="s">
        <v>41</v>
      </c>
      <c r="B1399" s="37">
        <f>[1]consoCURRENT!E27149</f>
        <v>0</v>
      </c>
      <c r="C1399" s="37">
        <f>[1]consoCURRENT!F27149</f>
        <v>0</v>
      </c>
      <c r="D1399" s="37">
        <f>[1]consoCURRENT!G27149</f>
        <v>0</v>
      </c>
      <c r="E1399" s="37">
        <f>[1]consoCURRENT!H27149</f>
        <v>0</v>
      </c>
      <c r="F1399" s="37">
        <f>[1]consoCURRENT!I27149</f>
        <v>0</v>
      </c>
      <c r="G1399" s="37">
        <f>[1]consoCURRENT!J27149</f>
        <v>0</v>
      </c>
      <c r="H1399" s="37">
        <f>[1]consoCURRENT!K27149</f>
        <v>0</v>
      </c>
      <c r="I1399" s="37">
        <f>[1]consoCURRENT!L27149</f>
        <v>0</v>
      </c>
      <c r="J1399" s="37">
        <f>[1]consoCURRENT!M27149</f>
        <v>0</v>
      </c>
      <c r="K1399" s="37">
        <f>[1]consoCURRENT!N27149</f>
        <v>0</v>
      </c>
      <c r="L1399" s="37">
        <f>[1]consoCURRENT!O27149</f>
        <v>0</v>
      </c>
      <c r="M1399" s="37">
        <f>[1]consoCURRENT!P27149</f>
        <v>0</v>
      </c>
      <c r="N1399" s="37">
        <f>[1]consoCURRENT!Q27149</f>
        <v>0</v>
      </c>
      <c r="O1399" s="37">
        <f>[1]consoCURRENT!R27149</f>
        <v>0</v>
      </c>
      <c r="P1399" s="37">
        <f>[1]consoCURRENT!S27149</f>
        <v>0</v>
      </c>
      <c r="Q1399" s="37">
        <f>[1]consoCURRENT!T27149</f>
        <v>0</v>
      </c>
      <c r="R1399" s="37">
        <f>[1]consoCURRENT!U27149</f>
        <v>0</v>
      </c>
      <c r="S1399" s="37">
        <f>[1]consoCURRENT!V27149</f>
        <v>0</v>
      </c>
      <c r="T1399" s="37">
        <f>[1]consoCURRENT!W27149</f>
        <v>0</v>
      </c>
      <c r="U1399" s="37">
        <f>[1]consoCURRENT!X27149</f>
        <v>0</v>
      </c>
      <c r="V1399" s="37">
        <f>[1]consoCURRENT!Y27149</f>
        <v>0</v>
      </c>
      <c r="W1399" s="37">
        <f>[1]consoCURRENT!Z27149</f>
        <v>0</v>
      </c>
      <c r="X1399" s="37">
        <f>[1]consoCURRENT!AA27149</f>
        <v>0</v>
      </c>
      <c r="Y1399" s="37">
        <f>[1]consoCURRENT!AB27149</f>
        <v>0</v>
      </c>
      <c r="Z1399" s="37">
        <f t="shared" ref="Z1399" si="1001">SUM(M1399:Y1399)</f>
        <v>0</v>
      </c>
      <c r="AA1399" s="37">
        <f t="shared" ref="AA1399" si="1002">B1399-Z1399</f>
        <v>0</v>
      </c>
      <c r="AB1399" s="42"/>
      <c r="AC1399" s="38"/>
    </row>
    <row r="1400" spans="1:29" s="39" customFormat="1" ht="18" customHeight="1" x14ac:dyDescent="0.25">
      <c r="A1400" s="43" t="s">
        <v>42</v>
      </c>
      <c r="B1400" s="44">
        <f>B1399+B1398</f>
        <v>2843000</v>
      </c>
      <c r="C1400" s="44">
        <f t="shared" ref="C1400:AA1400" si="1003">C1399+C1398</f>
        <v>0</v>
      </c>
      <c r="D1400" s="44">
        <f t="shared" si="1003"/>
        <v>0</v>
      </c>
      <c r="E1400" s="44">
        <f t="shared" si="1003"/>
        <v>854150.60000000009</v>
      </c>
      <c r="F1400" s="44">
        <f t="shared" si="1003"/>
        <v>0</v>
      </c>
      <c r="G1400" s="44">
        <f t="shared" si="1003"/>
        <v>0</v>
      </c>
      <c r="H1400" s="44">
        <f t="shared" si="1003"/>
        <v>0</v>
      </c>
      <c r="I1400" s="44">
        <f t="shared" si="1003"/>
        <v>0</v>
      </c>
      <c r="J1400" s="44">
        <f t="shared" si="1003"/>
        <v>0</v>
      </c>
      <c r="K1400" s="44">
        <f t="shared" si="1003"/>
        <v>0</v>
      </c>
      <c r="L1400" s="44">
        <f t="shared" si="1003"/>
        <v>0</v>
      </c>
      <c r="M1400" s="44">
        <f t="shared" si="1003"/>
        <v>0</v>
      </c>
      <c r="N1400" s="44">
        <f t="shared" si="1003"/>
        <v>0</v>
      </c>
      <c r="O1400" s="44">
        <f t="shared" si="1003"/>
        <v>454713.47</v>
      </c>
      <c r="P1400" s="44">
        <f t="shared" si="1003"/>
        <v>399437.13</v>
      </c>
      <c r="Q1400" s="44">
        <f t="shared" si="1003"/>
        <v>0</v>
      </c>
      <c r="R1400" s="44">
        <f t="shared" si="1003"/>
        <v>0</v>
      </c>
      <c r="S1400" s="44">
        <f t="shared" si="1003"/>
        <v>0</v>
      </c>
      <c r="T1400" s="44">
        <f t="shared" si="1003"/>
        <v>0</v>
      </c>
      <c r="U1400" s="44">
        <f t="shared" si="1003"/>
        <v>0</v>
      </c>
      <c r="V1400" s="44">
        <f t="shared" si="1003"/>
        <v>0</v>
      </c>
      <c r="W1400" s="44">
        <f t="shared" si="1003"/>
        <v>0</v>
      </c>
      <c r="X1400" s="44">
        <f t="shared" si="1003"/>
        <v>0</v>
      </c>
      <c r="Y1400" s="44">
        <f t="shared" si="1003"/>
        <v>0</v>
      </c>
      <c r="Z1400" s="44">
        <f t="shared" si="1003"/>
        <v>854150.60000000009</v>
      </c>
      <c r="AA1400" s="44">
        <f t="shared" si="1003"/>
        <v>1988849.4</v>
      </c>
      <c r="AB1400" s="45">
        <f t="shared" si="999"/>
        <v>0.30043988744284211</v>
      </c>
      <c r="AC1400" s="47"/>
    </row>
    <row r="1401" spans="1:29" s="39" customFormat="1" ht="15" customHeight="1" x14ac:dyDescent="0.25">
      <c r="A1401" s="36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  <c r="O1401" s="37"/>
      <c r="P1401" s="37"/>
      <c r="Q1401" s="37"/>
      <c r="R1401" s="37"/>
      <c r="S1401" s="37"/>
      <c r="T1401" s="37"/>
      <c r="U1401" s="37"/>
      <c r="V1401" s="37"/>
      <c r="W1401" s="37"/>
      <c r="X1401" s="37"/>
      <c r="Y1401" s="37"/>
      <c r="Z1401" s="37"/>
      <c r="AA1401" s="37"/>
      <c r="AB1401" s="37"/>
      <c r="AC1401" s="38"/>
    </row>
    <row r="1402" spans="1:29" s="39" customFormat="1" ht="15" customHeight="1" x14ac:dyDescent="0.25">
      <c r="A1402" s="36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  <c r="O1402" s="37"/>
      <c r="P1402" s="37"/>
      <c r="Q1402" s="37"/>
      <c r="R1402" s="37"/>
      <c r="S1402" s="37"/>
      <c r="T1402" s="37"/>
      <c r="U1402" s="37"/>
      <c r="V1402" s="37"/>
      <c r="W1402" s="37"/>
      <c r="X1402" s="37"/>
      <c r="Y1402" s="37"/>
      <c r="Z1402" s="37"/>
      <c r="AA1402" s="37"/>
      <c r="AB1402" s="37"/>
      <c r="AC1402" s="38"/>
    </row>
    <row r="1403" spans="1:29" s="39" customFormat="1" ht="15" customHeight="1" x14ac:dyDescent="0.3">
      <c r="A1403" s="40" t="s">
        <v>62</v>
      </c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  <c r="O1403" s="37"/>
      <c r="P1403" s="37"/>
      <c r="Q1403" s="37"/>
      <c r="R1403" s="37"/>
      <c r="S1403" s="37"/>
      <c r="T1403" s="37"/>
      <c r="U1403" s="37"/>
      <c r="V1403" s="37"/>
      <c r="W1403" s="37"/>
      <c r="X1403" s="37"/>
      <c r="Y1403" s="37"/>
      <c r="Z1403" s="37"/>
      <c r="AA1403" s="37"/>
      <c r="AB1403" s="37"/>
      <c r="AC1403" s="38"/>
    </row>
    <row r="1404" spans="1:29" s="39" customFormat="1" ht="18" customHeight="1" x14ac:dyDescent="0.25">
      <c r="A1404" s="41" t="s">
        <v>36</v>
      </c>
      <c r="B1404" s="37">
        <f>[1]consoCURRENT!E27209</f>
        <v>2092740</v>
      </c>
      <c r="C1404" s="37">
        <f>[1]consoCURRENT!F27209</f>
        <v>0</v>
      </c>
      <c r="D1404" s="37">
        <f>[1]consoCURRENT!G27209</f>
        <v>0</v>
      </c>
      <c r="E1404" s="37">
        <f>[1]consoCURRENT!H27209</f>
        <v>523185</v>
      </c>
      <c r="F1404" s="37">
        <f>[1]consoCURRENT!I27209</f>
        <v>0</v>
      </c>
      <c r="G1404" s="37">
        <f>[1]consoCURRENT!J27209</f>
        <v>0</v>
      </c>
      <c r="H1404" s="37">
        <f>[1]consoCURRENT!K27209</f>
        <v>0</v>
      </c>
      <c r="I1404" s="37">
        <f>[1]consoCURRENT!L27209</f>
        <v>0</v>
      </c>
      <c r="J1404" s="37">
        <f>[1]consoCURRENT!M27209</f>
        <v>0</v>
      </c>
      <c r="K1404" s="37">
        <f>[1]consoCURRENT!N27209</f>
        <v>0</v>
      </c>
      <c r="L1404" s="37">
        <f>[1]consoCURRENT!O27209</f>
        <v>0</v>
      </c>
      <c r="M1404" s="37">
        <f>[1]consoCURRENT!P27209</f>
        <v>0</v>
      </c>
      <c r="N1404" s="37">
        <f>[1]consoCURRENT!Q27209</f>
        <v>0</v>
      </c>
      <c r="O1404" s="37">
        <f>[1]consoCURRENT!R27209</f>
        <v>348790</v>
      </c>
      <c r="P1404" s="37">
        <f>[1]consoCURRENT!S27209</f>
        <v>174395</v>
      </c>
      <c r="Q1404" s="37">
        <f>[1]consoCURRENT!T27209</f>
        <v>0</v>
      </c>
      <c r="R1404" s="37">
        <f>[1]consoCURRENT!U27209</f>
        <v>0</v>
      </c>
      <c r="S1404" s="37">
        <f>[1]consoCURRENT!V27209</f>
        <v>0</v>
      </c>
      <c r="T1404" s="37">
        <f>[1]consoCURRENT!W27209</f>
        <v>0</v>
      </c>
      <c r="U1404" s="37">
        <f>[1]consoCURRENT!X27209</f>
        <v>0</v>
      </c>
      <c r="V1404" s="37">
        <f>[1]consoCURRENT!Y27209</f>
        <v>0</v>
      </c>
      <c r="W1404" s="37">
        <f>[1]consoCURRENT!Z27209</f>
        <v>0</v>
      </c>
      <c r="X1404" s="37">
        <f>[1]consoCURRENT!AA27209</f>
        <v>0</v>
      </c>
      <c r="Y1404" s="37">
        <f>[1]consoCURRENT!AB27209</f>
        <v>0</v>
      </c>
      <c r="Z1404" s="37">
        <f>SUM(M1404:Y1404)</f>
        <v>523185</v>
      </c>
      <c r="AA1404" s="37">
        <f>B1404-Z1404</f>
        <v>1569555</v>
      </c>
      <c r="AB1404" s="42">
        <f>Z1404/B1404</f>
        <v>0.25</v>
      </c>
      <c r="AC1404" s="38"/>
    </row>
    <row r="1405" spans="1:29" s="39" customFormat="1" ht="18" customHeight="1" x14ac:dyDescent="0.25">
      <c r="A1405" s="41" t="s">
        <v>37</v>
      </c>
      <c r="B1405" s="37">
        <f>[1]consoCURRENT!E27285</f>
        <v>759260</v>
      </c>
      <c r="C1405" s="37">
        <f>[1]consoCURRENT!F27285</f>
        <v>0</v>
      </c>
      <c r="D1405" s="37">
        <f>[1]consoCURRENT!G27285</f>
        <v>0</v>
      </c>
      <c r="E1405" s="37">
        <f>[1]consoCURRENT!H27285</f>
        <v>195074</v>
      </c>
      <c r="F1405" s="37">
        <f>[1]consoCURRENT!I27285</f>
        <v>0</v>
      </c>
      <c r="G1405" s="37">
        <f>[1]consoCURRENT!J27285</f>
        <v>0</v>
      </c>
      <c r="H1405" s="37">
        <f>[1]consoCURRENT!K27285</f>
        <v>0</v>
      </c>
      <c r="I1405" s="37">
        <f>[1]consoCURRENT!L27285</f>
        <v>0</v>
      </c>
      <c r="J1405" s="37">
        <f>[1]consoCURRENT!M27285</f>
        <v>0</v>
      </c>
      <c r="K1405" s="37">
        <f>[1]consoCURRENT!N27285</f>
        <v>0</v>
      </c>
      <c r="L1405" s="37">
        <f>[1]consoCURRENT!O27285</f>
        <v>0</v>
      </c>
      <c r="M1405" s="37">
        <f>[1]consoCURRENT!P27285</f>
        <v>0</v>
      </c>
      <c r="N1405" s="37">
        <f>[1]consoCURRENT!Q27285</f>
        <v>0</v>
      </c>
      <c r="O1405" s="37">
        <f>[1]consoCURRENT!R27285</f>
        <v>2124.15</v>
      </c>
      <c r="P1405" s="37">
        <f>[1]consoCURRENT!S27285</f>
        <v>192949.85</v>
      </c>
      <c r="Q1405" s="37">
        <f>[1]consoCURRENT!T27285</f>
        <v>0</v>
      </c>
      <c r="R1405" s="37">
        <f>[1]consoCURRENT!U27285</f>
        <v>0</v>
      </c>
      <c r="S1405" s="37">
        <f>[1]consoCURRENT!V27285</f>
        <v>0</v>
      </c>
      <c r="T1405" s="37">
        <f>[1]consoCURRENT!W27285</f>
        <v>0</v>
      </c>
      <c r="U1405" s="37">
        <f>[1]consoCURRENT!X27285</f>
        <v>0</v>
      </c>
      <c r="V1405" s="37">
        <f>[1]consoCURRENT!Y27285</f>
        <v>0</v>
      </c>
      <c r="W1405" s="37">
        <f>[1]consoCURRENT!Z27285</f>
        <v>0</v>
      </c>
      <c r="X1405" s="37">
        <f>[1]consoCURRENT!AA27285</f>
        <v>0</v>
      </c>
      <c r="Y1405" s="37">
        <f>[1]consoCURRENT!AB27285</f>
        <v>0</v>
      </c>
      <c r="Z1405" s="37">
        <f t="shared" ref="Z1405:Z1407" si="1004">SUM(M1405:Y1405)</f>
        <v>195074</v>
      </c>
      <c r="AA1405" s="37">
        <f t="shared" ref="AA1405:AA1407" si="1005">B1405-Z1405</f>
        <v>564186</v>
      </c>
      <c r="AB1405" s="42">
        <f t="shared" ref="AB1405:AB1410" si="1006">Z1405/B1405</f>
        <v>0.25692648104733556</v>
      </c>
      <c r="AC1405" s="38"/>
    </row>
    <row r="1406" spans="1:29" s="39" customFormat="1" ht="18" customHeight="1" x14ac:dyDescent="0.25">
      <c r="A1406" s="41" t="s">
        <v>38</v>
      </c>
      <c r="B1406" s="37">
        <f>[1]consoCURRENT!E27291</f>
        <v>0</v>
      </c>
      <c r="C1406" s="37">
        <f>[1]consoCURRENT!F27291</f>
        <v>0</v>
      </c>
      <c r="D1406" s="37">
        <f>[1]consoCURRENT!G27291</f>
        <v>0</v>
      </c>
      <c r="E1406" s="37">
        <f>[1]consoCURRENT!H27291</f>
        <v>0</v>
      </c>
      <c r="F1406" s="37">
        <f>[1]consoCURRENT!I27291</f>
        <v>0</v>
      </c>
      <c r="G1406" s="37">
        <f>[1]consoCURRENT!J27291</f>
        <v>0</v>
      </c>
      <c r="H1406" s="37">
        <f>[1]consoCURRENT!K27291</f>
        <v>0</v>
      </c>
      <c r="I1406" s="37">
        <f>[1]consoCURRENT!L27291</f>
        <v>0</v>
      </c>
      <c r="J1406" s="37">
        <f>[1]consoCURRENT!M27291</f>
        <v>0</v>
      </c>
      <c r="K1406" s="37">
        <f>[1]consoCURRENT!N27291</f>
        <v>0</v>
      </c>
      <c r="L1406" s="37">
        <f>[1]consoCURRENT!O27291</f>
        <v>0</v>
      </c>
      <c r="M1406" s="37">
        <f>[1]consoCURRENT!P27291</f>
        <v>0</v>
      </c>
      <c r="N1406" s="37">
        <f>[1]consoCURRENT!Q27291</f>
        <v>0</v>
      </c>
      <c r="O1406" s="37">
        <f>[1]consoCURRENT!R27291</f>
        <v>0</v>
      </c>
      <c r="P1406" s="37">
        <f>[1]consoCURRENT!S27291</f>
        <v>0</v>
      </c>
      <c r="Q1406" s="37">
        <f>[1]consoCURRENT!T27291</f>
        <v>0</v>
      </c>
      <c r="R1406" s="37">
        <f>[1]consoCURRENT!U27291</f>
        <v>0</v>
      </c>
      <c r="S1406" s="37">
        <f>[1]consoCURRENT!V27291</f>
        <v>0</v>
      </c>
      <c r="T1406" s="37">
        <f>[1]consoCURRENT!W27291</f>
        <v>0</v>
      </c>
      <c r="U1406" s="37">
        <f>[1]consoCURRENT!X27291</f>
        <v>0</v>
      </c>
      <c r="V1406" s="37">
        <f>[1]consoCURRENT!Y27291</f>
        <v>0</v>
      </c>
      <c r="W1406" s="37">
        <f>[1]consoCURRENT!Z27291</f>
        <v>0</v>
      </c>
      <c r="X1406" s="37">
        <f>[1]consoCURRENT!AA27291</f>
        <v>0</v>
      </c>
      <c r="Y1406" s="37">
        <f>[1]consoCURRENT!AB27291</f>
        <v>0</v>
      </c>
      <c r="Z1406" s="37">
        <f t="shared" si="1004"/>
        <v>0</v>
      </c>
      <c r="AA1406" s="37">
        <f t="shared" si="1005"/>
        <v>0</v>
      </c>
      <c r="AB1406" s="42"/>
      <c r="AC1406" s="38"/>
    </row>
    <row r="1407" spans="1:29" s="39" customFormat="1" ht="18" customHeight="1" x14ac:dyDescent="0.25">
      <c r="A1407" s="41" t="s">
        <v>39</v>
      </c>
      <c r="B1407" s="37">
        <f>[1]consoCURRENT!E27320</f>
        <v>0</v>
      </c>
      <c r="C1407" s="37">
        <f>[1]consoCURRENT!F27320</f>
        <v>0</v>
      </c>
      <c r="D1407" s="37">
        <f>[1]consoCURRENT!G27320</f>
        <v>0</v>
      </c>
      <c r="E1407" s="37">
        <f>[1]consoCURRENT!H27320</f>
        <v>0</v>
      </c>
      <c r="F1407" s="37">
        <f>[1]consoCURRENT!I27320</f>
        <v>0</v>
      </c>
      <c r="G1407" s="37">
        <f>[1]consoCURRENT!J27320</f>
        <v>0</v>
      </c>
      <c r="H1407" s="37">
        <f>[1]consoCURRENT!K27320</f>
        <v>0</v>
      </c>
      <c r="I1407" s="37">
        <f>[1]consoCURRENT!L27320</f>
        <v>0</v>
      </c>
      <c r="J1407" s="37">
        <f>[1]consoCURRENT!M27320</f>
        <v>0</v>
      </c>
      <c r="K1407" s="37">
        <f>[1]consoCURRENT!N27320</f>
        <v>0</v>
      </c>
      <c r="L1407" s="37">
        <f>[1]consoCURRENT!O27320</f>
        <v>0</v>
      </c>
      <c r="M1407" s="37">
        <f>[1]consoCURRENT!P27320</f>
        <v>0</v>
      </c>
      <c r="N1407" s="37">
        <f>[1]consoCURRENT!Q27320</f>
        <v>0</v>
      </c>
      <c r="O1407" s="37">
        <f>[1]consoCURRENT!R27320</f>
        <v>0</v>
      </c>
      <c r="P1407" s="37">
        <f>[1]consoCURRENT!S27320</f>
        <v>0</v>
      </c>
      <c r="Q1407" s="37">
        <f>[1]consoCURRENT!T27320</f>
        <v>0</v>
      </c>
      <c r="R1407" s="37">
        <f>[1]consoCURRENT!U27320</f>
        <v>0</v>
      </c>
      <c r="S1407" s="37">
        <f>[1]consoCURRENT!V27320</f>
        <v>0</v>
      </c>
      <c r="T1407" s="37">
        <f>[1]consoCURRENT!W27320</f>
        <v>0</v>
      </c>
      <c r="U1407" s="37">
        <f>[1]consoCURRENT!X27320</f>
        <v>0</v>
      </c>
      <c r="V1407" s="37">
        <f>[1]consoCURRENT!Y27320</f>
        <v>0</v>
      </c>
      <c r="W1407" s="37">
        <f>[1]consoCURRENT!Z27320</f>
        <v>0</v>
      </c>
      <c r="X1407" s="37">
        <f>[1]consoCURRENT!AA27320</f>
        <v>0</v>
      </c>
      <c r="Y1407" s="37">
        <f>[1]consoCURRENT!AB27320</f>
        <v>0</v>
      </c>
      <c r="Z1407" s="37">
        <f t="shared" si="1004"/>
        <v>0</v>
      </c>
      <c r="AA1407" s="37">
        <f t="shared" si="1005"/>
        <v>0</v>
      </c>
      <c r="AB1407" s="42"/>
      <c r="AC1407" s="38"/>
    </row>
    <row r="1408" spans="1:29" s="39" customFormat="1" ht="18" customHeight="1" x14ac:dyDescent="0.25">
      <c r="A1408" s="43" t="s">
        <v>40</v>
      </c>
      <c r="B1408" s="44">
        <f>SUM(B1404:B1407)</f>
        <v>2852000</v>
      </c>
      <c r="C1408" s="44">
        <f t="shared" ref="C1408:AA1408" si="1007">SUM(C1404:C1407)</f>
        <v>0</v>
      </c>
      <c r="D1408" s="44">
        <f t="shared" si="1007"/>
        <v>0</v>
      </c>
      <c r="E1408" s="44">
        <f t="shared" si="1007"/>
        <v>718259</v>
      </c>
      <c r="F1408" s="44">
        <f t="shared" si="1007"/>
        <v>0</v>
      </c>
      <c r="G1408" s="44">
        <f t="shared" si="1007"/>
        <v>0</v>
      </c>
      <c r="H1408" s="44">
        <f t="shared" si="1007"/>
        <v>0</v>
      </c>
      <c r="I1408" s="44">
        <f t="shared" si="1007"/>
        <v>0</v>
      </c>
      <c r="J1408" s="44">
        <f t="shared" si="1007"/>
        <v>0</v>
      </c>
      <c r="K1408" s="44">
        <f t="shared" si="1007"/>
        <v>0</v>
      </c>
      <c r="L1408" s="44">
        <f t="shared" si="1007"/>
        <v>0</v>
      </c>
      <c r="M1408" s="44">
        <f t="shared" si="1007"/>
        <v>0</v>
      </c>
      <c r="N1408" s="44">
        <f t="shared" si="1007"/>
        <v>0</v>
      </c>
      <c r="O1408" s="44">
        <f t="shared" si="1007"/>
        <v>350914.15</v>
      </c>
      <c r="P1408" s="44">
        <f t="shared" si="1007"/>
        <v>367344.85</v>
      </c>
      <c r="Q1408" s="44">
        <f t="shared" si="1007"/>
        <v>0</v>
      </c>
      <c r="R1408" s="44">
        <f t="shared" si="1007"/>
        <v>0</v>
      </c>
      <c r="S1408" s="44">
        <f t="shared" si="1007"/>
        <v>0</v>
      </c>
      <c r="T1408" s="44">
        <f t="shared" si="1007"/>
        <v>0</v>
      </c>
      <c r="U1408" s="44">
        <f t="shared" si="1007"/>
        <v>0</v>
      </c>
      <c r="V1408" s="44">
        <f t="shared" si="1007"/>
        <v>0</v>
      </c>
      <c r="W1408" s="44">
        <f t="shared" si="1007"/>
        <v>0</v>
      </c>
      <c r="X1408" s="44">
        <f t="shared" si="1007"/>
        <v>0</v>
      </c>
      <c r="Y1408" s="44">
        <f t="shared" si="1007"/>
        <v>0</v>
      </c>
      <c r="Z1408" s="44">
        <f t="shared" si="1007"/>
        <v>718259</v>
      </c>
      <c r="AA1408" s="44">
        <f t="shared" si="1007"/>
        <v>2133741</v>
      </c>
      <c r="AB1408" s="45">
        <f t="shared" si="1006"/>
        <v>0.25184396914446</v>
      </c>
      <c r="AC1408" s="38"/>
    </row>
    <row r="1409" spans="1:29" s="39" customFormat="1" ht="18" customHeight="1" x14ac:dyDescent="0.25">
      <c r="A1409" s="46" t="s">
        <v>41</v>
      </c>
      <c r="B1409" s="37">
        <f>[1]consoCURRENT!E27324</f>
        <v>0</v>
      </c>
      <c r="C1409" s="37">
        <f>[1]consoCURRENT!F27324</f>
        <v>0</v>
      </c>
      <c r="D1409" s="37">
        <f>[1]consoCURRENT!G27324</f>
        <v>0</v>
      </c>
      <c r="E1409" s="37">
        <f>[1]consoCURRENT!H27324</f>
        <v>0</v>
      </c>
      <c r="F1409" s="37">
        <f>[1]consoCURRENT!I27324</f>
        <v>0</v>
      </c>
      <c r="G1409" s="37">
        <f>[1]consoCURRENT!J27324</f>
        <v>0</v>
      </c>
      <c r="H1409" s="37">
        <f>[1]consoCURRENT!K27324</f>
        <v>0</v>
      </c>
      <c r="I1409" s="37">
        <f>[1]consoCURRENT!L27324</f>
        <v>0</v>
      </c>
      <c r="J1409" s="37">
        <f>[1]consoCURRENT!M27324</f>
        <v>0</v>
      </c>
      <c r="K1409" s="37">
        <f>[1]consoCURRENT!N27324</f>
        <v>0</v>
      </c>
      <c r="L1409" s="37">
        <f>[1]consoCURRENT!O27324</f>
        <v>0</v>
      </c>
      <c r="M1409" s="37">
        <f>[1]consoCURRENT!P27324</f>
        <v>0</v>
      </c>
      <c r="N1409" s="37">
        <f>[1]consoCURRENT!Q27324</f>
        <v>0</v>
      </c>
      <c r="O1409" s="37">
        <f>[1]consoCURRENT!R27324</f>
        <v>0</v>
      </c>
      <c r="P1409" s="37">
        <f>[1]consoCURRENT!S27324</f>
        <v>0</v>
      </c>
      <c r="Q1409" s="37">
        <f>[1]consoCURRENT!T27324</f>
        <v>0</v>
      </c>
      <c r="R1409" s="37">
        <f>[1]consoCURRENT!U27324</f>
        <v>0</v>
      </c>
      <c r="S1409" s="37">
        <f>[1]consoCURRENT!V27324</f>
        <v>0</v>
      </c>
      <c r="T1409" s="37">
        <f>[1]consoCURRENT!W27324</f>
        <v>0</v>
      </c>
      <c r="U1409" s="37">
        <f>[1]consoCURRENT!X27324</f>
        <v>0</v>
      </c>
      <c r="V1409" s="37">
        <f>[1]consoCURRENT!Y27324</f>
        <v>0</v>
      </c>
      <c r="W1409" s="37">
        <f>[1]consoCURRENT!Z27324</f>
        <v>0</v>
      </c>
      <c r="X1409" s="37">
        <f>[1]consoCURRENT!AA27324</f>
        <v>0</v>
      </c>
      <c r="Y1409" s="37">
        <f>[1]consoCURRENT!AB27324</f>
        <v>0</v>
      </c>
      <c r="Z1409" s="37">
        <f t="shared" ref="Z1409" si="1008">SUM(M1409:Y1409)</f>
        <v>0</v>
      </c>
      <c r="AA1409" s="37">
        <f t="shared" ref="AA1409" si="1009">B1409-Z1409</f>
        <v>0</v>
      </c>
      <c r="AB1409" s="42"/>
      <c r="AC1409" s="38"/>
    </row>
    <row r="1410" spans="1:29" s="39" customFormat="1" ht="18" customHeight="1" x14ac:dyDescent="0.25">
      <c r="A1410" s="43" t="s">
        <v>42</v>
      </c>
      <c r="B1410" s="44">
        <f>B1409+B1408</f>
        <v>2852000</v>
      </c>
      <c r="C1410" s="44">
        <f t="shared" ref="C1410:AA1410" si="1010">C1409+C1408</f>
        <v>0</v>
      </c>
      <c r="D1410" s="44">
        <f t="shared" si="1010"/>
        <v>0</v>
      </c>
      <c r="E1410" s="44">
        <f t="shared" si="1010"/>
        <v>718259</v>
      </c>
      <c r="F1410" s="44">
        <f t="shared" si="1010"/>
        <v>0</v>
      </c>
      <c r="G1410" s="44">
        <f t="shared" si="1010"/>
        <v>0</v>
      </c>
      <c r="H1410" s="44">
        <f t="shared" si="1010"/>
        <v>0</v>
      </c>
      <c r="I1410" s="44">
        <f t="shared" si="1010"/>
        <v>0</v>
      </c>
      <c r="J1410" s="44">
        <f t="shared" si="1010"/>
        <v>0</v>
      </c>
      <c r="K1410" s="44">
        <f t="shared" si="1010"/>
        <v>0</v>
      </c>
      <c r="L1410" s="44">
        <f t="shared" si="1010"/>
        <v>0</v>
      </c>
      <c r="M1410" s="44">
        <f t="shared" si="1010"/>
        <v>0</v>
      </c>
      <c r="N1410" s="44">
        <f t="shared" si="1010"/>
        <v>0</v>
      </c>
      <c r="O1410" s="44">
        <f t="shared" si="1010"/>
        <v>350914.15</v>
      </c>
      <c r="P1410" s="44">
        <f t="shared" si="1010"/>
        <v>367344.85</v>
      </c>
      <c r="Q1410" s="44">
        <f t="shared" si="1010"/>
        <v>0</v>
      </c>
      <c r="R1410" s="44">
        <f t="shared" si="1010"/>
        <v>0</v>
      </c>
      <c r="S1410" s="44">
        <f t="shared" si="1010"/>
        <v>0</v>
      </c>
      <c r="T1410" s="44">
        <f t="shared" si="1010"/>
        <v>0</v>
      </c>
      <c r="U1410" s="44">
        <f t="shared" si="1010"/>
        <v>0</v>
      </c>
      <c r="V1410" s="44">
        <f t="shared" si="1010"/>
        <v>0</v>
      </c>
      <c r="W1410" s="44">
        <f t="shared" si="1010"/>
        <v>0</v>
      </c>
      <c r="X1410" s="44">
        <f t="shared" si="1010"/>
        <v>0</v>
      </c>
      <c r="Y1410" s="44">
        <f t="shared" si="1010"/>
        <v>0</v>
      </c>
      <c r="Z1410" s="44">
        <f t="shared" si="1010"/>
        <v>718259</v>
      </c>
      <c r="AA1410" s="44">
        <f t="shared" si="1010"/>
        <v>2133741</v>
      </c>
      <c r="AB1410" s="45">
        <f t="shared" si="1006"/>
        <v>0.25184396914446</v>
      </c>
      <c r="AC1410" s="47"/>
    </row>
    <row r="1411" spans="1:29" s="39" customFormat="1" ht="15" customHeight="1" x14ac:dyDescent="0.25">
      <c r="A1411" s="36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  <c r="O1411" s="37"/>
      <c r="P1411" s="37"/>
      <c r="Q1411" s="37"/>
      <c r="R1411" s="37"/>
      <c r="S1411" s="37"/>
      <c r="T1411" s="37"/>
      <c r="U1411" s="37"/>
      <c r="V1411" s="37"/>
      <c r="W1411" s="37"/>
      <c r="X1411" s="37"/>
      <c r="Y1411" s="37"/>
      <c r="Z1411" s="37"/>
      <c r="AA1411" s="37"/>
      <c r="AB1411" s="37"/>
      <c r="AC1411" s="38"/>
    </row>
    <row r="1412" spans="1:29" s="39" customFormat="1" ht="15" customHeight="1" x14ac:dyDescent="0.25">
      <c r="A1412" s="36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  <c r="O1412" s="37"/>
      <c r="P1412" s="37"/>
      <c r="Q1412" s="37"/>
      <c r="R1412" s="37"/>
      <c r="S1412" s="37"/>
      <c r="T1412" s="37"/>
      <c r="U1412" s="37"/>
      <c r="V1412" s="37"/>
      <c r="W1412" s="37"/>
      <c r="X1412" s="37"/>
      <c r="Y1412" s="37"/>
      <c r="Z1412" s="37"/>
      <c r="AA1412" s="37"/>
      <c r="AB1412" s="37"/>
      <c r="AC1412" s="38"/>
    </row>
    <row r="1413" spans="1:29" s="39" customFormat="1" ht="15" customHeight="1" x14ac:dyDescent="0.3">
      <c r="A1413" s="40" t="s">
        <v>63</v>
      </c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  <c r="O1413" s="37"/>
      <c r="P1413" s="37"/>
      <c r="Q1413" s="37"/>
      <c r="R1413" s="37"/>
      <c r="S1413" s="37"/>
      <c r="T1413" s="37"/>
      <c r="U1413" s="37"/>
      <c r="V1413" s="37"/>
      <c r="W1413" s="37"/>
      <c r="X1413" s="37"/>
      <c r="Y1413" s="37"/>
      <c r="Z1413" s="37"/>
      <c r="AA1413" s="37"/>
      <c r="AB1413" s="37"/>
      <c r="AC1413" s="38"/>
    </row>
    <row r="1414" spans="1:29" s="39" customFormat="1" ht="18" customHeight="1" x14ac:dyDescent="0.25">
      <c r="A1414" s="41" t="s">
        <v>36</v>
      </c>
      <c r="B1414" s="37">
        <f>[1]consoCURRENT!E27384</f>
        <v>2092740</v>
      </c>
      <c r="C1414" s="37">
        <f>[1]consoCURRENT!F27384</f>
        <v>0</v>
      </c>
      <c r="D1414" s="37">
        <f>[1]consoCURRENT!G27384</f>
        <v>0</v>
      </c>
      <c r="E1414" s="37">
        <f>[1]consoCURRENT!H27384</f>
        <v>511320.16000000003</v>
      </c>
      <c r="F1414" s="37">
        <f>[1]consoCURRENT!I27384</f>
        <v>0</v>
      </c>
      <c r="G1414" s="37">
        <f>[1]consoCURRENT!J27384</f>
        <v>0</v>
      </c>
      <c r="H1414" s="37">
        <f>[1]consoCURRENT!K27384</f>
        <v>0</v>
      </c>
      <c r="I1414" s="37">
        <f>[1]consoCURRENT!L27384</f>
        <v>0</v>
      </c>
      <c r="J1414" s="37">
        <f>[1]consoCURRENT!M27384</f>
        <v>0</v>
      </c>
      <c r="K1414" s="37">
        <f>[1]consoCURRENT!N27384</f>
        <v>0</v>
      </c>
      <c r="L1414" s="37">
        <f>[1]consoCURRENT!O27384</f>
        <v>0</v>
      </c>
      <c r="M1414" s="37">
        <f>[1]consoCURRENT!P27384</f>
        <v>0</v>
      </c>
      <c r="N1414" s="37">
        <f>[1]consoCURRENT!Q27384</f>
        <v>0</v>
      </c>
      <c r="O1414" s="37">
        <f>[1]consoCURRENT!R27384</f>
        <v>338743.34</v>
      </c>
      <c r="P1414" s="37">
        <f>[1]consoCURRENT!S27384</f>
        <v>172576.82</v>
      </c>
      <c r="Q1414" s="37">
        <f>[1]consoCURRENT!T27384</f>
        <v>0</v>
      </c>
      <c r="R1414" s="37">
        <f>[1]consoCURRENT!U27384</f>
        <v>0</v>
      </c>
      <c r="S1414" s="37">
        <f>[1]consoCURRENT!V27384</f>
        <v>0</v>
      </c>
      <c r="T1414" s="37">
        <f>[1]consoCURRENT!W27384</f>
        <v>0</v>
      </c>
      <c r="U1414" s="37">
        <f>[1]consoCURRENT!X27384</f>
        <v>0</v>
      </c>
      <c r="V1414" s="37">
        <f>[1]consoCURRENT!Y27384</f>
        <v>0</v>
      </c>
      <c r="W1414" s="37">
        <f>[1]consoCURRENT!Z27384</f>
        <v>0</v>
      </c>
      <c r="X1414" s="37">
        <f>[1]consoCURRENT!AA27384</f>
        <v>0</v>
      </c>
      <c r="Y1414" s="37">
        <f>[1]consoCURRENT!AB27384</f>
        <v>0</v>
      </c>
      <c r="Z1414" s="37">
        <f>SUM(M1414:Y1414)</f>
        <v>511320.16000000003</v>
      </c>
      <c r="AA1414" s="37">
        <f>B1414-Z1414</f>
        <v>1581419.8399999999</v>
      </c>
      <c r="AB1414" s="42">
        <f>Z1414/B1414</f>
        <v>0.24433047583550754</v>
      </c>
      <c r="AC1414" s="38"/>
    </row>
    <row r="1415" spans="1:29" s="39" customFormat="1" ht="18" customHeight="1" x14ac:dyDescent="0.25">
      <c r="A1415" s="41" t="s">
        <v>37</v>
      </c>
      <c r="B1415" s="37">
        <f>[1]consoCURRENT!E27460</f>
        <v>750260</v>
      </c>
      <c r="C1415" s="37">
        <f>[1]consoCURRENT!F27460</f>
        <v>0</v>
      </c>
      <c r="D1415" s="37">
        <f>[1]consoCURRENT!G27460</f>
        <v>0</v>
      </c>
      <c r="E1415" s="37">
        <f>[1]consoCURRENT!H27460</f>
        <v>51966.509999999995</v>
      </c>
      <c r="F1415" s="37">
        <f>[1]consoCURRENT!I27460</f>
        <v>0</v>
      </c>
      <c r="G1415" s="37">
        <f>[1]consoCURRENT!J27460</f>
        <v>0</v>
      </c>
      <c r="H1415" s="37">
        <f>[1]consoCURRENT!K27460</f>
        <v>0</v>
      </c>
      <c r="I1415" s="37">
        <f>[1]consoCURRENT!L27460</f>
        <v>0</v>
      </c>
      <c r="J1415" s="37">
        <f>[1]consoCURRENT!M27460</f>
        <v>0</v>
      </c>
      <c r="K1415" s="37">
        <f>[1]consoCURRENT!N27460</f>
        <v>0</v>
      </c>
      <c r="L1415" s="37">
        <f>[1]consoCURRENT!O27460</f>
        <v>0</v>
      </c>
      <c r="M1415" s="37">
        <f>[1]consoCURRENT!P27460</f>
        <v>0</v>
      </c>
      <c r="N1415" s="37">
        <f>[1]consoCURRENT!Q27460</f>
        <v>0</v>
      </c>
      <c r="O1415" s="37">
        <f>[1]consoCURRENT!R27460</f>
        <v>24890.559999999998</v>
      </c>
      <c r="P1415" s="37">
        <f>[1]consoCURRENT!S27460</f>
        <v>27075.95</v>
      </c>
      <c r="Q1415" s="37">
        <f>[1]consoCURRENT!T27460</f>
        <v>0</v>
      </c>
      <c r="R1415" s="37">
        <f>[1]consoCURRENT!U27460</f>
        <v>0</v>
      </c>
      <c r="S1415" s="37">
        <f>[1]consoCURRENT!V27460</f>
        <v>0</v>
      </c>
      <c r="T1415" s="37">
        <f>[1]consoCURRENT!W27460</f>
        <v>0</v>
      </c>
      <c r="U1415" s="37">
        <f>[1]consoCURRENT!X27460</f>
        <v>0</v>
      </c>
      <c r="V1415" s="37">
        <f>[1]consoCURRENT!Y27460</f>
        <v>0</v>
      </c>
      <c r="W1415" s="37">
        <f>[1]consoCURRENT!Z27460</f>
        <v>0</v>
      </c>
      <c r="X1415" s="37">
        <f>[1]consoCURRENT!AA27460</f>
        <v>0</v>
      </c>
      <c r="Y1415" s="37">
        <f>[1]consoCURRENT!AB27460</f>
        <v>0</v>
      </c>
      <c r="Z1415" s="37">
        <f t="shared" ref="Z1415:Z1417" si="1011">SUM(M1415:Y1415)</f>
        <v>51966.509999999995</v>
      </c>
      <c r="AA1415" s="37">
        <f t="shared" ref="AA1415:AA1417" si="1012">B1415-Z1415</f>
        <v>698293.49</v>
      </c>
      <c r="AB1415" s="42">
        <f t="shared" ref="AB1415:AB1420" si="1013">Z1415/B1415</f>
        <v>6.9264668248340572E-2</v>
      </c>
      <c r="AC1415" s="38"/>
    </row>
    <row r="1416" spans="1:29" s="39" customFormat="1" ht="18" customHeight="1" x14ac:dyDescent="0.25">
      <c r="A1416" s="41" t="s">
        <v>38</v>
      </c>
      <c r="B1416" s="37">
        <f>[1]consoCURRENT!E27466</f>
        <v>0</v>
      </c>
      <c r="C1416" s="37">
        <f>[1]consoCURRENT!F27466</f>
        <v>0</v>
      </c>
      <c r="D1416" s="37">
        <f>[1]consoCURRENT!G27466</f>
        <v>0</v>
      </c>
      <c r="E1416" s="37">
        <f>[1]consoCURRENT!H27466</f>
        <v>0</v>
      </c>
      <c r="F1416" s="37">
        <f>[1]consoCURRENT!I27466</f>
        <v>0</v>
      </c>
      <c r="G1416" s="37">
        <f>[1]consoCURRENT!J27466</f>
        <v>0</v>
      </c>
      <c r="H1416" s="37">
        <f>[1]consoCURRENT!K27466</f>
        <v>0</v>
      </c>
      <c r="I1416" s="37">
        <f>[1]consoCURRENT!L27466</f>
        <v>0</v>
      </c>
      <c r="J1416" s="37">
        <f>[1]consoCURRENT!M27466</f>
        <v>0</v>
      </c>
      <c r="K1416" s="37">
        <f>[1]consoCURRENT!N27466</f>
        <v>0</v>
      </c>
      <c r="L1416" s="37">
        <f>[1]consoCURRENT!O27466</f>
        <v>0</v>
      </c>
      <c r="M1416" s="37">
        <f>[1]consoCURRENT!P27466</f>
        <v>0</v>
      </c>
      <c r="N1416" s="37">
        <f>[1]consoCURRENT!Q27466</f>
        <v>0</v>
      </c>
      <c r="O1416" s="37">
        <f>[1]consoCURRENT!R27466</f>
        <v>0</v>
      </c>
      <c r="P1416" s="37">
        <f>[1]consoCURRENT!S27466</f>
        <v>0</v>
      </c>
      <c r="Q1416" s="37">
        <f>[1]consoCURRENT!T27466</f>
        <v>0</v>
      </c>
      <c r="R1416" s="37">
        <f>[1]consoCURRENT!U27466</f>
        <v>0</v>
      </c>
      <c r="S1416" s="37">
        <f>[1]consoCURRENT!V27466</f>
        <v>0</v>
      </c>
      <c r="T1416" s="37">
        <f>[1]consoCURRENT!W27466</f>
        <v>0</v>
      </c>
      <c r="U1416" s="37">
        <f>[1]consoCURRENT!X27466</f>
        <v>0</v>
      </c>
      <c r="V1416" s="37">
        <f>[1]consoCURRENT!Y27466</f>
        <v>0</v>
      </c>
      <c r="W1416" s="37">
        <f>[1]consoCURRENT!Z27466</f>
        <v>0</v>
      </c>
      <c r="X1416" s="37">
        <f>[1]consoCURRENT!AA27466</f>
        <v>0</v>
      </c>
      <c r="Y1416" s="37">
        <f>[1]consoCURRENT!AB27466</f>
        <v>0</v>
      </c>
      <c r="Z1416" s="37">
        <f t="shared" si="1011"/>
        <v>0</v>
      </c>
      <c r="AA1416" s="37">
        <f t="shared" si="1012"/>
        <v>0</v>
      </c>
      <c r="AB1416" s="42"/>
      <c r="AC1416" s="38"/>
    </row>
    <row r="1417" spans="1:29" s="39" customFormat="1" ht="18" customHeight="1" x14ac:dyDescent="0.25">
      <c r="A1417" s="41" t="s">
        <v>39</v>
      </c>
      <c r="B1417" s="37">
        <f>[1]consoCURRENT!E27495</f>
        <v>0</v>
      </c>
      <c r="C1417" s="37">
        <f>[1]consoCURRENT!F27495</f>
        <v>0</v>
      </c>
      <c r="D1417" s="37">
        <f>[1]consoCURRENT!G27495</f>
        <v>0</v>
      </c>
      <c r="E1417" s="37">
        <f>[1]consoCURRENT!H27495</f>
        <v>0</v>
      </c>
      <c r="F1417" s="37">
        <f>[1]consoCURRENT!I27495</f>
        <v>0</v>
      </c>
      <c r="G1417" s="37">
        <f>[1]consoCURRENT!J27495</f>
        <v>0</v>
      </c>
      <c r="H1417" s="37">
        <f>[1]consoCURRENT!K27495</f>
        <v>0</v>
      </c>
      <c r="I1417" s="37">
        <f>[1]consoCURRENT!L27495</f>
        <v>0</v>
      </c>
      <c r="J1417" s="37">
        <f>[1]consoCURRENT!M27495</f>
        <v>0</v>
      </c>
      <c r="K1417" s="37">
        <f>[1]consoCURRENT!N27495</f>
        <v>0</v>
      </c>
      <c r="L1417" s="37">
        <f>[1]consoCURRENT!O27495</f>
        <v>0</v>
      </c>
      <c r="M1417" s="37">
        <f>[1]consoCURRENT!P27495</f>
        <v>0</v>
      </c>
      <c r="N1417" s="37">
        <f>[1]consoCURRENT!Q27495</f>
        <v>0</v>
      </c>
      <c r="O1417" s="37">
        <f>[1]consoCURRENT!R27495</f>
        <v>0</v>
      </c>
      <c r="P1417" s="37">
        <f>[1]consoCURRENT!S27495</f>
        <v>0</v>
      </c>
      <c r="Q1417" s="37">
        <f>[1]consoCURRENT!T27495</f>
        <v>0</v>
      </c>
      <c r="R1417" s="37">
        <f>[1]consoCURRENT!U27495</f>
        <v>0</v>
      </c>
      <c r="S1417" s="37">
        <f>[1]consoCURRENT!V27495</f>
        <v>0</v>
      </c>
      <c r="T1417" s="37">
        <f>[1]consoCURRENT!W27495</f>
        <v>0</v>
      </c>
      <c r="U1417" s="37">
        <f>[1]consoCURRENT!X27495</f>
        <v>0</v>
      </c>
      <c r="V1417" s="37">
        <f>[1]consoCURRENT!Y27495</f>
        <v>0</v>
      </c>
      <c r="W1417" s="37">
        <f>[1]consoCURRENT!Z27495</f>
        <v>0</v>
      </c>
      <c r="X1417" s="37">
        <f>[1]consoCURRENT!AA27495</f>
        <v>0</v>
      </c>
      <c r="Y1417" s="37">
        <f>[1]consoCURRENT!AB27495</f>
        <v>0</v>
      </c>
      <c r="Z1417" s="37">
        <f t="shared" si="1011"/>
        <v>0</v>
      </c>
      <c r="AA1417" s="37">
        <f t="shared" si="1012"/>
        <v>0</v>
      </c>
      <c r="AB1417" s="42"/>
      <c r="AC1417" s="38"/>
    </row>
    <row r="1418" spans="1:29" s="39" customFormat="1" ht="18" customHeight="1" x14ac:dyDescent="0.25">
      <c r="A1418" s="43" t="s">
        <v>40</v>
      </c>
      <c r="B1418" s="44">
        <f>SUM(B1414:B1417)</f>
        <v>2843000</v>
      </c>
      <c r="C1418" s="44">
        <f t="shared" ref="C1418:AA1418" si="1014">SUM(C1414:C1417)</f>
        <v>0</v>
      </c>
      <c r="D1418" s="44">
        <f t="shared" si="1014"/>
        <v>0</v>
      </c>
      <c r="E1418" s="44">
        <f t="shared" si="1014"/>
        <v>563286.67000000004</v>
      </c>
      <c r="F1418" s="44">
        <f t="shared" si="1014"/>
        <v>0</v>
      </c>
      <c r="G1418" s="44">
        <f t="shared" si="1014"/>
        <v>0</v>
      </c>
      <c r="H1418" s="44">
        <f t="shared" si="1014"/>
        <v>0</v>
      </c>
      <c r="I1418" s="44">
        <f t="shared" si="1014"/>
        <v>0</v>
      </c>
      <c r="J1418" s="44">
        <f t="shared" si="1014"/>
        <v>0</v>
      </c>
      <c r="K1418" s="44">
        <f t="shared" si="1014"/>
        <v>0</v>
      </c>
      <c r="L1418" s="44">
        <f t="shared" si="1014"/>
        <v>0</v>
      </c>
      <c r="M1418" s="44">
        <f t="shared" si="1014"/>
        <v>0</v>
      </c>
      <c r="N1418" s="44">
        <f t="shared" si="1014"/>
        <v>0</v>
      </c>
      <c r="O1418" s="44">
        <f t="shared" si="1014"/>
        <v>363633.9</v>
      </c>
      <c r="P1418" s="44">
        <f t="shared" si="1014"/>
        <v>199652.77000000002</v>
      </c>
      <c r="Q1418" s="44">
        <f t="shared" si="1014"/>
        <v>0</v>
      </c>
      <c r="R1418" s="44">
        <f t="shared" si="1014"/>
        <v>0</v>
      </c>
      <c r="S1418" s="44">
        <f t="shared" si="1014"/>
        <v>0</v>
      </c>
      <c r="T1418" s="44">
        <f t="shared" si="1014"/>
        <v>0</v>
      </c>
      <c r="U1418" s="44">
        <f t="shared" si="1014"/>
        <v>0</v>
      </c>
      <c r="V1418" s="44">
        <f t="shared" si="1014"/>
        <v>0</v>
      </c>
      <c r="W1418" s="44">
        <f t="shared" si="1014"/>
        <v>0</v>
      </c>
      <c r="X1418" s="44">
        <f t="shared" si="1014"/>
        <v>0</v>
      </c>
      <c r="Y1418" s="44">
        <f t="shared" si="1014"/>
        <v>0</v>
      </c>
      <c r="Z1418" s="44">
        <f t="shared" si="1014"/>
        <v>563286.67000000004</v>
      </c>
      <c r="AA1418" s="44">
        <f t="shared" si="1014"/>
        <v>2279713.33</v>
      </c>
      <c r="AB1418" s="45">
        <f t="shared" si="1013"/>
        <v>0.19813108336264512</v>
      </c>
      <c r="AC1418" s="38"/>
    </row>
    <row r="1419" spans="1:29" s="39" customFormat="1" ht="18" customHeight="1" x14ac:dyDescent="0.25">
      <c r="A1419" s="46" t="s">
        <v>41</v>
      </c>
      <c r="B1419" s="37">
        <f>[1]consoCURRENT!E27499</f>
        <v>0</v>
      </c>
      <c r="C1419" s="37">
        <f>[1]consoCURRENT!F27499</f>
        <v>0</v>
      </c>
      <c r="D1419" s="37">
        <f>[1]consoCURRENT!G27499</f>
        <v>0</v>
      </c>
      <c r="E1419" s="37">
        <f>[1]consoCURRENT!H27499</f>
        <v>0</v>
      </c>
      <c r="F1419" s="37">
        <f>[1]consoCURRENT!I27499</f>
        <v>0</v>
      </c>
      <c r="G1419" s="37">
        <f>[1]consoCURRENT!J27499</f>
        <v>0</v>
      </c>
      <c r="H1419" s="37">
        <f>[1]consoCURRENT!K27499</f>
        <v>0</v>
      </c>
      <c r="I1419" s="37">
        <f>[1]consoCURRENT!L27499</f>
        <v>0</v>
      </c>
      <c r="J1419" s="37">
        <f>[1]consoCURRENT!M27499</f>
        <v>0</v>
      </c>
      <c r="K1419" s="37">
        <f>[1]consoCURRENT!N27499</f>
        <v>0</v>
      </c>
      <c r="L1419" s="37">
        <f>[1]consoCURRENT!O27499</f>
        <v>0</v>
      </c>
      <c r="M1419" s="37">
        <f>[1]consoCURRENT!P27499</f>
        <v>0</v>
      </c>
      <c r="N1419" s="37">
        <f>[1]consoCURRENT!Q27499</f>
        <v>0</v>
      </c>
      <c r="O1419" s="37">
        <f>[1]consoCURRENT!R27499</f>
        <v>0</v>
      </c>
      <c r="P1419" s="37">
        <f>[1]consoCURRENT!S27499</f>
        <v>0</v>
      </c>
      <c r="Q1419" s="37">
        <f>[1]consoCURRENT!T27499</f>
        <v>0</v>
      </c>
      <c r="R1419" s="37">
        <f>[1]consoCURRENT!U27499</f>
        <v>0</v>
      </c>
      <c r="S1419" s="37">
        <f>[1]consoCURRENT!V27499</f>
        <v>0</v>
      </c>
      <c r="T1419" s="37">
        <f>[1]consoCURRENT!W27499</f>
        <v>0</v>
      </c>
      <c r="U1419" s="37">
        <f>[1]consoCURRENT!X27499</f>
        <v>0</v>
      </c>
      <c r="V1419" s="37">
        <f>[1]consoCURRENT!Y27499</f>
        <v>0</v>
      </c>
      <c r="W1419" s="37">
        <f>[1]consoCURRENT!Z27499</f>
        <v>0</v>
      </c>
      <c r="X1419" s="37">
        <f>[1]consoCURRENT!AA27499</f>
        <v>0</v>
      </c>
      <c r="Y1419" s="37">
        <f>[1]consoCURRENT!AB27499</f>
        <v>0</v>
      </c>
      <c r="Z1419" s="37">
        <f t="shared" ref="Z1419" si="1015">SUM(M1419:Y1419)</f>
        <v>0</v>
      </c>
      <c r="AA1419" s="37">
        <f t="shared" ref="AA1419" si="1016">B1419-Z1419</f>
        <v>0</v>
      </c>
      <c r="AB1419" s="42"/>
      <c r="AC1419" s="38"/>
    </row>
    <row r="1420" spans="1:29" s="39" customFormat="1" ht="18" customHeight="1" x14ac:dyDescent="0.25">
      <c r="A1420" s="43" t="s">
        <v>42</v>
      </c>
      <c r="B1420" s="44">
        <f>B1419+B1418</f>
        <v>2843000</v>
      </c>
      <c r="C1420" s="44">
        <f t="shared" ref="C1420:AA1420" si="1017">C1419+C1418</f>
        <v>0</v>
      </c>
      <c r="D1420" s="44">
        <f t="shared" si="1017"/>
        <v>0</v>
      </c>
      <c r="E1420" s="44">
        <f t="shared" si="1017"/>
        <v>563286.67000000004</v>
      </c>
      <c r="F1420" s="44">
        <f t="shared" si="1017"/>
        <v>0</v>
      </c>
      <c r="G1420" s="44">
        <f t="shared" si="1017"/>
        <v>0</v>
      </c>
      <c r="H1420" s="44">
        <f t="shared" si="1017"/>
        <v>0</v>
      </c>
      <c r="I1420" s="44">
        <f t="shared" si="1017"/>
        <v>0</v>
      </c>
      <c r="J1420" s="44">
        <f t="shared" si="1017"/>
        <v>0</v>
      </c>
      <c r="K1420" s="44">
        <f t="shared" si="1017"/>
        <v>0</v>
      </c>
      <c r="L1420" s="44">
        <f t="shared" si="1017"/>
        <v>0</v>
      </c>
      <c r="M1420" s="44">
        <f t="shared" si="1017"/>
        <v>0</v>
      </c>
      <c r="N1420" s="44">
        <f t="shared" si="1017"/>
        <v>0</v>
      </c>
      <c r="O1420" s="44">
        <f t="shared" si="1017"/>
        <v>363633.9</v>
      </c>
      <c r="P1420" s="44">
        <f t="shared" si="1017"/>
        <v>199652.77000000002</v>
      </c>
      <c r="Q1420" s="44">
        <f t="shared" si="1017"/>
        <v>0</v>
      </c>
      <c r="R1420" s="44">
        <f t="shared" si="1017"/>
        <v>0</v>
      </c>
      <c r="S1420" s="44">
        <f t="shared" si="1017"/>
        <v>0</v>
      </c>
      <c r="T1420" s="44">
        <f t="shared" si="1017"/>
        <v>0</v>
      </c>
      <c r="U1420" s="44">
        <f t="shared" si="1017"/>
        <v>0</v>
      </c>
      <c r="V1420" s="44">
        <f t="shared" si="1017"/>
        <v>0</v>
      </c>
      <c r="W1420" s="44">
        <f t="shared" si="1017"/>
        <v>0</v>
      </c>
      <c r="X1420" s="44">
        <f t="shared" si="1017"/>
        <v>0</v>
      </c>
      <c r="Y1420" s="44">
        <f t="shared" si="1017"/>
        <v>0</v>
      </c>
      <c r="Z1420" s="44">
        <f t="shared" si="1017"/>
        <v>563286.67000000004</v>
      </c>
      <c r="AA1420" s="44">
        <f t="shared" si="1017"/>
        <v>2279713.33</v>
      </c>
      <c r="AB1420" s="45">
        <f t="shared" si="1013"/>
        <v>0.19813108336264512</v>
      </c>
      <c r="AC1420" s="47"/>
    </row>
    <row r="1421" spans="1:29" s="39" customFormat="1" ht="15" customHeight="1" x14ac:dyDescent="0.25">
      <c r="A1421" s="36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37"/>
      <c r="P1421" s="37"/>
      <c r="Q1421" s="37"/>
      <c r="R1421" s="37"/>
      <c r="S1421" s="37"/>
      <c r="T1421" s="37"/>
      <c r="U1421" s="37"/>
      <c r="V1421" s="37"/>
      <c r="W1421" s="37"/>
      <c r="X1421" s="37"/>
      <c r="Y1421" s="37"/>
      <c r="Z1421" s="37"/>
      <c r="AA1421" s="37"/>
      <c r="AB1421" s="37"/>
      <c r="AC1421" s="38"/>
    </row>
    <row r="1422" spans="1:29" s="39" customFormat="1" ht="15" customHeight="1" x14ac:dyDescent="0.25">
      <c r="A1422" s="36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  <c r="O1422" s="37"/>
      <c r="P1422" s="37"/>
      <c r="Q1422" s="37"/>
      <c r="R1422" s="37"/>
      <c r="S1422" s="37"/>
      <c r="T1422" s="37"/>
      <c r="U1422" s="37"/>
      <c r="V1422" s="37"/>
      <c r="W1422" s="37"/>
      <c r="X1422" s="37"/>
      <c r="Y1422" s="37"/>
      <c r="Z1422" s="37"/>
      <c r="AA1422" s="37"/>
      <c r="AB1422" s="37"/>
      <c r="AC1422" s="38"/>
    </row>
    <row r="1423" spans="1:29" s="39" customFormat="1" ht="15" customHeight="1" x14ac:dyDescent="0.3">
      <c r="A1423" s="40" t="s">
        <v>64</v>
      </c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  <c r="O1423" s="37"/>
      <c r="P1423" s="37"/>
      <c r="Q1423" s="37"/>
      <c r="R1423" s="37"/>
      <c r="S1423" s="37"/>
      <c r="T1423" s="37"/>
      <c r="U1423" s="37"/>
      <c r="V1423" s="37"/>
      <c r="W1423" s="37"/>
      <c r="X1423" s="37"/>
      <c r="Y1423" s="37"/>
      <c r="Z1423" s="37"/>
      <c r="AA1423" s="37"/>
      <c r="AB1423" s="37"/>
      <c r="AC1423" s="38"/>
    </row>
    <row r="1424" spans="1:29" s="39" customFormat="1" ht="18" customHeight="1" x14ac:dyDescent="0.25">
      <c r="A1424" s="41" t="s">
        <v>36</v>
      </c>
      <c r="B1424" s="37">
        <f>[1]consoCURRENT!E27559</f>
        <v>2092740</v>
      </c>
      <c r="C1424" s="37">
        <f>[1]consoCURRENT!F27559</f>
        <v>0</v>
      </c>
      <c r="D1424" s="37">
        <f>[1]consoCURRENT!G27559</f>
        <v>0</v>
      </c>
      <c r="E1424" s="37">
        <f>[1]consoCURRENT!H27559</f>
        <v>451767.24</v>
      </c>
      <c r="F1424" s="37">
        <f>[1]consoCURRENT!I27559</f>
        <v>0</v>
      </c>
      <c r="G1424" s="37">
        <f>[1]consoCURRENT!J27559</f>
        <v>0</v>
      </c>
      <c r="H1424" s="37">
        <f>[1]consoCURRENT!K27559</f>
        <v>0</v>
      </c>
      <c r="I1424" s="37">
        <f>[1]consoCURRENT!L27559</f>
        <v>0</v>
      </c>
      <c r="J1424" s="37">
        <f>[1]consoCURRENT!M27559</f>
        <v>0</v>
      </c>
      <c r="K1424" s="37">
        <f>[1]consoCURRENT!N27559</f>
        <v>0</v>
      </c>
      <c r="L1424" s="37">
        <f>[1]consoCURRENT!O27559</f>
        <v>0</v>
      </c>
      <c r="M1424" s="37">
        <f>[1]consoCURRENT!P27559</f>
        <v>0</v>
      </c>
      <c r="N1424" s="37">
        <f>[1]consoCURRENT!Q27559</f>
        <v>0</v>
      </c>
      <c r="O1424" s="37">
        <f>[1]consoCURRENT!R27559</f>
        <v>293423.24</v>
      </c>
      <c r="P1424" s="37">
        <f>[1]consoCURRENT!S27559</f>
        <v>158344</v>
      </c>
      <c r="Q1424" s="37">
        <f>[1]consoCURRENT!T27559</f>
        <v>0</v>
      </c>
      <c r="R1424" s="37">
        <f>[1]consoCURRENT!U27559</f>
        <v>0</v>
      </c>
      <c r="S1424" s="37">
        <f>[1]consoCURRENT!V27559</f>
        <v>0</v>
      </c>
      <c r="T1424" s="37">
        <f>[1]consoCURRENT!W27559</f>
        <v>0</v>
      </c>
      <c r="U1424" s="37">
        <f>[1]consoCURRENT!X27559</f>
        <v>0</v>
      </c>
      <c r="V1424" s="37">
        <f>[1]consoCURRENT!Y27559</f>
        <v>0</v>
      </c>
      <c r="W1424" s="37">
        <f>[1]consoCURRENT!Z27559</f>
        <v>0</v>
      </c>
      <c r="X1424" s="37">
        <f>[1]consoCURRENT!AA27559</f>
        <v>0</v>
      </c>
      <c r="Y1424" s="37">
        <f>[1]consoCURRENT!AB27559</f>
        <v>0</v>
      </c>
      <c r="Z1424" s="37">
        <f>SUM(M1424:Y1424)</f>
        <v>451767.24</v>
      </c>
      <c r="AA1424" s="37">
        <f>B1424-Z1424</f>
        <v>1640972.76</v>
      </c>
      <c r="AB1424" s="42">
        <f>Z1424/B1424</f>
        <v>0.21587356288884429</v>
      </c>
      <c r="AC1424" s="38"/>
    </row>
    <row r="1425" spans="1:29" s="39" customFormat="1" ht="18" customHeight="1" x14ac:dyDescent="0.25">
      <c r="A1425" s="41" t="s">
        <v>37</v>
      </c>
      <c r="B1425" s="37">
        <f>[1]consoCURRENT!E27635</f>
        <v>745260</v>
      </c>
      <c r="C1425" s="37">
        <f>[1]consoCURRENT!F27635</f>
        <v>0</v>
      </c>
      <c r="D1425" s="37">
        <f>[1]consoCURRENT!G27635</f>
        <v>0</v>
      </c>
      <c r="E1425" s="37">
        <f>[1]consoCURRENT!H27635</f>
        <v>43404</v>
      </c>
      <c r="F1425" s="37">
        <f>[1]consoCURRENT!I27635</f>
        <v>0</v>
      </c>
      <c r="G1425" s="37">
        <f>[1]consoCURRENT!J27635</f>
        <v>0</v>
      </c>
      <c r="H1425" s="37">
        <f>[1]consoCURRENT!K27635</f>
        <v>0</v>
      </c>
      <c r="I1425" s="37">
        <f>[1]consoCURRENT!L27635</f>
        <v>0</v>
      </c>
      <c r="J1425" s="37">
        <f>[1]consoCURRENT!M27635</f>
        <v>0</v>
      </c>
      <c r="K1425" s="37">
        <f>[1]consoCURRENT!N27635</f>
        <v>0</v>
      </c>
      <c r="L1425" s="37">
        <f>[1]consoCURRENT!O27635</f>
        <v>0</v>
      </c>
      <c r="M1425" s="37">
        <f>[1]consoCURRENT!P27635</f>
        <v>0</v>
      </c>
      <c r="N1425" s="37">
        <f>[1]consoCURRENT!Q27635</f>
        <v>0</v>
      </c>
      <c r="O1425" s="37">
        <f>[1]consoCURRENT!R27635</f>
        <v>32304</v>
      </c>
      <c r="P1425" s="37">
        <f>[1]consoCURRENT!S27635</f>
        <v>11100</v>
      </c>
      <c r="Q1425" s="37">
        <f>[1]consoCURRENT!T27635</f>
        <v>0</v>
      </c>
      <c r="R1425" s="37">
        <f>[1]consoCURRENT!U27635</f>
        <v>0</v>
      </c>
      <c r="S1425" s="37">
        <f>[1]consoCURRENT!V27635</f>
        <v>0</v>
      </c>
      <c r="T1425" s="37">
        <f>[1]consoCURRENT!W27635</f>
        <v>0</v>
      </c>
      <c r="U1425" s="37">
        <f>[1]consoCURRENT!X27635</f>
        <v>0</v>
      </c>
      <c r="V1425" s="37">
        <f>[1]consoCURRENT!Y27635</f>
        <v>0</v>
      </c>
      <c r="W1425" s="37">
        <f>[1]consoCURRENT!Z27635</f>
        <v>0</v>
      </c>
      <c r="X1425" s="37">
        <f>[1]consoCURRENT!AA27635</f>
        <v>0</v>
      </c>
      <c r="Y1425" s="37">
        <f>[1]consoCURRENT!AB27635</f>
        <v>0</v>
      </c>
      <c r="Z1425" s="37">
        <f t="shared" ref="Z1425:Z1427" si="1018">SUM(M1425:Y1425)</f>
        <v>43404</v>
      </c>
      <c r="AA1425" s="37">
        <f t="shared" ref="AA1425:AA1427" si="1019">B1425-Z1425</f>
        <v>701856</v>
      </c>
      <c r="AB1425" s="42">
        <f t="shared" ref="AB1425:AB1430" si="1020">Z1425/B1425</f>
        <v>5.8240077288463088E-2</v>
      </c>
      <c r="AC1425" s="38"/>
    </row>
    <row r="1426" spans="1:29" s="39" customFormat="1" ht="18" customHeight="1" x14ac:dyDescent="0.25">
      <c r="A1426" s="41" t="s">
        <v>38</v>
      </c>
      <c r="B1426" s="37">
        <f>[1]consoCURRENT!E27641</f>
        <v>0</v>
      </c>
      <c r="C1426" s="37">
        <f>[1]consoCURRENT!F27641</f>
        <v>0</v>
      </c>
      <c r="D1426" s="37">
        <f>[1]consoCURRENT!G27641</f>
        <v>0</v>
      </c>
      <c r="E1426" s="37">
        <f>[1]consoCURRENT!H27641</f>
        <v>0</v>
      </c>
      <c r="F1426" s="37">
        <f>[1]consoCURRENT!I27641</f>
        <v>0</v>
      </c>
      <c r="G1426" s="37">
        <f>[1]consoCURRENT!J27641</f>
        <v>0</v>
      </c>
      <c r="H1426" s="37">
        <f>[1]consoCURRENT!K27641</f>
        <v>0</v>
      </c>
      <c r="I1426" s="37">
        <f>[1]consoCURRENT!L27641</f>
        <v>0</v>
      </c>
      <c r="J1426" s="37">
        <f>[1]consoCURRENT!M27641</f>
        <v>0</v>
      </c>
      <c r="K1426" s="37">
        <f>[1]consoCURRENT!N27641</f>
        <v>0</v>
      </c>
      <c r="L1426" s="37">
        <f>[1]consoCURRENT!O27641</f>
        <v>0</v>
      </c>
      <c r="M1426" s="37">
        <f>[1]consoCURRENT!P27641</f>
        <v>0</v>
      </c>
      <c r="N1426" s="37">
        <f>[1]consoCURRENT!Q27641</f>
        <v>0</v>
      </c>
      <c r="O1426" s="37">
        <f>[1]consoCURRENT!R27641</f>
        <v>0</v>
      </c>
      <c r="P1426" s="37">
        <f>[1]consoCURRENT!S27641</f>
        <v>0</v>
      </c>
      <c r="Q1426" s="37">
        <f>[1]consoCURRENT!T27641</f>
        <v>0</v>
      </c>
      <c r="R1426" s="37">
        <f>[1]consoCURRENT!U27641</f>
        <v>0</v>
      </c>
      <c r="S1426" s="37">
        <f>[1]consoCURRENT!V27641</f>
        <v>0</v>
      </c>
      <c r="T1426" s="37">
        <f>[1]consoCURRENT!W27641</f>
        <v>0</v>
      </c>
      <c r="U1426" s="37">
        <f>[1]consoCURRENT!X27641</f>
        <v>0</v>
      </c>
      <c r="V1426" s="37">
        <f>[1]consoCURRENT!Y27641</f>
        <v>0</v>
      </c>
      <c r="W1426" s="37">
        <f>[1]consoCURRENT!Z27641</f>
        <v>0</v>
      </c>
      <c r="X1426" s="37">
        <f>[1]consoCURRENT!AA27641</f>
        <v>0</v>
      </c>
      <c r="Y1426" s="37">
        <f>[1]consoCURRENT!AB27641</f>
        <v>0</v>
      </c>
      <c r="Z1426" s="37">
        <f t="shared" si="1018"/>
        <v>0</v>
      </c>
      <c r="AA1426" s="37">
        <f t="shared" si="1019"/>
        <v>0</v>
      </c>
      <c r="AB1426" s="42"/>
      <c r="AC1426" s="38"/>
    </row>
    <row r="1427" spans="1:29" s="39" customFormat="1" ht="18" customHeight="1" x14ac:dyDescent="0.25">
      <c r="A1427" s="41" t="s">
        <v>39</v>
      </c>
      <c r="B1427" s="37">
        <f>[1]consoCURRENT!E27670</f>
        <v>0</v>
      </c>
      <c r="C1427" s="37">
        <f>[1]consoCURRENT!F27670</f>
        <v>0</v>
      </c>
      <c r="D1427" s="37">
        <f>[1]consoCURRENT!G27670</f>
        <v>0</v>
      </c>
      <c r="E1427" s="37">
        <f>[1]consoCURRENT!H27670</f>
        <v>0</v>
      </c>
      <c r="F1427" s="37">
        <f>[1]consoCURRENT!I27670</f>
        <v>0</v>
      </c>
      <c r="G1427" s="37">
        <f>[1]consoCURRENT!J27670</f>
        <v>0</v>
      </c>
      <c r="H1427" s="37">
        <f>[1]consoCURRENT!K27670</f>
        <v>0</v>
      </c>
      <c r="I1427" s="37">
        <f>[1]consoCURRENT!L27670</f>
        <v>0</v>
      </c>
      <c r="J1427" s="37">
        <f>[1]consoCURRENT!M27670</f>
        <v>0</v>
      </c>
      <c r="K1427" s="37">
        <f>[1]consoCURRENT!N27670</f>
        <v>0</v>
      </c>
      <c r="L1427" s="37">
        <f>[1]consoCURRENT!O27670</f>
        <v>0</v>
      </c>
      <c r="M1427" s="37">
        <f>[1]consoCURRENT!P27670</f>
        <v>0</v>
      </c>
      <c r="N1427" s="37">
        <f>[1]consoCURRENT!Q27670</f>
        <v>0</v>
      </c>
      <c r="O1427" s="37">
        <f>[1]consoCURRENT!R27670</f>
        <v>0</v>
      </c>
      <c r="P1427" s="37">
        <f>[1]consoCURRENT!S27670</f>
        <v>0</v>
      </c>
      <c r="Q1427" s="37">
        <f>[1]consoCURRENT!T27670</f>
        <v>0</v>
      </c>
      <c r="R1427" s="37">
        <f>[1]consoCURRENT!U27670</f>
        <v>0</v>
      </c>
      <c r="S1427" s="37">
        <f>[1]consoCURRENT!V27670</f>
        <v>0</v>
      </c>
      <c r="T1427" s="37">
        <f>[1]consoCURRENT!W27670</f>
        <v>0</v>
      </c>
      <c r="U1427" s="37">
        <f>[1]consoCURRENT!X27670</f>
        <v>0</v>
      </c>
      <c r="V1427" s="37">
        <f>[1]consoCURRENT!Y27670</f>
        <v>0</v>
      </c>
      <c r="W1427" s="37">
        <f>[1]consoCURRENT!Z27670</f>
        <v>0</v>
      </c>
      <c r="X1427" s="37">
        <f>[1]consoCURRENT!AA27670</f>
        <v>0</v>
      </c>
      <c r="Y1427" s="37">
        <f>[1]consoCURRENT!AB27670</f>
        <v>0</v>
      </c>
      <c r="Z1427" s="37">
        <f t="shared" si="1018"/>
        <v>0</v>
      </c>
      <c r="AA1427" s="37">
        <f t="shared" si="1019"/>
        <v>0</v>
      </c>
      <c r="AB1427" s="42"/>
      <c r="AC1427" s="38"/>
    </row>
    <row r="1428" spans="1:29" s="39" customFormat="1" ht="18" customHeight="1" x14ac:dyDescent="0.25">
      <c r="A1428" s="43" t="s">
        <v>40</v>
      </c>
      <c r="B1428" s="44">
        <f>SUM(B1424:B1427)</f>
        <v>2838000</v>
      </c>
      <c r="C1428" s="44">
        <f t="shared" ref="C1428:AA1428" si="1021">SUM(C1424:C1427)</f>
        <v>0</v>
      </c>
      <c r="D1428" s="44">
        <f t="shared" si="1021"/>
        <v>0</v>
      </c>
      <c r="E1428" s="44">
        <f t="shared" si="1021"/>
        <v>495171.24</v>
      </c>
      <c r="F1428" s="44">
        <f t="shared" si="1021"/>
        <v>0</v>
      </c>
      <c r="G1428" s="44">
        <f t="shared" si="1021"/>
        <v>0</v>
      </c>
      <c r="H1428" s="44">
        <f t="shared" si="1021"/>
        <v>0</v>
      </c>
      <c r="I1428" s="44">
        <f t="shared" si="1021"/>
        <v>0</v>
      </c>
      <c r="J1428" s="44">
        <f t="shared" si="1021"/>
        <v>0</v>
      </c>
      <c r="K1428" s="44">
        <f t="shared" si="1021"/>
        <v>0</v>
      </c>
      <c r="L1428" s="44">
        <f t="shared" si="1021"/>
        <v>0</v>
      </c>
      <c r="M1428" s="44">
        <f t="shared" si="1021"/>
        <v>0</v>
      </c>
      <c r="N1428" s="44">
        <f t="shared" si="1021"/>
        <v>0</v>
      </c>
      <c r="O1428" s="44">
        <f t="shared" si="1021"/>
        <v>325727.24</v>
      </c>
      <c r="P1428" s="44">
        <f t="shared" si="1021"/>
        <v>169444</v>
      </c>
      <c r="Q1428" s="44">
        <f t="shared" si="1021"/>
        <v>0</v>
      </c>
      <c r="R1428" s="44">
        <f t="shared" si="1021"/>
        <v>0</v>
      </c>
      <c r="S1428" s="44">
        <f t="shared" si="1021"/>
        <v>0</v>
      </c>
      <c r="T1428" s="44">
        <f t="shared" si="1021"/>
        <v>0</v>
      </c>
      <c r="U1428" s="44">
        <f t="shared" si="1021"/>
        <v>0</v>
      </c>
      <c r="V1428" s="44">
        <f t="shared" si="1021"/>
        <v>0</v>
      </c>
      <c r="W1428" s="44">
        <f t="shared" si="1021"/>
        <v>0</v>
      </c>
      <c r="X1428" s="44">
        <f t="shared" si="1021"/>
        <v>0</v>
      </c>
      <c r="Y1428" s="44">
        <f t="shared" si="1021"/>
        <v>0</v>
      </c>
      <c r="Z1428" s="44">
        <f t="shared" si="1021"/>
        <v>495171.24</v>
      </c>
      <c r="AA1428" s="44">
        <f t="shared" si="1021"/>
        <v>2342828.7599999998</v>
      </c>
      <c r="AB1428" s="45">
        <f t="shared" si="1020"/>
        <v>0.17447894291754756</v>
      </c>
      <c r="AC1428" s="38"/>
    </row>
    <row r="1429" spans="1:29" s="39" customFormat="1" ht="18" customHeight="1" x14ac:dyDescent="0.25">
      <c r="A1429" s="46" t="s">
        <v>41</v>
      </c>
      <c r="B1429" s="37">
        <f>[1]consoCURRENT!E27674</f>
        <v>0</v>
      </c>
      <c r="C1429" s="37">
        <f>[1]consoCURRENT!F27674</f>
        <v>0</v>
      </c>
      <c r="D1429" s="37">
        <f>[1]consoCURRENT!G27674</f>
        <v>0</v>
      </c>
      <c r="E1429" s="37">
        <f>[1]consoCURRENT!H27674</f>
        <v>0</v>
      </c>
      <c r="F1429" s="37">
        <f>[1]consoCURRENT!I27674</f>
        <v>0</v>
      </c>
      <c r="G1429" s="37">
        <f>[1]consoCURRENT!J27674</f>
        <v>0</v>
      </c>
      <c r="H1429" s="37">
        <f>[1]consoCURRENT!K27674</f>
        <v>0</v>
      </c>
      <c r="I1429" s="37">
        <f>[1]consoCURRENT!L27674</f>
        <v>0</v>
      </c>
      <c r="J1429" s="37">
        <f>[1]consoCURRENT!M27674</f>
        <v>0</v>
      </c>
      <c r="K1429" s="37">
        <f>[1]consoCURRENT!N27674</f>
        <v>0</v>
      </c>
      <c r="L1429" s="37">
        <f>[1]consoCURRENT!O27674</f>
        <v>0</v>
      </c>
      <c r="M1429" s="37">
        <f>[1]consoCURRENT!P27674</f>
        <v>0</v>
      </c>
      <c r="N1429" s="37">
        <f>[1]consoCURRENT!Q27674</f>
        <v>0</v>
      </c>
      <c r="O1429" s="37">
        <f>[1]consoCURRENT!R27674</f>
        <v>0</v>
      </c>
      <c r="P1429" s="37">
        <f>[1]consoCURRENT!S27674</f>
        <v>0</v>
      </c>
      <c r="Q1429" s="37">
        <f>[1]consoCURRENT!T27674</f>
        <v>0</v>
      </c>
      <c r="R1429" s="37">
        <f>[1]consoCURRENT!U27674</f>
        <v>0</v>
      </c>
      <c r="S1429" s="37">
        <f>[1]consoCURRENT!V27674</f>
        <v>0</v>
      </c>
      <c r="T1429" s="37">
        <f>[1]consoCURRENT!W27674</f>
        <v>0</v>
      </c>
      <c r="U1429" s="37">
        <f>[1]consoCURRENT!X27674</f>
        <v>0</v>
      </c>
      <c r="V1429" s="37">
        <f>[1]consoCURRENT!Y27674</f>
        <v>0</v>
      </c>
      <c r="W1429" s="37">
        <f>[1]consoCURRENT!Z27674</f>
        <v>0</v>
      </c>
      <c r="X1429" s="37">
        <f>[1]consoCURRENT!AA27674</f>
        <v>0</v>
      </c>
      <c r="Y1429" s="37">
        <f>[1]consoCURRENT!AB27674</f>
        <v>0</v>
      </c>
      <c r="Z1429" s="37">
        <f t="shared" ref="Z1429" si="1022">SUM(M1429:Y1429)</f>
        <v>0</v>
      </c>
      <c r="AA1429" s="37">
        <f t="shared" ref="AA1429" si="1023">B1429-Z1429</f>
        <v>0</v>
      </c>
      <c r="AB1429" s="42"/>
      <c r="AC1429" s="38"/>
    </row>
    <row r="1430" spans="1:29" s="39" customFormat="1" ht="18" customHeight="1" x14ac:dyDescent="0.25">
      <c r="A1430" s="43" t="s">
        <v>42</v>
      </c>
      <c r="B1430" s="44">
        <f>B1429+B1428</f>
        <v>2838000</v>
      </c>
      <c r="C1430" s="44">
        <f t="shared" ref="C1430:AA1430" si="1024">C1429+C1428</f>
        <v>0</v>
      </c>
      <c r="D1430" s="44">
        <f t="shared" si="1024"/>
        <v>0</v>
      </c>
      <c r="E1430" s="44">
        <f t="shared" si="1024"/>
        <v>495171.24</v>
      </c>
      <c r="F1430" s="44">
        <f t="shared" si="1024"/>
        <v>0</v>
      </c>
      <c r="G1430" s="44">
        <f t="shared" si="1024"/>
        <v>0</v>
      </c>
      <c r="H1430" s="44">
        <f t="shared" si="1024"/>
        <v>0</v>
      </c>
      <c r="I1430" s="44">
        <f t="shared" si="1024"/>
        <v>0</v>
      </c>
      <c r="J1430" s="44">
        <f t="shared" si="1024"/>
        <v>0</v>
      </c>
      <c r="K1430" s="44">
        <f t="shared" si="1024"/>
        <v>0</v>
      </c>
      <c r="L1430" s="44">
        <f t="shared" si="1024"/>
        <v>0</v>
      </c>
      <c r="M1430" s="44">
        <f t="shared" si="1024"/>
        <v>0</v>
      </c>
      <c r="N1430" s="44">
        <f t="shared" si="1024"/>
        <v>0</v>
      </c>
      <c r="O1430" s="44">
        <f t="shared" si="1024"/>
        <v>325727.24</v>
      </c>
      <c r="P1430" s="44">
        <f t="shared" si="1024"/>
        <v>169444</v>
      </c>
      <c r="Q1430" s="44">
        <f t="shared" si="1024"/>
        <v>0</v>
      </c>
      <c r="R1430" s="44">
        <f t="shared" si="1024"/>
        <v>0</v>
      </c>
      <c r="S1430" s="44">
        <f t="shared" si="1024"/>
        <v>0</v>
      </c>
      <c r="T1430" s="44">
        <f t="shared" si="1024"/>
        <v>0</v>
      </c>
      <c r="U1430" s="44">
        <f t="shared" si="1024"/>
        <v>0</v>
      </c>
      <c r="V1430" s="44">
        <f t="shared" si="1024"/>
        <v>0</v>
      </c>
      <c r="W1430" s="44">
        <f t="shared" si="1024"/>
        <v>0</v>
      </c>
      <c r="X1430" s="44">
        <f t="shared" si="1024"/>
        <v>0</v>
      </c>
      <c r="Y1430" s="44">
        <f t="shared" si="1024"/>
        <v>0</v>
      </c>
      <c r="Z1430" s="44">
        <f t="shared" si="1024"/>
        <v>495171.24</v>
      </c>
      <c r="AA1430" s="44">
        <f t="shared" si="1024"/>
        <v>2342828.7599999998</v>
      </c>
      <c r="AB1430" s="45">
        <f t="shared" si="1020"/>
        <v>0.17447894291754756</v>
      </c>
      <c r="AC1430" s="47"/>
    </row>
    <row r="1431" spans="1:29" s="39" customFormat="1" ht="15" customHeight="1" x14ac:dyDescent="0.25">
      <c r="A1431" s="36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  <c r="O1431" s="37"/>
      <c r="P1431" s="37"/>
      <c r="Q1431" s="37"/>
      <c r="R1431" s="37"/>
      <c r="S1431" s="37"/>
      <c r="T1431" s="37"/>
      <c r="U1431" s="37"/>
      <c r="V1431" s="37"/>
      <c r="W1431" s="37"/>
      <c r="X1431" s="37"/>
      <c r="Y1431" s="37"/>
      <c r="Z1431" s="37"/>
      <c r="AA1431" s="37"/>
      <c r="AB1431" s="37"/>
      <c r="AC1431" s="38"/>
    </row>
    <row r="1432" spans="1:29" s="39" customFormat="1" ht="15" customHeight="1" x14ac:dyDescent="0.25">
      <c r="A1432" s="36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  <c r="O1432" s="37"/>
      <c r="P1432" s="37"/>
      <c r="Q1432" s="37"/>
      <c r="R1432" s="37"/>
      <c r="S1432" s="37"/>
      <c r="T1432" s="37"/>
      <c r="U1432" s="37"/>
      <c r="V1432" s="37"/>
      <c r="W1432" s="37"/>
      <c r="X1432" s="37"/>
      <c r="Y1432" s="37"/>
      <c r="Z1432" s="37"/>
      <c r="AA1432" s="37"/>
      <c r="AB1432" s="37"/>
      <c r="AC1432" s="38"/>
    </row>
    <row r="1433" spans="1:29" s="39" customFormat="1" ht="15" customHeight="1" x14ac:dyDescent="0.3">
      <c r="A1433" s="40" t="s">
        <v>65</v>
      </c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7"/>
      <c r="T1433" s="37"/>
      <c r="U1433" s="37"/>
      <c r="V1433" s="37"/>
      <c r="W1433" s="37"/>
      <c r="X1433" s="37"/>
      <c r="Y1433" s="37"/>
      <c r="Z1433" s="37"/>
      <c r="AA1433" s="37"/>
      <c r="AB1433" s="37"/>
      <c r="AC1433" s="38"/>
    </row>
    <row r="1434" spans="1:29" s="39" customFormat="1" ht="18" customHeight="1" x14ac:dyDescent="0.25">
      <c r="A1434" s="41" t="s">
        <v>36</v>
      </c>
      <c r="B1434" s="37">
        <f>[1]consoCURRENT!E27734</f>
        <v>3116388</v>
      </c>
      <c r="C1434" s="37">
        <f>[1]consoCURRENT!F27734</f>
        <v>0</v>
      </c>
      <c r="D1434" s="37">
        <f>[1]consoCURRENT!G27734</f>
        <v>0</v>
      </c>
      <c r="E1434" s="37">
        <f>[1]consoCURRENT!H27734</f>
        <v>649277.85</v>
      </c>
      <c r="F1434" s="37">
        <f>[1]consoCURRENT!I27734</f>
        <v>0</v>
      </c>
      <c r="G1434" s="37">
        <f>[1]consoCURRENT!J27734</f>
        <v>0</v>
      </c>
      <c r="H1434" s="37">
        <f>[1]consoCURRENT!K27734</f>
        <v>0</v>
      </c>
      <c r="I1434" s="37">
        <f>[1]consoCURRENT!L27734</f>
        <v>0</v>
      </c>
      <c r="J1434" s="37">
        <f>[1]consoCURRENT!M27734</f>
        <v>0</v>
      </c>
      <c r="K1434" s="37">
        <f>[1]consoCURRENT!N27734</f>
        <v>0</v>
      </c>
      <c r="L1434" s="37">
        <f>[1]consoCURRENT!O27734</f>
        <v>0</v>
      </c>
      <c r="M1434" s="37">
        <f>[1]consoCURRENT!P27734</f>
        <v>0</v>
      </c>
      <c r="N1434" s="37">
        <f>[1]consoCURRENT!Q27734</f>
        <v>0</v>
      </c>
      <c r="O1434" s="37">
        <f>[1]consoCURRENT!R27734</f>
        <v>464230.85</v>
      </c>
      <c r="P1434" s="37">
        <f>[1]consoCURRENT!S27734</f>
        <v>185047</v>
      </c>
      <c r="Q1434" s="37">
        <f>[1]consoCURRENT!T27734</f>
        <v>0</v>
      </c>
      <c r="R1434" s="37">
        <f>[1]consoCURRENT!U27734</f>
        <v>0</v>
      </c>
      <c r="S1434" s="37">
        <f>[1]consoCURRENT!V27734</f>
        <v>0</v>
      </c>
      <c r="T1434" s="37">
        <f>[1]consoCURRENT!W27734</f>
        <v>0</v>
      </c>
      <c r="U1434" s="37">
        <f>[1]consoCURRENT!X27734</f>
        <v>0</v>
      </c>
      <c r="V1434" s="37">
        <f>[1]consoCURRENT!Y27734</f>
        <v>0</v>
      </c>
      <c r="W1434" s="37">
        <f>[1]consoCURRENT!Z27734</f>
        <v>0</v>
      </c>
      <c r="X1434" s="37">
        <f>[1]consoCURRENT!AA27734</f>
        <v>0</v>
      </c>
      <c r="Y1434" s="37">
        <f>[1]consoCURRENT!AB27734</f>
        <v>0</v>
      </c>
      <c r="Z1434" s="37">
        <f>SUM(M1434:Y1434)</f>
        <v>649277.85</v>
      </c>
      <c r="AA1434" s="37">
        <f>B1434-Z1434</f>
        <v>2467110.15</v>
      </c>
      <c r="AB1434" s="42">
        <f>Z1434/B1434</f>
        <v>0.2083430721720145</v>
      </c>
      <c r="AC1434" s="38"/>
    </row>
    <row r="1435" spans="1:29" s="39" customFormat="1" ht="18" customHeight="1" x14ac:dyDescent="0.25">
      <c r="A1435" s="41" t="s">
        <v>37</v>
      </c>
      <c r="B1435" s="37">
        <f>[1]consoCURRENT!E27810</f>
        <v>767612</v>
      </c>
      <c r="C1435" s="37">
        <f>[1]consoCURRENT!F27810</f>
        <v>0</v>
      </c>
      <c r="D1435" s="37">
        <f>[1]consoCURRENT!G27810</f>
        <v>0</v>
      </c>
      <c r="E1435" s="37">
        <f>[1]consoCURRENT!H27810</f>
        <v>186998.63</v>
      </c>
      <c r="F1435" s="37">
        <f>[1]consoCURRENT!I27810</f>
        <v>0</v>
      </c>
      <c r="G1435" s="37">
        <f>[1]consoCURRENT!J27810</f>
        <v>0</v>
      </c>
      <c r="H1435" s="37">
        <f>[1]consoCURRENT!K27810</f>
        <v>0</v>
      </c>
      <c r="I1435" s="37">
        <f>[1]consoCURRENT!L27810</f>
        <v>0</v>
      </c>
      <c r="J1435" s="37">
        <f>[1]consoCURRENT!M27810</f>
        <v>0</v>
      </c>
      <c r="K1435" s="37">
        <f>[1]consoCURRENT!N27810</f>
        <v>0</v>
      </c>
      <c r="L1435" s="37">
        <f>[1]consoCURRENT!O27810</f>
        <v>0</v>
      </c>
      <c r="M1435" s="37">
        <f>[1]consoCURRENT!P27810</f>
        <v>0</v>
      </c>
      <c r="N1435" s="37">
        <f>[1]consoCURRENT!Q27810</f>
        <v>0</v>
      </c>
      <c r="O1435" s="37">
        <f>[1]consoCURRENT!R27810</f>
        <v>55083.81</v>
      </c>
      <c r="P1435" s="37">
        <f>[1]consoCURRENT!S27810</f>
        <v>131914.82</v>
      </c>
      <c r="Q1435" s="37">
        <f>[1]consoCURRENT!T27810</f>
        <v>0</v>
      </c>
      <c r="R1435" s="37">
        <f>[1]consoCURRENT!U27810</f>
        <v>0</v>
      </c>
      <c r="S1435" s="37">
        <f>[1]consoCURRENT!V27810</f>
        <v>0</v>
      </c>
      <c r="T1435" s="37">
        <f>[1]consoCURRENT!W27810</f>
        <v>0</v>
      </c>
      <c r="U1435" s="37">
        <f>[1]consoCURRENT!X27810</f>
        <v>0</v>
      </c>
      <c r="V1435" s="37">
        <f>[1]consoCURRENT!Y27810</f>
        <v>0</v>
      </c>
      <c r="W1435" s="37">
        <f>[1]consoCURRENT!Z27810</f>
        <v>0</v>
      </c>
      <c r="X1435" s="37">
        <f>[1]consoCURRENT!AA27810</f>
        <v>0</v>
      </c>
      <c r="Y1435" s="37">
        <f>[1]consoCURRENT!AB27810</f>
        <v>0</v>
      </c>
      <c r="Z1435" s="37">
        <f t="shared" ref="Z1435:Z1437" si="1025">SUM(M1435:Y1435)</f>
        <v>186998.63</v>
      </c>
      <c r="AA1435" s="37">
        <f t="shared" ref="AA1435:AA1437" si="1026">B1435-Z1435</f>
        <v>580613.37</v>
      </c>
      <c r="AB1435" s="42">
        <f t="shared" ref="AB1435:AB1440" si="1027">Z1435/B1435</f>
        <v>0.24361087372266196</v>
      </c>
      <c r="AC1435" s="38"/>
    </row>
    <row r="1436" spans="1:29" s="39" customFormat="1" ht="18" customHeight="1" x14ac:dyDescent="0.25">
      <c r="A1436" s="41" t="s">
        <v>38</v>
      </c>
      <c r="B1436" s="37">
        <f>[1]consoCURRENT!E27816</f>
        <v>0</v>
      </c>
      <c r="C1436" s="37">
        <f>[1]consoCURRENT!F27816</f>
        <v>0</v>
      </c>
      <c r="D1436" s="37">
        <f>[1]consoCURRENT!G27816</f>
        <v>0</v>
      </c>
      <c r="E1436" s="37">
        <f>[1]consoCURRENT!H27816</f>
        <v>0</v>
      </c>
      <c r="F1436" s="37">
        <f>[1]consoCURRENT!I27816</f>
        <v>0</v>
      </c>
      <c r="G1436" s="37">
        <f>[1]consoCURRENT!J27816</f>
        <v>0</v>
      </c>
      <c r="H1436" s="37">
        <f>[1]consoCURRENT!K27816</f>
        <v>0</v>
      </c>
      <c r="I1436" s="37">
        <f>[1]consoCURRENT!L27816</f>
        <v>0</v>
      </c>
      <c r="J1436" s="37">
        <f>[1]consoCURRENT!M27816</f>
        <v>0</v>
      </c>
      <c r="K1436" s="37">
        <f>[1]consoCURRENT!N27816</f>
        <v>0</v>
      </c>
      <c r="L1436" s="37">
        <f>[1]consoCURRENT!O27816</f>
        <v>0</v>
      </c>
      <c r="M1436" s="37">
        <f>[1]consoCURRENT!P27816</f>
        <v>0</v>
      </c>
      <c r="N1436" s="37">
        <f>[1]consoCURRENT!Q27816</f>
        <v>0</v>
      </c>
      <c r="O1436" s="37">
        <f>[1]consoCURRENT!R27816</f>
        <v>0</v>
      </c>
      <c r="P1436" s="37">
        <f>[1]consoCURRENT!S27816</f>
        <v>0</v>
      </c>
      <c r="Q1436" s="37">
        <f>[1]consoCURRENT!T27816</f>
        <v>0</v>
      </c>
      <c r="R1436" s="37">
        <f>[1]consoCURRENT!U27816</f>
        <v>0</v>
      </c>
      <c r="S1436" s="37">
        <f>[1]consoCURRENT!V27816</f>
        <v>0</v>
      </c>
      <c r="T1436" s="37">
        <f>[1]consoCURRENT!W27816</f>
        <v>0</v>
      </c>
      <c r="U1436" s="37">
        <f>[1]consoCURRENT!X27816</f>
        <v>0</v>
      </c>
      <c r="V1436" s="37">
        <f>[1]consoCURRENT!Y27816</f>
        <v>0</v>
      </c>
      <c r="W1436" s="37">
        <f>[1]consoCURRENT!Z27816</f>
        <v>0</v>
      </c>
      <c r="X1436" s="37">
        <f>[1]consoCURRENT!AA27816</f>
        <v>0</v>
      </c>
      <c r="Y1436" s="37">
        <f>[1]consoCURRENT!AB27816</f>
        <v>0</v>
      </c>
      <c r="Z1436" s="37">
        <f t="shared" si="1025"/>
        <v>0</v>
      </c>
      <c r="AA1436" s="37">
        <f t="shared" si="1026"/>
        <v>0</v>
      </c>
      <c r="AB1436" s="42"/>
      <c r="AC1436" s="38"/>
    </row>
    <row r="1437" spans="1:29" s="39" customFormat="1" ht="18" customHeight="1" x14ac:dyDescent="0.25">
      <c r="A1437" s="41" t="s">
        <v>39</v>
      </c>
      <c r="B1437" s="37">
        <f>[1]consoCURRENT!E27845</f>
        <v>0</v>
      </c>
      <c r="C1437" s="37">
        <f>[1]consoCURRENT!F27845</f>
        <v>0</v>
      </c>
      <c r="D1437" s="37">
        <f>[1]consoCURRENT!G27845</f>
        <v>0</v>
      </c>
      <c r="E1437" s="37">
        <f>[1]consoCURRENT!H27845</f>
        <v>0</v>
      </c>
      <c r="F1437" s="37">
        <f>[1]consoCURRENT!I27845</f>
        <v>0</v>
      </c>
      <c r="G1437" s="37">
        <f>[1]consoCURRENT!J27845</f>
        <v>0</v>
      </c>
      <c r="H1437" s="37">
        <f>[1]consoCURRENT!K27845</f>
        <v>0</v>
      </c>
      <c r="I1437" s="37">
        <f>[1]consoCURRENT!L27845</f>
        <v>0</v>
      </c>
      <c r="J1437" s="37">
        <f>[1]consoCURRENT!M27845</f>
        <v>0</v>
      </c>
      <c r="K1437" s="37">
        <f>[1]consoCURRENT!N27845</f>
        <v>0</v>
      </c>
      <c r="L1437" s="37">
        <f>[1]consoCURRENT!O27845</f>
        <v>0</v>
      </c>
      <c r="M1437" s="37">
        <f>[1]consoCURRENT!P27845</f>
        <v>0</v>
      </c>
      <c r="N1437" s="37">
        <f>[1]consoCURRENT!Q27845</f>
        <v>0</v>
      </c>
      <c r="O1437" s="37">
        <f>[1]consoCURRENT!R27845</f>
        <v>0</v>
      </c>
      <c r="P1437" s="37">
        <f>[1]consoCURRENT!S27845</f>
        <v>0</v>
      </c>
      <c r="Q1437" s="37">
        <f>[1]consoCURRENT!T27845</f>
        <v>0</v>
      </c>
      <c r="R1437" s="37">
        <f>[1]consoCURRENT!U27845</f>
        <v>0</v>
      </c>
      <c r="S1437" s="37">
        <f>[1]consoCURRENT!V27845</f>
        <v>0</v>
      </c>
      <c r="T1437" s="37">
        <f>[1]consoCURRENT!W27845</f>
        <v>0</v>
      </c>
      <c r="U1437" s="37">
        <f>[1]consoCURRENT!X27845</f>
        <v>0</v>
      </c>
      <c r="V1437" s="37">
        <f>[1]consoCURRENT!Y27845</f>
        <v>0</v>
      </c>
      <c r="W1437" s="37">
        <f>[1]consoCURRENT!Z27845</f>
        <v>0</v>
      </c>
      <c r="X1437" s="37">
        <f>[1]consoCURRENT!AA27845</f>
        <v>0</v>
      </c>
      <c r="Y1437" s="37">
        <f>[1]consoCURRENT!AB27845</f>
        <v>0</v>
      </c>
      <c r="Z1437" s="37">
        <f t="shared" si="1025"/>
        <v>0</v>
      </c>
      <c r="AA1437" s="37">
        <f t="shared" si="1026"/>
        <v>0</v>
      </c>
      <c r="AB1437" s="42"/>
      <c r="AC1437" s="38"/>
    </row>
    <row r="1438" spans="1:29" s="39" customFormat="1" ht="18" customHeight="1" x14ac:dyDescent="0.25">
      <c r="A1438" s="43" t="s">
        <v>40</v>
      </c>
      <c r="B1438" s="44">
        <f>SUM(B1434:B1437)</f>
        <v>3884000</v>
      </c>
      <c r="C1438" s="44">
        <f t="shared" ref="C1438:AA1438" si="1028">SUM(C1434:C1437)</f>
        <v>0</v>
      </c>
      <c r="D1438" s="44">
        <f t="shared" si="1028"/>
        <v>0</v>
      </c>
      <c r="E1438" s="44">
        <f t="shared" si="1028"/>
        <v>836276.48</v>
      </c>
      <c r="F1438" s="44">
        <f t="shared" si="1028"/>
        <v>0</v>
      </c>
      <c r="G1438" s="44">
        <f t="shared" si="1028"/>
        <v>0</v>
      </c>
      <c r="H1438" s="44">
        <f t="shared" si="1028"/>
        <v>0</v>
      </c>
      <c r="I1438" s="44">
        <f t="shared" si="1028"/>
        <v>0</v>
      </c>
      <c r="J1438" s="44">
        <f t="shared" si="1028"/>
        <v>0</v>
      </c>
      <c r="K1438" s="44">
        <f t="shared" si="1028"/>
        <v>0</v>
      </c>
      <c r="L1438" s="44">
        <f t="shared" si="1028"/>
        <v>0</v>
      </c>
      <c r="M1438" s="44">
        <f t="shared" si="1028"/>
        <v>0</v>
      </c>
      <c r="N1438" s="44">
        <f t="shared" si="1028"/>
        <v>0</v>
      </c>
      <c r="O1438" s="44">
        <f t="shared" si="1028"/>
        <v>519314.66</v>
      </c>
      <c r="P1438" s="44">
        <f t="shared" si="1028"/>
        <v>316961.82</v>
      </c>
      <c r="Q1438" s="44">
        <f t="shared" si="1028"/>
        <v>0</v>
      </c>
      <c r="R1438" s="44">
        <f t="shared" si="1028"/>
        <v>0</v>
      </c>
      <c r="S1438" s="44">
        <f t="shared" si="1028"/>
        <v>0</v>
      </c>
      <c r="T1438" s="44">
        <f t="shared" si="1028"/>
        <v>0</v>
      </c>
      <c r="U1438" s="44">
        <f t="shared" si="1028"/>
        <v>0</v>
      </c>
      <c r="V1438" s="44">
        <f t="shared" si="1028"/>
        <v>0</v>
      </c>
      <c r="W1438" s="44">
        <f t="shared" si="1028"/>
        <v>0</v>
      </c>
      <c r="X1438" s="44">
        <f t="shared" si="1028"/>
        <v>0</v>
      </c>
      <c r="Y1438" s="44">
        <f t="shared" si="1028"/>
        <v>0</v>
      </c>
      <c r="Z1438" s="44">
        <f t="shared" si="1028"/>
        <v>836276.48</v>
      </c>
      <c r="AA1438" s="44">
        <f t="shared" si="1028"/>
        <v>3047723.52</v>
      </c>
      <c r="AB1438" s="45">
        <f t="shared" si="1027"/>
        <v>0.21531320288362513</v>
      </c>
      <c r="AC1438" s="38"/>
    </row>
    <row r="1439" spans="1:29" s="39" customFormat="1" ht="18" customHeight="1" x14ac:dyDescent="0.25">
      <c r="A1439" s="46" t="s">
        <v>41</v>
      </c>
      <c r="B1439" s="37">
        <f>[1]consoCURRENT!E27849</f>
        <v>0</v>
      </c>
      <c r="C1439" s="37">
        <f>[1]consoCURRENT!F27849</f>
        <v>0</v>
      </c>
      <c r="D1439" s="37">
        <f>[1]consoCURRENT!G27849</f>
        <v>0</v>
      </c>
      <c r="E1439" s="37">
        <f>[1]consoCURRENT!H27849</f>
        <v>0</v>
      </c>
      <c r="F1439" s="37">
        <f>[1]consoCURRENT!I27849</f>
        <v>0</v>
      </c>
      <c r="G1439" s="37">
        <f>[1]consoCURRENT!J27849</f>
        <v>0</v>
      </c>
      <c r="H1439" s="37">
        <f>[1]consoCURRENT!K27849</f>
        <v>0</v>
      </c>
      <c r="I1439" s="37">
        <f>[1]consoCURRENT!L27849</f>
        <v>0</v>
      </c>
      <c r="J1439" s="37">
        <f>[1]consoCURRENT!M27849</f>
        <v>0</v>
      </c>
      <c r="K1439" s="37">
        <f>[1]consoCURRENT!N27849</f>
        <v>0</v>
      </c>
      <c r="L1439" s="37">
        <f>[1]consoCURRENT!O27849</f>
        <v>0</v>
      </c>
      <c r="M1439" s="37">
        <f>[1]consoCURRENT!P27849</f>
        <v>0</v>
      </c>
      <c r="N1439" s="37">
        <f>[1]consoCURRENT!Q27849</f>
        <v>0</v>
      </c>
      <c r="O1439" s="37">
        <f>[1]consoCURRENT!R27849</f>
        <v>0</v>
      </c>
      <c r="P1439" s="37">
        <f>[1]consoCURRENT!S27849</f>
        <v>0</v>
      </c>
      <c r="Q1439" s="37">
        <f>[1]consoCURRENT!T27849</f>
        <v>0</v>
      </c>
      <c r="R1439" s="37">
        <f>[1]consoCURRENT!U27849</f>
        <v>0</v>
      </c>
      <c r="S1439" s="37">
        <f>[1]consoCURRENT!V27849</f>
        <v>0</v>
      </c>
      <c r="T1439" s="37">
        <f>[1]consoCURRENT!W27849</f>
        <v>0</v>
      </c>
      <c r="U1439" s="37">
        <f>[1]consoCURRENT!X27849</f>
        <v>0</v>
      </c>
      <c r="V1439" s="37">
        <f>[1]consoCURRENT!Y27849</f>
        <v>0</v>
      </c>
      <c r="W1439" s="37">
        <f>[1]consoCURRENT!Z27849</f>
        <v>0</v>
      </c>
      <c r="X1439" s="37">
        <f>[1]consoCURRENT!AA27849</f>
        <v>0</v>
      </c>
      <c r="Y1439" s="37">
        <f>[1]consoCURRENT!AB27849</f>
        <v>0</v>
      </c>
      <c r="Z1439" s="37">
        <f t="shared" ref="Z1439" si="1029">SUM(M1439:Y1439)</f>
        <v>0</v>
      </c>
      <c r="AA1439" s="37">
        <f t="shared" ref="AA1439" si="1030">B1439-Z1439</f>
        <v>0</v>
      </c>
      <c r="AB1439" s="42"/>
      <c r="AC1439" s="38"/>
    </row>
    <row r="1440" spans="1:29" s="39" customFormat="1" ht="18" customHeight="1" x14ac:dyDescent="0.25">
      <c r="A1440" s="43" t="s">
        <v>42</v>
      </c>
      <c r="B1440" s="44">
        <f>B1439+B1438</f>
        <v>3884000</v>
      </c>
      <c r="C1440" s="44">
        <f t="shared" ref="C1440:AA1440" si="1031">C1439+C1438</f>
        <v>0</v>
      </c>
      <c r="D1440" s="44">
        <f t="shared" si="1031"/>
        <v>0</v>
      </c>
      <c r="E1440" s="44">
        <f t="shared" si="1031"/>
        <v>836276.48</v>
      </c>
      <c r="F1440" s="44">
        <f t="shared" si="1031"/>
        <v>0</v>
      </c>
      <c r="G1440" s="44">
        <f t="shared" si="1031"/>
        <v>0</v>
      </c>
      <c r="H1440" s="44">
        <f t="shared" si="1031"/>
        <v>0</v>
      </c>
      <c r="I1440" s="44">
        <f t="shared" si="1031"/>
        <v>0</v>
      </c>
      <c r="J1440" s="44">
        <f t="shared" si="1031"/>
        <v>0</v>
      </c>
      <c r="K1440" s="44">
        <f t="shared" si="1031"/>
        <v>0</v>
      </c>
      <c r="L1440" s="44">
        <f t="shared" si="1031"/>
        <v>0</v>
      </c>
      <c r="M1440" s="44">
        <f t="shared" si="1031"/>
        <v>0</v>
      </c>
      <c r="N1440" s="44">
        <f t="shared" si="1031"/>
        <v>0</v>
      </c>
      <c r="O1440" s="44">
        <f t="shared" si="1031"/>
        <v>519314.66</v>
      </c>
      <c r="P1440" s="44">
        <f t="shared" si="1031"/>
        <v>316961.82</v>
      </c>
      <c r="Q1440" s="44">
        <f t="shared" si="1031"/>
        <v>0</v>
      </c>
      <c r="R1440" s="44">
        <f t="shared" si="1031"/>
        <v>0</v>
      </c>
      <c r="S1440" s="44">
        <f t="shared" si="1031"/>
        <v>0</v>
      </c>
      <c r="T1440" s="44">
        <f t="shared" si="1031"/>
        <v>0</v>
      </c>
      <c r="U1440" s="44">
        <f t="shared" si="1031"/>
        <v>0</v>
      </c>
      <c r="V1440" s="44">
        <f t="shared" si="1031"/>
        <v>0</v>
      </c>
      <c r="W1440" s="44">
        <f t="shared" si="1031"/>
        <v>0</v>
      </c>
      <c r="X1440" s="44">
        <f t="shared" si="1031"/>
        <v>0</v>
      </c>
      <c r="Y1440" s="44">
        <f t="shared" si="1031"/>
        <v>0</v>
      </c>
      <c r="Z1440" s="44">
        <f t="shared" si="1031"/>
        <v>836276.48</v>
      </c>
      <c r="AA1440" s="44">
        <f t="shared" si="1031"/>
        <v>3047723.52</v>
      </c>
      <c r="AB1440" s="45">
        <f t="shared" si="1027"/>
        <v>0.21531320288362513</v>
      </c>
      <c r="AC1440" s="47"/>
    </row>
    <row r="1441" spans="1:29" s="39" customFormat="1" ht="15" customHeight="1" x14ac:dyDescent="0.25">
      <c r="A1441" s="36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  <c r="O1441" s="37"/>
      <c r="P1441" s="37"/>
      <c r="Q1441" s="37"/>
      <c r="R1441" s="37"/>
      <c r="S1441" s="37"/>
      <c r="T1441" s="37"/>
      <c r="U1441" s="37"/>
      <c r="V1441" s="37"/>
      <c r="W1441" s="37"/>
      <c r="X1441" s="37"/>
      <c r="Y1441" s="37"/>
      <c r="Z1441" s="37"/>
      <c r="AA1441" s="37"/>
      <c r="AB1441" s="37"/>
      <c r="AC1441" s="38"/>
    </row>
    <row r="1442" spans="1:29" s="39" customFormat="1" ht="15" customHeight="1" x14ac:dyDescent="0.25">
      <c r="A1442" s="36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  <c r="O1442" s="37"/>
      <c r="P1442" s="37"/>
      <c r="Q1442" s="37"/>
      <c r="R1442" s="37"/>
      <c r="S1442" s="37"/>
      <c r="T1442" s="37"/>
      <c r="U1442" s="37"/>
      <c r="V1442" s="37"/>
      <c r="W1442" s="37"/>
      <c r="X1442" s="37"/>
      <c r="Y1442" s="37"/>
      <c r="Z1442" s="37"/>
      <c r="AA1442" s="37"/>
      <c r="AB1442" s="37"/>
      <c r="AC1442" s="38"/>
    </row>
    <row r="1443" spans="1:29" s="39" customFormat="1" ht="15" customHeight="1" x14ac:dyDescent="0.3">
      <c r="A1443" s="40" t="s">
        <v>66</v>
      </c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  <c r="O1443" s="37"/>
      <c r="P1443" s="37"/>
      <c r="Q1443" s="37"/>
      <c r="R1443" s="37"/>
      <c r="S1443" s="37"/>
      <c r="T1443" s="37"/>
      <c r="U1443" s="37"/>
      <c r="V1443" s="37"/>
      <c r="W1443" s="37"/>
      <c r="X1443" s="37"/>
      <c r="Y1443" s="37"/>
      <c r="Z1443" s="37"/>
      <c r="AA1443" s="37"/>
      <c r="AB1443" s="37"/>
      <c r="AC1443" s="38"/>
    </row>
    <row r="1444" spans="1:29" s="39" customFormat="1" ht="18" customHeight="1" x14ac:dyDescent="0.25">
      <c r="A1444" s="41" t="s">
        <v>36</v>
      </c>
      <c r="B1444" s="37">
        <f>[1]consoCURRENT!E27909</f>
        <v>2092740</v>
      </c>
      <c r="C1444" s="37">
        <f>[1]consoCURRENT!F27909</f>
        <v>0</v>
      </c>
      <c r="D1444" s="37">
        <f>[1]consoCURRENT!G27909</f>
        <v>0</v>
      </c>
      <c r="E1444" s="37">
        <f>[1]consoCURRENT!H27909</f>
        <v>511326.22</v>
      </c>
      <c r="F1444" s="37">
        <f>[1]consoCURRENT!I27909</f>
        <v>0</v>
      </c>
      <c r="G1444" s="37">
        <f>[1]consoCURRENT!J27909</f>
        <v>0</v>
      </c>
      <c r="H1444" s="37">
        <f>[1]consoCURRENT!K27909</f>
        <v>0</v>
      </c>
      <c r="I1444" s="37">
        <f>[1]consoCURRENT!L27909</f>
        <v>0</v>
      </c>
      <c r="J1444" s="37">
        <f>[1]consoCURRENT!M27909</f>
        <v>0</v>
      </c>
      <c r="K1444" s="37">
        <f>[1]consoCURRENT!N27909</f>
        <v>0</v>
      </c>
      <c r="L1444" s="37">
        <f>[1]consoCURRENT!O27909</f>
        <v>0</v>
      </c>
      <c r="M1444" s="37">
        <f>[1]consoCURRENT!P27909</f>
        <v>0</v>
      </c>
      <c r="N1444" s="37">
        <f>[1]consoCURRENT!Q27909</f>
        <v>0</v>
      </c>
      <c r="O1444" s="37">
        <f>[1]consoCURRENT!R27909</f>
        <v>409622.81</v>
      </c>
      <c r="P1444" s="37">
        <f>[1]consoCURRENT!S27909</f>
        <v>101703.40999999997</v>
      </c>
      <c r="Q1444" s="37">
        <f>[1]consoCURRENT!T27909</f>
        <v>0</v>
      </c>
      <c r="R1444" s="37">
        <f>[1]consoCURRENT!U27909</f>
        <v>0</v>
      </c>
      <c r="S1444" s="37">
        <f>[1]consoCURRENT!V27909</f>
        <v>0</v>
      </c>
      <c r="T1444" s="37">
        <f>[1]consoCURRENT!W27909</f>
        <v>0</v>
      </c>
      <c r="U1444" s="37">
        <f>[1]consoCURRENT!X27909</f>
        <v>0</v>
      </c>
      <c r="V1444" s="37">
        <f>[1]consoCURRENT!Y27909</f>
        <v>0</v>
      </c>
      <c r="W1444" s="37">
        <f>[1]consoCURRENT!Z27909</f>
        <v>0</v>
      </c>
      <c r="X1444" s="37">
        <f>[1]consoCURRENT!AA27909</f>
        <v>0</v>
      </c>
      <c r="Y1444" s="37">
        <f>[1]consoCURRENT!AB27909</f>
        <v>0</v>
      </c>
      <c r="Z1444" s="37">
        <f>SUM(M1444:Y1444)</f>
        <v>511326.22</v>
      </c>
      <c r="AA1444" s="37">
        <f>B1444-Z1444</f>
        <v>1581413.78</v>
      </c>
      <c r="AB1444" s="42">
        <f>Z1444/B1444</f>
        <v>0.24433337156072898</v>
      </c>
      <c r="AC1444" s="38"/>
    </row>
    <row r="1445" spans="1:29" s="39" customFormat="1" ht="18" customHeight="1" x14ac:dyDescent="0.25">
      <c r="A1445" s="41" t="s">
        <v>37</v>
      </c>
      <c r="B1445" s="37">
        <f>[1]consoCURRENT!E27985</f>
        <v>731260</v>
      </c>
      <c r="C1445" s="37">
        <f>[1]consoCURRENT!F27985</f>
        <v>0</v>
      </c>
      <c r="D1445" s="37">
        <f>[1]consoCURRENT!G27985</f>
        <v>0</v>
      </c>
      <c r="E1445" s="37">
        <f>[1]consoCURRENT!H27985</f>
        <v>73588.95</v>
      </c>
      <c r="F1445" s="37">
        <f>[1]consoCURRENT!I27985</f>
        <v>0</v>
      </c>
      <c r="G1445" s="37">
        <f>[1]consoCURRENT!J27985</f>
        <v>0</v>
      </c>
      <c r="H1445" s="37">
        <f>[1]consoCURRENT!K27985</f>
        <v>0</v>
      </c>
      <c r="I1445" s="37">
        <f>[1]consoCURRENT!L27985</f>
        <v>0</v>
      </c>
      <c r="J1445" s="37">
        <f>[1]consoCURRENT!M27985</f>
        <v>0</v>
      </c>
      <c r="K1445" s="37">
        <f>[1]consoCURRENT!N27985</f>
        <v>0</v>
      </c>
      <c r="L1445" s="37">
        <f>[1]consoCURRENT!O27985</f>
        <v>0</v>
      </c>
      <c r="M1445" s="37">
        <f>[1]consoCURRENT!P27985</f>
        <v>0</v>
      </c>
      <c r="N1445" s="37">
        <f>[1]consoCURRENT!Q27985</f>
        <v>0</v>
      </c>
      <c r="O1445" s="37">
        <f>[1]consoCURRENT!R27985</f>
        <v>7816.88</v>
      </c>
      <c r="P1445" s="37">
        <f>[1]consoCURRENT!S27985</f>
        <v>65772.070000000007</v>
      </c>
      <c r="Q1445" s="37">
        <f>[1]consoCURRENT!T27985</f>
        <v>0</v>
      </c>
      <c r="R1445" s="37">
        <f>[1]consoCURRENT!U27985</f>
        <v>0</v>
      </c>
      <c r="S1445" s="37">
        <f>[1]consoCURRENT!V27985</f>
        <v>0</v>
      </c>
      <c r="T1445" s="37">
        <f>[1]consoCURRENT!W27985</f>
        <v>0</v>
      </c>
      <c r="U1445" s="37">
        <f>[1]consoCURRENT!X27985</f>
        <v>0</v>
      </c>
      <c r="V1445" s="37">
        <f>[1]consoCURRENT!Y27985</f>
        <v>0</v>
      </c>
      <c r="W1445" s="37">
        <f>[1]consoCURRENT!Z27985</f>
        <v>0</v>
      </c>
      <c r="X1445" s="37">
        <f>[1]consoCURRENT!AA27985</f>
        <v>0</v>
      </c>
      <c r="Y1445" s="37">
        <f>[1]consoCURRENT!AB27985</f>
        <v>0</v>
      </c>
      <c r="Z1445" s="37">
        <f t="shared" ref="Z1445:Z1447" si="1032">SUM(M1445:Y1445)</f>
        <v>73588.950000000012</v>
      </c>
      <c r="AA1445" s="37">
        <f t="shared" ref="AA1445:AA1447" si="1033">B1445-Z1445</f>
        <v>657671.05000000005</v>
      </c>
      <c r="AB1445" s="42">
        <f t="shared" ref="AB1445:AB1450" si="1034">Z1445/B1445</f>
        <v>0.10063308535951647</v>
      </c>
      <c r="AC1445" s="38"/>
    </row>
    <row r="1446" spans="1:29" s="39" customFormat="1" ht="18" customHeight="1" x14ac:dyDescent="0.25">
      <c r="A1446" s="41" t="s">
        <v>38</v>
      </c>
      <c r="B1446" s="37">
        <f>[1]consoCURRENT!E27991</f>
        <v>0</v>
      </c>
      <c r="C1446" s="37">
        <f>[1]consoCURRENT!F27991</f>
        <v>0</v>
      </c>
      <c r="D1446" s="37">
        <f>[1]consoCURRENT!G27991</f>
        <v>0</v>
      </c>
      <c r="E1446" s="37">
        <f>[1]consoCURRENT!H27991</f>
        <v>0</v>
      </c>
      <c r="F1446" s="37">
        <f>[1]consoCURRENT!I27991</f>
        <v>0</v>
      </c>
      <c r="G1446" s="37">
        <f>[1]consoCURRENT!J27991</f>
        <v>0</v>
      </c>
      <c r="H1446" s="37">
        <f>[1]consoCURRENT!K27991</f>
        <v>0</v>
      </c>
      <c r="I1446" s="37">
        <f>[1]consoCURRENT!L27991</f>
        <v>0</v>
      </c>
      <c r="J1446" s="37">
        <f>[1]consoCURRENT!M27991</f>
        <v>0</v>
      </c>
      <c r="K1446" s="37">
        <f>[1]consoCURRENT!N27991</f>
        <v>0</v>
      </c>
      <c r="L1446" s="37">
        <f>[1]consoCURRENT!O27991</f>
        <v>0</v>
      </c>
      <c r="M1446" s="37">
        <f>[1]consoCURRENT!P27991</f>
        <v>0</v>
      </c>
      <c r="N1446" s="37">
        <f>[1]consoCURRENT!Q27991</f>
        <v>0</v>
      </c>
      <c r="O1446" s="37">
        <f>[1]consoCURRENT!R27991</f>
        <v>0</v>
      </c>
      <c r="P1446" s="37">
        <f>[1]consoCURRENT!S27991</f>
        <v>0</v>
      </c>
      <c r="Q1446" s="37">
        <f>[1]consoCURRENT!T27991</f>
        <v>0</v>
      </c>
      <c r="R1446" s="37">
        <f>[1]consoCURRENT!U27991</f>
        <v>0</v>
      </c>
      <c r="S1446" s="37">
        <f>[1]consoCURRENT!V27991</f>
        <v>0</v>
      </c>
      <c r="T1446" s="37">
        <f>[1]consoCURRENT!W27991</f>
        <v>0</v>
      </c>
      <c r="U1446" s="37">
        <f>[1]consoCURRENT!X27991</f>
        <v>0</v>
      </c>
      <c r="V1446" s="37">
        <f>[1]consoCURRENT!Y27991</f>
        <v>0</v>
      </c>
      <c r="W1446" s="37">
        <f>[1]consoCURRENT!Z27991</f>
        <v>0</v>
      </c>
      <c r="X1446" s="37">
        <f>[1]consoCURRENT!AA27991</f>
        <v>0</v>
      </c>
      <c r="Y1446" s="37">
        <f>[1]consoCURRENT!AB27991</f>
        <v>0</v>
      </c>
      <c r="Z1446" s="37">
        <f t="shared" si="1032"/>
        <v>0</v>
      </c>
      <c r="AA1446" s="37">
        <f t="shared" si="1033"/>
        <v>0</v>
      </c>
      <c r="AB1446" s="42"/>
      <c r="AC1446" s="38"/>
    </row>
    <row r="1447" spans="1:29" s="39" customFormat="1" ht="18" customHeight="1" x14ac:dyDescent="0.25">
      <c r="A1447" s="41" t="s">
        <v>39</v>
      </c>
      <c r="B1447" s="37">
        <f>[1]consoCURRENT!E28020</f>
        <v>0</v>
      </c>
      <c r="C1447" s="37">
        <f>[1]consoCURRENT!F28020</f>
        <v>0</v>
      </c>
      <c r="D1447" s="37">
        <f>[1]consoCURRENT!G28020</f>
        <v>0</v>
      </c>
      <c r="E1447" s="37">
        <f>[1]consoCURRENT!H28020</f>
        <v>0</v>
      </c>
      <c r="F1447" s="37">
        <f>[1]consoCURRENT!I28020</f>
        <v>0</v>
      </c>
      <c r="G1447" s="37">
        <f>[1]consoCURRENT!J28020</f>
        <v>0</v>
      </c>
      <c r="H1447" s="37">
        <f>[1]consoCURRENT!K28020</f>
        <v>0</v>
      </c>
      <c r="I1447" s="37">
        <f>[1]consoCURRENT!L28020</f>
        <v>0</v>
      </c>
      <c r="J1447" s="37">
        <f>[1]consoCURRENT!M28020</f>
        <v>0</v>
      </c>
      <c r="K1447" s="37">
        <f>[1]consoCURRENT!N28020</f>
        <v>0</v>
      </c>
      <c r="L1447" s="37">
        <f>[1]consoCURRENT!O28020</f>
        <v>0</v>
      </c>
      <c r="M1447" s="37">
        <f>[1]consoCURRENT!P28020</f>
        <v>0</v>
      </c>
      <c r="N1447" s="37">
        <f>[1]consoCURRENT!Q28020</f>
        <v>0</v>
      </c>
      <c r="O1447" s="37">
        <f>[1]consoCURRENT!R28020</f>
        <v>0</v>
      </c>
      <c r="P1447" s="37">
        <f>[1]consoCURRENT!S28020</f>
        <v>0</v>
      </c>
      <c r="Q1447" s="37">
        <f>[1]consoCURRENT!T28020</f>
        <v>0</v>
      </c>
      <c r="R1447" s="37">
        <f>[1]consoCURRENT!U28020</f>
        <v>0</v>
      </c>
      <c r="S1447" s="37">
        <f>[1]consoCURRENT!V28020</f>
        <v>0</v>
      </c>
      <c r="T1447" s="37">
        <f>[1]consoCURRENT!W28020</f>
        <v>0</v>
      </c>
      <c r="U1447" s="37">
        <f>[1]consoCURRENT!X28020</f>
        <v>0</v>
      </c>
      <c r="V1447" s="37">
        <f>[1]consoCURRENT!Y28020</f>
        <v>0</v>
      </c>
      <c r="W1447" s="37">
        <f>[1]consoCURRENT!Z28020</f>
        <v>0</v>
      </c>
      <c r="X1447" s="37">
        <f>[1]consoCURRENT!AA28020</f>
        <v>0</v>
      </c>
      <c r="Y1447" s="37">
        <f>[1]consoCURRENT!AB28020</f>
        <v>0</v>
      </c>
      <c r="Z1447" s="37">
        <f t="shared" si="1032"/>
        <v>0</v>
      </c>
      <c r="AA1447" s="37">
        <f t="shared" si="1033"/>
        <v>0</v>
      </c>
      <c r="AB1447" s="42"/>
      <c r="AC1447" s="38"/>
    </row>
    <row r="1448" spans="1:29" s="39" customFormat="1" ht="18" customHeight="1" x14ac:dyDescent="0.25">
      <c r="A1448" s="43" t="s">
        <v>40</v>
      </c>
      <c r="B1448" s="44">
        <f>SUM(B1444:B1447)</f>
        <v>2824000</v>
      </c>
      <c r="C1448" s="44">
        <f t="shared" ref="C1448:AA1448" si="1035">SUM(C1444:C1447)</f>
        <v>0</v>
      </c>
      <c r="D1448" s="44">
        <f t="shared" si="1035"/>
        <v>0</v>
      </c>
      <c r="E1448" s="44">
        <f t="shared" si="1035"/>
        <v>584915.16999999993</v>
      </c>
      <c r="F1448" s="44">
        <f t="shared" si="1035"/>
        <v>0</v>
      </c>
      <c r="G1448" s="44">
        <f t="shared" si="1035"/>
        <v>0</v>
      </c>
      <c r="H1448" s="44">
        <f t="shared" si="1035"/>
        <v>0</v>
      </c>
      <c r="I1448" s="44">
        <f t="shared" si="1035"/>
        <v>0</v>
      </c>
      <c r="J1448" s="44">
        <f t="shared" si="1035"/>
        <v>0</v>
      </c>
      <c r="K1448" s="44">
        <f t="shared" si="1035"/>
        <v>0</v>
      </c>
      <c r="L1448" s="44">
        <f t="shared" si="1035"/>
        <v>0</v>
      </c>
      <c r="M1448" s="44">
        <f t="shared" si="1035"/>
        <v>0</v>
      </c>
      <c r="N1448" s="44">
        <f t="shared" si="1035"/>
        <v>0</v>
      </c>
      <c r="O1448" s="44">
        <f t="shared" si="1035"/>
        <v>417439.69</v>
      </c>
      <c r="P1448" s="44">
        <f t="shared" si="1035"/>
        <v>167475.47999999998</v>
      </c>
      <c r="Q1448" s="44">
        <f t="shared" si="1035"/>
        <v>0</v>
      </c>
      <c r="R1448" s="44">
        <f t="shared" si="1035"/>
        <v>0</v>
      </c>
      <c r="S1448" s="44">
        <f t="shared" si="1035"/>
        <v>0</v>
      </c>
      <c r="T1448" s="44">
        <f t="shared" si="1035"/>
        <v>0</v>
      </c>
      <c r="U1448" s="44">
        <f t="shared" si="1035"/>
        <v>0</v>
      </c>
      <c r="V1448" s="44">
        <f t="shared" si="1035"/>
        <v>0</v>
      </c>
      <c r="W1448" s="44">
        <f t="shared" si="1035"/>
        <v>0</v>
      </c>
      <c r="X1448" s="44">
        <f t="shared" si="1035"/>
        <v>0</v>
      </c>
      <c r="Y1448" s="44">
        <f t="shared" si="1035"/>
        <v>0</v>
      </c>
      <c r="Z1448" s="44">
        <f t="shared" si="1035"/>
        <v>584915.16999999993</v>
      </c>
      <c r="AA1448" s="44">
        <f t="shared" si="1035"/>
        <v>2239084.83</v>
      </c>
      <c r="AB1448" s="45">
        <f t="shared" si="1034"/>
        <v>0.20712293555240791</v>
      </c>
      <c r="AC1448" s="38"/>
    </row>
    <row r="1449" spans="1:29" s="39" customFormat="1" ht="18" customHeight="1" x14ac:dyDescent="0.25">
      <c r="A1449" s="46" t="s">
        <v>41</v>
      </c>
      <c r="B1449" s="37">
        <f>[1]consoCURRENT!E28024</f>
        <v>0</v>
      </c>
      <c r="C1449" s="37">
        <f>[1]consoCURRENT!F28024</f>
        <v>0</v>
      </c>
      <c r="D1449" s="37">
        <f>[1]consoCURRENT!G28024</f>
        <v>0</v>
      </c>
      <c r="E1449" s="37">
        <f>[1]consoCURRENT!H28024</f>
        <v>0</v>
      </c>
      <c r="F1449" s="37">
        <f>[1]consoCURRENT!I28024</f>
        <v>0</v>
      </c>
      <c r="G1449" s="37">
        <f>[1]consoCURRENT!J28024</f>
        <v>0</v>
      </c>
      <c r="H1449" s="37">
        <f>[1]consoCURRENT!K28024</f>
        <v>0</v>
      </c>
      <c r="I1449" s="37">
        <f>[1]consoCURRENT!L28024</f>
        <v>0</v>
      </c>
      <c r="J1449" s="37">
        <f>[1]consoCURRENT!M28024</f>
        <v>0</v>
      </c>
      <c r="K1449" s="37">
        <f>[1]consoCURRENT!N28024</f>
        <v>0</v>
      </c>
      <c r="L1449" s="37">
        <f>[1]consoCURRENT!O28024</f>
        <v>0</v>
      </c>
      <c r="M1449" s="37">
        <f>[1]consoCURRENT!P28024</f>
        <v>0</v>
      </c>
      <c r="N1449" s="37">
        <f>[1]consoCURRENT!Q28024</f>
        <v>0</v>
      </c>
      <c r="O1449" s="37">
        <f>[1]consoCURRENT!R28024</f>
        <v>0</v>
      </c>
      <c r="P1449" s="37">
        <f>[1]consoCURRENT!S28024</f>
        <v>0</v>
      </c>
      <c r="Q1449" s="37">
        <f>[1]consoCURRENT!T28024</f>
        <v>0</v>
      </c>
      <c r="R1449" s="37">
        <f>[1]consoCURRENT!U28024</f>
        <v>0</v>
      </c>
      <c r="S1449" s="37">
        <f>[1]consoCURRENT!V28024</f>
        <v>0</v>
      </c>
      <c r="T1449" s="37">
        <f>[1]consoCURRENT!W28024</f>
        <v>0</v>
      </c>
      <c r="U1449" s="37">
        <f>[1]consoCURRENT!X28024</f>
        <v>0</v>
      </c>
      <c r="V1449" s="37">
        <f>[1]consoCURRENT!Y28024</f>
        <v>0</v>
      </c>
      <c r="W1449" s="37">
        <f>[1]consoCURRENT!Z28024</f>
        <v>0</v>
      </c>
      <c r="X1449" s="37">
        <f>[1]consoCURRENT!AA28024</f>
        <v>0</v>
      </c>
      <c r="Y1449" s="37">
        <f>[1]consoCURRENT!AB28024</f>
        <v>0</v>
      </c>
      <c r="Z1449" s="37">
        <f t="shared" ref="Z1449" si="1036">SUM(M1449:Y1449)</f>
        <v>0</v>
      </c>
      <c r="AA1449" s="37">
        <f t="shared" ref="AA1449" si="1037">B1449-Z1449</f>
        <v>0</v>
      </c>
      <c r="AB1449" s="42"/>
      <c r="AC1449" s="38"/>
    </row>
    <row r="1450" spans="1:29" s="39" customFormat="1" ht="18" customHeight="1" x14ac:dyDescent="0.25">
      <c r="A1450" s="43" t="s">
        <v>42</v>
      </c>
      <c r="B1450" s="44">
        <f>B1449+B1448</f>
        <v>2824000</v>
      </c>
      <c r="C1450" s="44">
        <f t="shared" ref="C1450:AA1450" si="1038">C1449+C1448</f>
        <v>0</v>
      </c>
      <c r="D1450" s="44">
        <f t="shared" si="1038"/>
        <v>0</v>
      </c>
      <c r="E1450" s="44">
        <f t="shared" si="1038"/>
        <v>584915.16999999993</v>
      </c>
      <c r="F1450" s="44">
        <f t="shared" si="1038"/>
        <v>0</v>
      </c>
      <c r="G1450" s="44">
        <f t="shared" si="1038"/>
        <v>0</v>
      </c>
      <c r="H1450" s="44">
        <f t="shared" si="1038"/>
        <v>0</v>
      </c>
      <c r="I1450" s="44">
        <f t="shared" si="1038"/>
        <v>0</v>
      </c>
      <c r="J1450" s="44">
        <f t="shared" si="1038"/>
        <v>0</v>
      </c>
      <c r="K1450" s="44">
        <f t="shared" si="1038"/>
        <v>0</v>
      </c>
      <c r="L1450" s="44">
        <f t="shared" si="1038"/>
        <v>0</v>
      </c>
      <c r="M1450" s="44">
        <f t="shared" si="1038"/>
        <v>0</v>
      </c>
      <c r="N1450" s="44">
        <f t="shared" si="1038"/>
        <v>0</v>
      </c>
      <c r="O1450" s="44">
        <f t="shared" si="1038"/>
        <v>417439.69</v>
      </c>
      <c r="P1450" s="44">
        <f t="shared" si="1038"/>
        <v>167475.47999999998</v>
      </c>
      <c r="Q1450" s="44">
        <f t="shared" si="1038"/>
        <v>0</v>
      </c>
      <c r="R1450" s="44">
        <f t="shared" si="1038"/>
        <v>0</v>
      </c>
      <c r="S1450" s="44">
        <f t="shared" si="1038"/>
        <v>0</v>
      </c>
      <c r="T1450" s="44">
        <f t="shared" si="1038"/>
        <v>0</v>
      </c>
      <c r="U1450" s="44">
        <f t="shared" si="1038"/>
        <v>0</v>
      </c>
      <c r="V1450" s="44">
        <f t="shared" si="1038"/>
        <v>0</v>
      </c>
      <c r="W1450" s="44">
        <f t="shared" si="1038"/>
        <v>0</v>
      </c>
      <c r="X1450" s="44">
        <f t="shared" si="1038"/>
        <v>0</v>
      </c>
      <c r="Y1450" s="44">
        <f t="shared" si="1038"/>
        <v>0</v>
      </c>
      <c r="Z1450" s="44">
        <f t="shared" si="1038"/>
        <v>584915.16999999993</v>
      </c>
      <c r="AA1450" s="44">
        <f t="shared" si="1038"/>
        <v>2239084.83</v>
      </c>
      <c r="AB1450" s="45">
        <f t="shared" si="1034"/>
        <v>0.20712293555240791</v>
      </c>
      <c r="AC1450" s="47"/>
    </row>
    <row r="1451" spans="1:29" s="39" customFormat="1" ht="15" customHeight="1" x14ac:dyDescent="0.25">
      <c r="A1451" s="36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  <c r="O1451" s="37"/>
      <c r="P1451" s="37"/>
      <c r="Q1451" s="37"/>
      <c r="R1451" s="37"/>
      <c r="S1451" s="37"/>
      <c r="T1451" s="37"/>
      <c r="U1451" s="37"/>
      <c r="V1451" s="37"/>
      <c r="W1451" s="37"/>
      <c r="X1451" s="37"/>
      <c r="Y1451" s="37"/>
      <c r="Z1451" s="37"/>
      <c r="AA1451" s="37"/>
      <c r="AB1451" s="37"/>
      <c r="AC1451" s="38"/>
    </row>
    <row r="1452" spans="1:29" s="39" customFormat="1" ht="15" customHeight="1" x14ac:dyDescent="0.25">
      <c r="A1452" s="36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  <c r="O1452" s="37"/>
      <c r="P1452" s="37"/>
      <c r="Q1452" s="37"/>
      <c r="R1452" s="37"/>
      <c r="S1452" s="37"/>
      <c r="T1452" s="37"/>
      <c r="U1452" s="37"/>
      <c r="V1452" s="37"/>
      <c r="W1452" s="37"/>
      <c r="X1452" s="37"/>
      <c r="Y1452" s="37"/>
      <c r="Z1452" s="37"/>
      <c r="AA1452" s="37"/>
      <c r="AB1452" s="37"/>
      <c r="AC1452" s="38"/>
    </row>
    <row r="1453" spans="1:29" s="39" customFormat="1" ht="15" customHeight="1" x14ac:dyDescent="0.3">
      <c r="A1453" s="40" t="s">
        <v>67</v>
      </c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  <c r="O1453" s="37"/>
      <c r="P1453" s="37"/>
      <c r="Q1453" s="37"/>
      <c r="R1453" s="37"/>
      <c r="S1453" s="37"/>
      <c r="T1453" s="37"/>
      <c r="U1453" s="37"/>
      <c r="V1453" s="37"/>
      <c r="W1453" s="37"/>
      <c r="X1453" s="37"/>
      <c r="Y1453" s="37"/>
      <c r="Z1453" s="37"/>
      <c r="AA1453" s="37"/>
      <c r="AB1453" s="37"/>
      <c r="AC1453" s="38"/>
    </row>
    <row r="1454" spans="1:29" s="39" customFormat="1" ht="18" customHeight="1" x14ac:dyDescent="0.25">
      <c r="A1454" s="41" t="s">
        <v>36</v>
      </c>
      <c r="B1454" s="37">
        <f>[1]consoCURRENT!E28084</f>
        <v>2092740</v>
      </c>
      <c r="C1454" s="37">
        <f>[1]consoCURRENT!F28084</f>
        <v>0</v>
      </c>
      <c r="D1454" s="37">
        <f>[1]consoCURRENT!G28084</f>
        <v>0</v>
      </c>
      <c r="E1454" s="37">
        <f>[1]consoCURRENT!H28084</f>
        <v>517559.31</v>
      </c>
      <c r="F1454" s="37">
        <f>[1]consoCURRENT!I28084</f>
        <v>0</v>
      </c>
      <c r="G1454" s="37">
        <f>[1]consoCURRENT!J28084</f>
        <v>0</v>
      </c>
      <c r="H1454" s="37">
        <f>[1]consoCURRENT!K28084</f>
        <v>0</v>
      </c>
      <c r="I1454" s="37">
        <f>[1]consoCURRENT!L28084</f>
        <v>0</v>
      </c>
      <c r="J1454" s="37">
        <f>[1]consoCURRENT!M28084</f>
        <v>0</v>
      </c>
      <c r="K1454" s="37">
        <f>[1]consoCURRENT!N28084</f>
        <v>0</v>
      </c>
      <c r="L1454" s="37">
        <f>[1]consoCURRENT!O28084</f>
        <v>0</v>
      </c>
      <c r="M1454" s="37">
        <f>[1]consoCURRENT!P28084</f>
        <v>0</v>
      </c>
      <c r="N1454" s="37">
        <f>[1]consoCURRENT!Q28084</f>
        <v>0</v>
      </c>
      <c r="O1454" s="37">
        <f>[1]consoCURRENT!R28084</f>
        <v>377025.17</v>
      </c>
      <c r="P1454" s="37">
        <f>[1]consoCURRENT!S28084</f>
        <v>140534.14000000001</v>
      </c>
      <c r="Q1454" s="37">
        <f>[1]consoCURRENT!T28084</f>
        <v>0</v>
      </c>
      <c r="R1454" s="37">
        <f>[1]consoCURRENT!U28084</f>
        <v>0</v>
      </c>
      <c r="S1454" s="37">
        <f>[1]consoCURRENT!V28084</f>
        <v>0</v>
      </c>
      <c r="T1454" s="37">
        <f>[1]consoCURRENT!W28084</f>
        <v>0</v>
      </c>
      <c r="U1454" s="37">
        <f>[1]consoCURRENT!X28084</f>
        <v>0</v>
      </c>
      <c r="V1454" s="37">
        <f>[1]consoCURRENT!Y28084</f>
        <v>0</v>
      </c>
      <c r="W1454" s="37">
        <f>[1]consoCURRENT!Z28084</f>
        <v>0</v>
      </c>
      <c r="X1454" s="37">
        <f>[1]consoCURRENT!AA28084</f>
        <v>0</v>
      </c>
      <c r="Y1454" s="37">
        <f>[1]consoCURRENT!AB28084</f>
        <v>0</v>
      </c>
      <c r="Z1454" s="37">
        <f>SUM(M1454:Y1454)</f>
        <v>517559.31</v>
      </c>
      <c r="AA1454" s="37">
        <f>B1454-Z1454</f>
        <v>1575180.69</v>
      </c>
      <c r="AB1454" s="42">
        <f>Z1454/B1454</f>
        <v>0.24731180653115054</v>
      </c>
      <c r="AC1454" s="38"/>
    </row>
    <row r="1455" spans="1:29" s="39" customFormat="1" ht="18" customHeight="1" x14ac:dyDescent="0.25">
      <c r="A1455" s="41" t="s">
        <v>37</v>
      </c>
      <c r="B1455" s="37">
        <f>[1]consoCURRENT!E28160</f>
        <v>731260</v>
      </c>
      <c r="C1455" s="37">
        <f>[1]consoCURRENT!F28160</f>
        <v>0</v>
      </c>
      <c r="D1455" s="37">
        <f>[1]consoCURRENT!G28160</f>
        <v>0</v>
      </c>
      <c r="E1455" s="37">
        <f>[1]consoCURRENT!H28160</f>
        <v>354272</v>
      </c>
      <c r="F1455" s="37">
        <f>[1]consoCURRENT!I28160</f>
        <v>0</v>
      </c>
      <c r="G1455" s="37">
        <f>[1]consoCURRENT!J28160</f>
        <v>0</v>
      </c>
      <c r="H1455" s="37">
        <f>[1]consoCURRENT!K28160</f>
        <v>0</v>
      </c>
      <c r="I1455" s="37">
        <f>[1]consoCURRENT!L28160</f>
        <v>0</v>
      </c>
      <c r="J1455" s="37">
        <f>[1]consoCURRENT!M28160</f>
        <v>0</v>
      </c>
      <c r="K1455" s="37">
        <f>[1]consoCURRENT!N28160</f>
        <v>0</v>
      </c>
      <c r="L1455" s="37">
        <f>[1]consoCURRENT!O28160</f>
        <v>0</v>
      </c>
      <c r="M1455" s="37">
        <f>[1]consoCURRENT!P28160</f>
        <v>0</v>
      </c>
      <c r="N1455" s="37">
        <f>[1]consoCURRENT!Q28160</f>
        <v>0</v>
      </c>
      <c r="O1455" s="37">
        <f>[1]consoCURRENT!R28160</f>
        <v>63994.14</v>
      </c>
      <c r="P1455" s="37">
        <f>[1]consoCURRENT!S28160</f>
        <v>290277.86</v>
      </c>
      <c r="Q1455" s="37">
        <f>[1]consoCURRENT!T28160</f>
        <v>0</v>
      </c>
      <c r="R1455" s="37">
        <f>[1]consoCURRENT!U28160</f>
        <v>0</v>
      </c>
      <c r="S1455" s="37">
        <f>[1]consoCURRENT!V28160</f>
        <v>0</v>
      </c>
      <c r="T1455" s="37">
        <f>[1]consoCURRENT!W28160</f>
        <v>0</v>
      </c>
      <c r="U1455" s="37">
        <f>[1]consoCURRENT!X28160</f>
        <v>0</v>
      </c>
      <c r="V1455" s="37">
        <f>[1]consoCURRENT!Y28160</f>
        <v>0</v>
      </c>
      <c r="W1455" s="37">
        <f>[1]consoCURRENT!Z28160</f>
        <v>0</v>
      </c>
      <c r="X1455" s="37">
        <f>[1]consoCURRENT!AA28160</f>
        <v>0</v>
      </c>
      <c r="Y1455" s="37">
        <f>[1]consoCURRENT!AB28160</f>
        <v>0</v>
      </c>
      <c r="Z1455" s="37">
        <f t="shared" ref="Z1455:Z1457" si="1039">SUM(M1455:Y1455)</f>
        <v>354272</v>
      </c>
      <c r="AA1455" s="37">
        <f t="shared" ref="AA1455:AA1457" si="1040">B1455-Z1455</f>
        <v>376988</v>
      </c>
      <c r="AB1455" s="42">
        <f t="shared" ref="AB1455:AB1460" si="1041">Z1455/B1455</f>
        <v>0.48446790471241419</v>
      </c>
      <c r="AC1455" s="38"/>
    </row>
    <row r="1456" spans="1:29" s="39" customFormat="1" ht="18" customHeight="1" x14ac:dyDescent="0.25">
      <c r="A1456" s="41" t="s">
        <v>38</v>
      </c>
      <c r="B1456" s="37">
        <f>[1]consoCURRENT!E28166</f>
        <v>0</v>
      </c>
      <c r="C1456" s="37">
        <f>[1]consoCURRENT!F28166</f>
        <v>0</v>
      </c>
      <c r="D1456" s="37">
        <f>[1]consoCURRENT!G28166</f>
        <v>0</v>
      </c>
      <c r="E1456" s="37">
        <f>[1]consoCURRENT!H28166</f>
        <v>0</v>
      </c>
      <c r="F1456" s="37">
        <f>[1]consoCURRENT!I28166</f>
        <v>0</v>
      </c>
      <c r="G1456" s="37">
        <f>[1]consoCURRENT!J28166</f>
        <v>0</v>
      </c>
      <c r="H1456" s="37">
        <f>[1]consoCURRENT!K28166</f>
        <v>0</v>
      </c>
      <c r="I1456" s="37">
        <f>[1]consoCURRENT!L28166</f>
        <v>0</v>
      </c>
      <c r="J1456" s="37">
        <f>[1]consoCURRENT!M28166</f>
        <v>0</v>
      </c>
      <c r="K1456" s="37">
        <f>[1]consoCURRENT!N28166</f>
        <v>0</v>
      </c>
      <c r="L1456" s="37">
        <f>[1]consoCURRENT!O28166</f>
        <v>0</v>
      </c>
      <c r="M1456" s="37">
        <f>[1]consoCURRENT!P28166</f>
        <v>0</v>
      </c>
      <c r="N1456" s="37">
        <f>[1]consoCURRENT!Q28166</f>
        <v>0</v>
      </c>
      <c r="O1456" s="37">
        <f>[1]consoCURRENT!R28166</f>
        <v>0</v>
      </c>
      <c r="P1456" s="37">
        <f>[1]consoCURRENT!S28166</f>
        <v>0</v>
      </c>
      <c r="Q1456" s="37">
        <f>[1]consoCURRENT!T28166</f>
        <v>0</v>
      </c>
      <c r="R1456" s="37">
        <f>[1]consoCURRENT!U28166</f>
        <v>0</v>
      </c>
      <c r="S1456" s="37">
        <f>[1]consoCURRENT!V28166</f>
        <v>0</v>
      </c>
      <c r="T1456" s="37">
        <f>[1]consoCURRENT!W28166</f>
        <v>0</v>
      </c>
      <c r="U1456" s="37">
        <f>[1]consoCURRENT!X28166</f>
        <v>0</v>
      </c>
      <c r="V1456" s="37">
        <f>[1]consoCURRENT!Y28166</f>
        <v>0</v>
      </c>
      <c r="W1456" s="37">
        <f>[1]consoCURRENT!Z28166</f>
        <v>0</v>
      </c>
      <c r="X1456" s="37">
        <f>[1]consoCURRENT!AA28166</f>
        <v>0</v>
      </c>
      <c r="Y1456" s="37">
        <f>[1]consoCURRENT!AB28166</f>
        <v>0</v>
      </c>
      <c r="Z1456" s="37">
        <f t="shared" si="1039"/>
        <v>0</v>
      </c>
      <c r="AA1456" s="37">
        <f t="shared" si="1040"/>
        <v>0</v>
      </c>
      <c r="AB1456" s="42"/>
      <c r="AC1456" s="38"/>
    </row>
    <row r="1457" spans="1:29" s="39" customFormat="1" ht="18" customHeight="1" x14ac:dyDescent="0.25">
      <c r="A1457" s="41" t="s">
        <v>39</v>
      </c>
      <c r="B1457" s="37">
        <f>[1]consoCURRENT!E28195</f>
        <v>0</v>
      </c>
      <c r="C1457" s="37">
        <f>[1]consoCURRENT!F28195</f>
        <v>0</v>
      </c>
      <c r="D1457" s="37">
        <f>[1]consoCURRENT!G28195</f>
        <v>0</v>
      </c>
      <c r="E1457" s="37">
        <f>[1]consoCURRENT!H28195</f>
        <v>0</v>
      </c>
      <c r="F1457" s="37">
        <f>[1]consoCURRENT!I28195</f>
        <v>0</v>
      </c>
      <c r="G1457" s="37">
        <f>[1]consoCURRENT!J28195</f>
        <v>0</v>
      </c>
      <c r="H1457" s="37">
        <f>[1]consoCURRENT!K28195</f>
        <v>0</v>
      </c>
      <c r="I1457" s="37">
        <f>[1]consoCURRENT!L28195</f>
        <v>0</v>
      </c>
      <c r="J1457" s="37">
        <f>[1]consoCURRENT!M28195</f>
        <v>0</v>
      </c>
      <c r="K1457" s="37">
        <f>[1]consoCURRENT!N28195</f>
        <v>0</v>
      </c>
      <c r="L1457" s="37">
        <f>[1]consoCURRENT!O28195</f>
        <v>0</v>
      </c>
      <c r="M1457" s="37">
        <f>[1]consoCURRENT!P28195</f>
        <v>0</v>
      </c>
      <c r="N1457" s="37">
        <f>[1]consoCURRENT!Q28195</f>
        <v>0</v>
      </c>
      <c r="O1457" s="37">
        <f>[1]consoCURRENT!R28195</f>
        <v>0</v>
      </c>
      <c r="P1457" s="37">
        <f>[1]consoCURRENT!S28195</f>
        <v>0</v>
      </c>
      <c r="Q1457" s="37">
        <f>[1]consoCURRENT!T28195</f>
        <v>0</v>
      </c>
      <c r="R1457" s="37">
        <f>[1]consoCURRENT!U28195</f>
        <v>0</v>
      </c>
      <c r="S1457" s="37">
        <f>[1]consoCURRENT!V28195</f>
        <v>0</v>
      </c>
      <c r="T1457" s="37">
        <f>[1]consoCURRENT!W28195</f>
        <v>0</v>
      </c>
      <c r="U1457" s="37">
        <f>[1]consoCURRENT!X28195</f>
        <v>0</v>
      </c>
      <c r="V1457" s="37">
        <f>[1]consoCURRENT!Y28195</f>
        <v>0</v>
      </c>
      <c r="W1457" s="37">
        <f>[1]consoCURRENT!Z28195</f>
        <v>0</v>
      </c>
      <c r="X1457" s="37">
        <f>[1]consoCURRENT!AA28195</f>
        <v>0</v>
      </c>
      <c r="Y1457" s="37">
        <f>[1]consoCURRENT!AB28195</f>
        <v>0</v>
      </c>
      <c r="Z1457" s="37">
        <f t="shared" si="1039"/>
        <v>0</v>
      </c>
      <c r="AA1457" s="37">
        <f t="shared" si="1040"/>
        <v>0</v>
      </c>
      <c r="AB1457" s="42"/>
      <c r="AC1457" s="38"/>
    </row>
    <row r="1458" spans="1:29" s="39" customFormat="1" ht="18" customHeight="1" x14ac:dyDescent="0.25">
      <c r="A1458" s="43" t="s">
        <v>40</v>
      </c>
      <c r="B1458" s="44">
        <f>SUM(B1454:B1457)</f>
        <v>2824000</v>
      </c>
      <c r="C1458" s="44">
        <f t="shared" ref="C1458:AA1458" si="1042">SUM(C1454:C1457)</f>
        <v>0</v>
      </c>
      <c r="D1458" s="44">
        <f t="shared" si="1042"/>
        <v>0</v>
      </c>
      <c r="E1458" s="44">
        <f t="shared" si="1042"/>
        <v>871831.31</v>
      </c>
      <c r="F1458" s="44">
        <f t="shared" si="1042"/>
        <v>0</v>
      </c>
      <c r="G1458" s="44">
        <f t="shared" si="1042"/>
        <v>0</v>
      </c>
      <c r="H1458" s="44">
        <f t="shared" si="1042"/>
        <v>0</v>
      </c>
      <c r="I1458" s="44">
        <f t="shared" si="1042"/>
        <v>0</v>
      </c>
      <c r="J1458" s="44">
        <f t="shared" si="1042"/>
        <v>0</v>
      </c>
      <c r="K1458" s="44">
        <f t="shared" si="1042"/>
        <v>0</v>
      </c>
      <c r="L1458" s="44">
        <f t="shared" si="1042"/>
        <v>0</v>
      </c>
      <c r="M1458" s="44">
        <f t="shared" si="1042"/>
        <v>0</v>
      </c>
      <c r="N1458" s="44">
        <f t="shared" si="1042"/>
        <v>0</v>
      </c>
      <c r="O1458" s="44">
        <f t="shared" si="1042"/>
        <v>441019.31</v>
      </c>
      <c r="P1458" s="44">
        <f t="shared" si="1042"/>
        <v>430812</v>
      </c>
      <c r="Q1458" s="44">
        <f t="shared" si="1042"/>
        <v>0</v>
      </c>
      <c r="R1458" s="44">
        <f t="shared" si="1042"/>
        <v>0</v>
      </c>
      <c r="S1458" s="44">
        <f t="shared" si="1042"/>
        <v>0</v>
      </c>
      <c r="T1458" s="44">
        <f t="shared" si="1042"/>
        <v>0</v>
      </c>
      <c r="U1458" s="44">
        <f t="shared" si="1042"/>
        <v>0</v>
      </c>
      <c r="V1458" s="44">
        <f t="shared" si="1042"/>
        <v>0</v>
      </c>
      <c r="W1458" s="44">
        <f t="shared" si="1042"/>
        <v>0</v>
      </c>
      <c r="X1458" s="44">
        <f t="shared" si="1042"/>
        <v>0</v>
      </c>
      <c r="Y1458" s="44">
        <f t="shared" si="1042"/>
        <v>0</v>
      </c>
      <c r="Z1458" s="44">
        <f t="shared" si="1042"/>
        <v>871831.31</v>
      </c>
      <c r="AA1458" s="44">
        <f t="shared" si="1042"/>
        <v>1952168.69</v>
      </c>
      <c r="AB1458" s="45">
        <f t="shared" si="1041"/>
        <v>0.30872213526912184</v>
      </c>
      <c r="AC1458" s="38"/>
    </row>
    <row r="1459" spans="1:29" s="39" customFormat="1" ht="18" customHeight="1" x14ac:dyDescent="0.25">
      <c r="A1459" s="46" t="s">
        <v>41</v>
      </c>
      <c r="B1459" s="37">
        <f>[1]consoCURRENT!E28199</f>
        <v>0</v>
      </c>
      <c r="C1459" s="37">
        <f>[1]consoCURRENT!F28199</f>
        <v>0</v>
      </c>
      <c r="D1459" s="37">
        <f>[1]consoCURRENT!G28199</f>
        <v>0</v>
      </c>
      <c r="E1459" s="37">
        <f>[1]consoCURRENT!H28199</f>
        <v>0</v>
      </c>
      <c r="F1459" s="37">
        <f>[1]consoCURRENT!I28199</f>
        <v>0</v>
      </c>
      <c r="G1459" s="37">
        <f>[1]consoCURRENT!J28199</f>
        <v>0</v>
      </c>
      <c r="H1459" s="37">
        <f>[1]consoCURRENT!K28199</f>
        <v>0</v>
      </c>
      <c r="I1459" s="37">
        <f>[1]consoCURRENT!L28199</f>
        <v>0</v>
      </c>
      <c r="J1459" s="37">
        <f>[1]consoCURRENT!M28199</f>
        <v>0</v>
      </c>
      <c r="K1459" s="37">
        <f>[1]consoCURRENT!N28199</f>
        <v>0</v>
      </c>
      <c r="L1459" s="37">
        <f>[1]consoCURRENT!O28199</f>
        <v>0</v>
      </c>
      <c r="M1459" s="37">
        <f>[1]consoCURRENT!P28199</f>
        <v>0</v>
      </c>
      <c r="N1459" s="37">
        <f>[1]consoCURRENT!Q28199</f>
        <v>0</v>
      </c>
      <c r="O1459" s="37">
        <f>[1]consoCURRENT!R28199</f>
        <v>0</v>
      </c>
      <c r="P1459" s="37">
        <f>[1]consoCURRENT!S28199</f>
        <v>0</v>
      </c>
      <c r="Q1459" s="37">
        <f>[1]consoCURRENT!T28199</f>
        <v>0</v>
      </c>
      <c r="R1459" s="37">
        <f>[1]consoCURRENT!U28199</f>
        <v>0</v>
      </c>
      <c r="S1459" s="37">
        <f>[1]consoCURRENT!V28199</f>
        <v>0</v>
      </c>
      <c r="T1459" s="37">
        <f>[1]consoCURRENT!W28199</f>
        <v>0</v>
      </c>
      <c r="U1459" s="37">
        <f>[1]consoCURRENT!X28199</f>
        <v>0</v>
      </c>
      <c r="V1459" s="37">
        <f>[1]consoCURRENT!Y28199</f>
        <v>0</v>
      </c>
      <c r="W1459" s="37">
        <f>[1]consoCURRENT!Z28199</f>
        <v>0</v>
      </c>
      <c r="X1459" s="37">
        <f>[1]consoCURRENT!AA28199</f>
        <v>0</v>
      </c>
      <c r="Y1459" s="37">
        <f>[1]consoCURRENT!AB28199</f>
        <v>0</v>
      </c>
      <c r="Z1459" s="37">
        <f t="shared" ref="Z1459" si="1043">SUM(M1459:Y1459)</f>
        <v>0</v>
      </c>
      <c r="AA1459" s="37">
        <f t="shared" ref="AA1459" si="1044">B1459-Z1459</f>
        <v>0</v>
      </c>
      <c r="AB1459" s="42"/>
      <c r="AC1459" s="38"/>
    </row>
    <row r="1460" spans="1:29" s="39" customFormat="1" ht="18" customHeight="1" x14ac:dyDescent="0.25">
      <c r="A1460" s="43" t="s">
        <v>42</v>
      </c>
      <c r="B1460" s="44">
        <f>B1459+B1458</f>
        <v>2824000</v>
      </c>
      <c r="C1460" s="44">
        <f t="shared" ref="C1460:AA1460" si="1045">C1459+C1458</f>
        <v>0</v>
      </c>
      <c r="D1460" s="44">
        <f t="shared" si="1045"/>
        <v>0</v>
      </c>
      <c r="E1460" s="44">
        <f t="shared" si="1045"/>
        <v>871831.31</v>
      </c>
      <c r="F1460" s="44">
        <f t="shared" si="1045"/>
        <v>0</v>
      </c>
      <c r="G1460" s="44">
        <f t="shared" si="1045"/>
        <v>0</v>
      </c>
      <c r="H1460" s="44">
        <f t="shared" si="1045"/>
        <v>0</v>
      </c>
      <c r="I1460" s="44">
        <f t="shared" si="1045"/>
        <v>0</v>
      </c>
      <c r="J1460" s="44">
        <f t="shared" si="1045"/>
        <v>0</v>
      </c>
      <c r="K1460" s="44">
        <f t="shared" si="1045"/>
        <v>0</v>
      </c>
      <c r="L1460" s="44">
        <f t="shared" si="1045"/>
        <v>0</v>
      </c>
      <c r="M1460" s="44">
        <f t="shared" si="1045"/>
        <v>0</v>
      </c>
      <c r="N1460" s="44">
        <f t="shared" si="1045"/>
        <v>0</v>
      </c>
      <c r="O1460" s="44">
        <f t="shared" si="1045"/>
        <v>441019.31</v>
      </c>
      <c r="P1460" s="44">
        <f t="shared" si="1045"/>
        <v>430812</v>
      </c>
      <c r="Q1460" s="44">
        <f t="shared" si="1045"/>
        <v>0</v>
      </c>
      <c r="R1460" s="44">
        <f t="shared" si="1045"/>
        <v>0</v>
      </c>
      <c r="S1460" s="44">
        <f t="shared" si="1045"/>
        <v>0</v>
      </c>
      <c r="T1460" s="44">
        <f t="shared" si="1045"/>
        <v>0</v>
      </c>
      <c r="U1460" s="44">
        <f t="shared" si="1045"/>
        <v>0</v>
      </c>
      <c r="V1460" s="44">
        <f t="shared" si="1045"/>
        <v>0</v>
      </c>
      <c r="W1460" s="44">
        <f t="shared" si="1045"/>
        <v>0</v>
      </c>
      <c r="X1460" s="44">
        <f t="shared" si="1045"/>
        <v>0</v>
      </c>
      <c r="Y1460" s="44">
        <f t="shared" si="1045"/>
        <v>0</v>
      </c>
      <c r="Z1460" s="44">
        <f t="shared" si="1045"/>
        <v>871831.31</v>
      </c>
      <c r="AA1460" s="44">
        <f t="shared" si="1045"/>
        <v>1952168.69</v>
      </c>
      <c r="AB1460" s="45">
        <f t="shared" si="1041"/>
        <v>0.30872213526912184</v>
      </c>
      <c r="AC1460" s="47"/>
    </row>
    <row r="1461" spans="1:29" s="39" customFormat="1" ht="15" customHeight="1" x14ac:dyDescent="0.25">
      <c r="A1461" s="36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  <c r="O1461" s="37"/>
      <c r="P1461" s="37"/>
      <c r="Q1461" s="37"/>
      <c r="R1461" s="37"/>
      <c r="S1461" s="37"/>
      <c r="T1461" s="37"/>
      <c r="U1461" s="37"/>
      <c r="V1461" s="37"/>
      <c r="W1461" s="37"/>
      <c r="X1461" s="37"/>
      <c r="Y1461" s="37"/>
      <c r="Z1461" s="37"/>
      <c r="AA1461" s="37"/>
      <c r="AB1461" s="37"/>
      <c r="AC1461" s="38"/>
    </row>
    <row r="1462" spans="1:29" s="39" customFormat="1" ht="15" customHeight="1" x14ac:dyDescent="0.25">
      <c r="A1462" s="36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  <c r="O1462" s="37"/>
      <c r="P1462" s="37"/>
      <c r="Q1462" s="37"/>
      <c r="R1462" s="37"/>
      <c r="S1462" s="37"/>
      <c r="T1462" s="37"/>
      <c r="U1462" s="37"/>
      <c r="V1462" s="37"/>
      <c r="W1462" s="37"/>
      <c r="X1462" s="37"/>
      <c r="Y1462" s="37"/>
      <c r="Z1462" s="37"/>
      <c r="AA1462" s="37"/>
      <c r="AB1462" s="37"/>
      <c r="AC1462" s="38"/>
    </row>
    <row r="1463" spans="1:29" s="39" customFormat="1" ht="15" customHeight="1" x14ac:dyDescent="0.3">
      <c r="A1463" s="40" t="s">
        <v>68</v>
      </c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  <c r="O1463" s="37"/>
      <c r="P1463" s="37"/>
      <c r="Q1463" s="37"/>
      <c r="R1463" s="37"/>
      <c r="S1463" s="37"/>
      <c r="T1463" s="37"/>
      <c r="U1463" s="37"/>
      <c r="V1463" s="37"/>
      <c r="W1463" s="37"/>
      <c r="X1463" s="37"/>
      <c r="Y1463" s="37"/>
      <c r="Z1463" s="37"/>
      <c r="AA1463" s="37"/>
      <c r="AB1463" s="37"/>
      <c r="AC1463" s="38"/>
    </row>
    <row r="1464" spans="1:29" s="39" customFormat="1" ht="18" customHeight="1" x14ac:dyDescent="0.25">
      <c r="A1464" s="41" t="s">
        <v>36</v>
      </c>
      <c r="B1464" s="37">
        <f>[1]consoCURRENT!E28259</f>
        <v>3116388</v>
      </c>
      <c r="C1464" s="37">
        <f>[1]consoCURRENT!F28259</f>
        <v>0</v>
      </c>
      <c r="D1464" s="37">
        <f>[1]consoCURRENT!G28259</f>
        <v>0</v>
      </c>
      <c r="E1464" s="37">
        <f>[1]consoCURRENT!H28259</f>
        <v>716778.5</v>
      </c>
      <c r="F1464" s="37">
        <f>[1]consoCURRENT!I28259</f>
        <v>0</v>
      </c>
      <c r="G1464" s="37">
        <f>[1]consoCURRENT!J28259</f>
        <v>0</v>
      </c>
      <c r="H1464" s="37">
        <f>[1]consoCURRENT!K28259</f>
        <v>0</v>
      </c>
      <c r="I1464" s="37">
        <f>[1]consoCURRENT!L28259</f>
        <v>0</v>
      </c>
      <c r="J1464" s="37">
        <f>[1]consoCURRENT!M28259</f>
        <v>0</v>
      </c>
      <c r="K1464" s="37">
        <f>[1]consoCURRENT!N28259</f>
        <v>0</v>
      </c>
      <c r="L1464" s="37">
        <f>[1]consoCURRENT!O28259</f>
        <v>0</v>
      </c>
      <c r="M1464" s="37">
        <f>[1]consoCURRENT!P28259</f>
        <v>0</v>
      </c>
      <c r="N1464" s="37">
        <f>[1]consoCURRENT!Q28259</f>
        <v>0</v>
      </c>
      <c r="O1464" s="37">
        <f>[1]consoCURRENT!R28259</f>
        <v>522094</v>
      </c>
      <c r="P1464" s="37">
        <f>[1]consoCURRENT!S28259</f>
        <v>194684.5</v>
      </c>
      <c r="Q1464" s="37">
        <f>[1]consoCURRENT!T28259</f>
        <v>0</v>
      </c>
      <c r="R1464" s="37">
        <f>[1]consoCURRENT!U28259</f>
        <v>0</v>
      </c>
      <c r="S1464" s="37">
        <f>[1]consoCURRENT!V28259</f>
        <v>0</v>
      </c>
      <c r="T1464" s="37">
        <f>[1]consoCURRENT!W28259</f>
        <v>0</v>
      </c>
      <c r="U1464" s="37">
        <f>[1]consoCURRENT!X28259</f>
        <v>0</v>
      </c>
      <c r="V1464" s="37">
        <f>[1]consoCURRENT!Y28259</f>
        <v>0</v>
      </c>
      <c r="W1464" s="37">
        <f>[1]consoCURRENT!Z28259</f>
        <v>0</v>
      </c>
      <c r="X1464" s="37">
        <f>[1]consoCURRENT!AA28259</f>
        <v>0</v>
      </c>
      <c r="Y1464" s="37">
        <f>[1]consoCURRENT!AB28259</f>
        <v>0</v>
      </c>
      <c r="Z1464" s="37">
        <f>SUM(M1464:Y1464)</f>
        <v>716778.5</v>
      </c>
      <c r="AA1464" s="37">
        <f>B1464-Z1464</f>
        <v>2399609.5</v>
      </c>
      <c r="AB1464" s="42">
        <f>Z1464/B1464</f>
        <v>0.23000297138867176</v>
      </c>
      <c r="AC1464" s="38"/>
    </row>
    <row r="1465" spans="1:29" s="39" customFormat="1" ht="18" customHeight="1" x14ac:dyDescent="0.25">
      <c r="A1465" s="41" t="s">
        <v>37</v>
      </c>
      <c r="B1465" s="37">
        <f>[1]consoCURRENT!E28335</f>
        <v>125612</v>
      </c>
      <c r="C1465" s="37">
        <f>[1]consoCURRENT!F28335</f>
        <v>0</v>
      </c>
      <c r="D1465" s="37">
        <f>[1]consoCURRENT!G28335</f>
        <v>0</v>
      </c>
      <c r="E1465" s="37">
        <f>[1]consoCURRENT!H28335</f>
        <v>57969.59</v>
      </c>
      <c r="F1465" s="37">
        <f>[1]consoCURRENT!I28335</f>
        <v>0</v>
      </c>
      <c r="G1465" s="37">
        <f>[1]consoCURRENT!J28335</f>
        <v>0</v>
      </c>
      <c r="H1465" s="37">
        <f>[1]consoCURRENT!K28335</f>
        <v>0</v>
      </c>
      <c r="I1465" s="37">
        <f>[1]consoCURRENT!L28335</f>
        <v>0</v>
      </c>
      <c r="J1465" s="37">
        <f>[1]consoCURRENT!M28335</f>
        <v>0</v>
      </c>
      <c r="K1465" s="37">
        <f>[1]consoCURRENT!N28335</f>
        <v>0</v>
      </c>
      <c r="L1465" s="37">
        <f>[1]consoCURRENT!O28335</f>
        <v>0</v>
      </c>
      <c r="M1465" s="37">
        <f>[1]consoCURRENT!P28335</f>
        <v>0</v>
      </c>
      <c r="N1465" s="37">
        <f>[1]consoCURRENT!Q28335</f>
        <v>0</v>
      </c>
      <c r="O1465" s="37">
        <f>[1]consoCURRENT!R28335</f>
        <v>37098</v>
      </c>
      <c r="P1465" s="37">
        <f>[1]consoCURRENT!S28335</f>
        <v>20871.59</v>
      </c>
      <c r="Q1465" s="37">
        <f>[1]consoCURRENT!T28335</f>
        <v>0</v>
      </c>
      <c r="R1465" s="37">
        <f>[1]consoCURRENT!U28335</f>
        <v>0</v>
      </c>
      <c r="S1465" s="37">
        <f>[1]consoCURRENT!V28335</f>
        <v>0</v>
      </c>
      <c r="T1465" s="37">
        <f>[1]consoCURRENT!W28335</f>
        <v>0</v>
      </c>
      <c r="U1465" s="37">
        <f>[1]consoCURRENT!X28335</f>
        <v>0</v>
      </c>
      <c r="V1465" s="37">
        <f>[1]consoCURRENT!Y28335</f>
        <v>0</v>
      </c>
      <c r="W1465" s="37">
        <f>[1]consoCURRENT!Z28335</f>
        <v>0</v>
      </c>
      <c r="X1465" s="37">
        <f>[1]consoCURRENT!AA28335</f>
        <v>0</v>
      </c>
      <c r="Y1465" s="37">
        <f>[1]consoCURRENT!AB28335</f>
        <v>0</v>
      </c>
      <c r="Z1465" s="37">
        <f t="shared" ref="Z1465:Z1467" si="1046">SUM(M1465:Y1465)</f>
        <v>57969.59</v>
      </c>
      <c r="AA1465" s="37">
        <f t="shared" ref="AA1465:AA1467" si="1047">B1465-Z1465</f>
        <v>67642.41</v>
      </c>
      <c r="AB1465" s="42">
        <f t="shared" ref="AB1465:AB1470" si="1048">Z1465/B1465</f>
        <v>0.46149722956405437</v>
      </c>
      <c r="AC1465" s="38"/>
    </row>
    <row r="1466" spans="1:29" s="39" customFormat="1" ht="18" customHeight="1" x14ac:dyDescent="0.25">
      <c r="A1466" s="41" t="s">
        <v>38</v>
      </c>
      <c r="B1466" s="37">
        <f>[1]consoCURRENT!E28341</f>
        <v>0</v>
      </c>
      <c r="C1466" s="37">
        <f>[1]consoCURRENT!F28341</f>
        <v>0</v>
      </c>
      <c r="D1466" s="37">
        <f>[1]consoCURRENT!G28341</f>
        <v>0</v>
      </c>
      <c r="E1466" s="37">
        <f>[1]consoCURRENT!H28341</f>
        <v>0</v>
      </c>
      <c r="F1466" s="37">
        <f>[1]consoCURRENT!I28341</f>
        <v>0</v>
      </c>
      <c r="G1466" s="37">
        <f>[1]consoCURRENT!J28341</f>
        <v>0</v>
      </c>
      <c r="H1466" s="37">
        <f>[1]consoCURRENT!K28341</f>
        <v>0</v>
      </c>
      <c r="I1466" s="37">
        <f>[1]consoCURRENT!L28341</f>
        <v>0</v>
      </c>
      <c r="J1466" s="37">
        <f>[1]consoCURRENT!M28341</f>
        <v>0</v>
      </c>
      <c r="K1466" s="37">
        <f>[1]consoCURRENT!N28341</f>
        <v>0</v>
      </c>
      <c r="L1466" s="37">
        <f>[1]consoCURRENT!O28341</f>
        <v>0</v>
      </c>
      <c r="M1466" s="37">
        <f>[1]consoCURRENT!P28341</f>
        <v>0</v>
      </c>
      <c r="N1466" s="37">
        <f>[1]consoCURRENT!Q28341</f>
        <v>0</v>
      </c>
      <c r="O1466" s="37">
        <f>[1]consoCURRENT!R28341</f>
        <v>0</v>
      </c>
      <c r="P1466" s="37">
        <f>[1]consoCURRENT!S28341</f>
        <v>0</v>
      </c>
      <c r="Q1466" s="37">
        <f>[1]consoCURRENT!T28341</f>
        <v>0</v>
      </c>
      <c r="R1466" s="37">
        <f>[1]consoCURRENT!U28341</f>
        <v>0</v>
      </c>
      <c r="S1466" s="37">
        <f>[1]consoCURRENT!V28341</f>
        <v>0</v>
      </c>
      <c r="T1466" s="37">
        <f>[1]consoCURRENT!W28341</f>
        <v>0</v>
      </c>
      <c r="U1466" s="37">
        <f>[1]consoCURRENT!X28341</f>
        <v>0</v>
      </c>
      <c r="V1466" s="37">
        <f>[1]consoCURRENT!Y28341</f>
        <v>0</v>
      </c>
      <c r="W1466" s="37">
        <f>[1]consoCURRENT!Z28341</f>
        <v>0</v>
      </c>
      <c r="X1466" s="37">
        <f>[1]consoCURRENT!AA28341</f>
        <v>0</v>
      </c>
      <c r="Y1466" s="37">
        <f>[1]consoCURRENT!AB28341</f>
        <v>0</v>
      </c>
      <c r="Z1466" s="37">
        <f t="shared" si="1046"/>
        <v>0</v>
      </c>
      <c r="AA1466" s="37">
        <f t="shared" si="1047"/>
        <v>0</v>
      </c>
      <c r="AB1466" s="42"/>
      <c r="AC1466" s="38"/>
    </row>
    <row r="1467" spans="1:29" s="39" customFormat="1" ht="18" customHeight="1" x14ac:dyDescent="0.25">
      <c r="A1467" s="41" t="s">
        <v>39</v>
      </c>
      <c r="B1467" s="37">
        <f>[1]consoCURRENT!E28370</f>
        <v>0</v>
      </c>
      <c r="C1467" s="37">
        <f>[1]consoCURRENT!F28370</f>
        <v>0</v>
      </c>
      <c r="D1467" s="37">
        <f>[1]consoCURRENT!G28370</f>
        <v>0</v>
      </c>
      <c r="E1467" s="37">
        <f>[1]consoCURRENT!H28370</f>
        <v>0</v>
      </c>
      <c r="F1467" s="37">
        <f>[1]consoCURRENT!I28370</f>
        <v>0</v>
      </c>
      <c r="G1467" s="37">
        <f>[1]consoCURRENT!J28370</f>
        <v>0</v>
      </c>
      <c r="H1467" s="37">
        <f>[1]consoCURRENT!K28370</f>
        <v>0</v>
      </c>
      <c r="I1467" s="37">
        <f>[1]consoCURRENT!L28370</f>
        <v>0</v>
      </c>
      <c r="J1467" s="37">
        <f>[1]consoCURRENT!M28370</f>
        <v>0</v>
      </c>
      <c r="K1467" s="37">
        <f>[1]consoCURRENT!N28370</f>
        <v>0</v>
      </c>
      <c r="L1467" s="37">
        <f>[1]consoCURRENT!O28370</f>
        <v>0</v>
      </c>
      <c r="M1467" s="37">
        <f>[1]consoCURRENT!P28370</f>
        <v>0</v>
      </c>
      <c r="N1467" s="37">
        <f>[1]consoCURRENT!Q28370</f>
        <v>0</v>
      </c>
      <c r="O1467" s="37">
        <f>[1]consoCURRENT!R28370</f>
        <v>0</v>
      </c>
      <c r="P1467" s="37">
        <f>[1]consoCURRENT!S28370</f>
        <v>0</v>
      </c>
      <c r="Q1467" s="37">
        <f>[1]consoCURRENT!T28370</f>
        <v>0</v>
      </c>
      <c r="R1467" s="37">
        <f>[1]consoCURRENT!U28370</f>
        <v>0</v>
      </c>
      <c r="S1467" s="37">
        <f>[1]consoCURRENT!V28370</f>
        <v>0</v>
      </c>
      <c r="T1467" s="37">
        <f>[1]consoCURRENT!W28370</f>
        <v>0</v>
      </c>
      <c r="U1467" s="37">
        <f>[1]consoCURRENT!X28370</f>
        <v>0</v>
      </c>
      <c r="V1467" s="37">
        <f>[1]consoCURRENT!Y28370</f>
        <v>0</v>
      </c>
      <c r="W1467" s="37">
        <f>[1]consoCURRENT!Z28370</f>
        <v>0</v>
      </c>
      <c r="X1467" s="37">
        <f>[1]consoCURRENT!AA28370</f>
        <v>0</v>
      </c>
      <c r="Y1467" s="37">
        <f>[1]consoCURRENT!AB28370</f>
        <v>0</v>
      </c>
      <c r="Z1467" s="37">
        <f t="shared" si="1046"/>
        <v>0</v>
      </c>
      <c r="AA1467" s="37">
        <f t="shared" si="1047"/>
        <v>0</v>
      </c>
      <c r="AB1467" s="42"/>
      <c r="AC1467" s="38"/>
    </row>
    <row r="1468" spans="1:29" s="39" customFormat="1" ht="18" customHeight="1" x14ac:dyDescent="0.25">
      <c r="A1468" s="43" t="s">
        <v>40</v>
      </c>
      <c r="B1468" s="44">
        <f>SUM(B1464:B1467)</f>
        <v>3242000</v>
      </c>
      <c r="C1468" s="44">
        <f t="shared" ref="C1468:AA1468" si="1049">SUM(C1464:C1467)</f>
        <v>0</v>
      </c>
      <c r="D1468" s="44">
        <f t="shared" si="1049"/>
        <v>0</v>
      </c>
      <c r="E1468" s="44">
        <f t="shared" si="1049"/>
        <v>774748.09</v>
      </c>
      <c r="F1468" s="44">
        <f t="shared" si="1049"/>
        <v>0</v>
      </c>
      <c r="G1468" s="44">
        <f t="shared" si="1049"/>
        <v>0</v>
      </c>
      <c r="H1468" s="44">
        <f t="shared" si="1049"/>
        <v>0</v>
      </c>
      <c r="I1468" s="44">
        <f t="shared" si="1049"/>
        <v>0</v>
      </c>
      <c r="J1468" s="44">
        <f t="shared" si="1049"/>
        <v>0</v>
      </c>
      <c r="K1468" s="44">
        <f t="shared" si="1049"/>
        <v>0</v>
      </c>
      <c r="L1468" s="44">
        <f t="shared" si="1049"/>
        <v>0</v>
      </c>
      <c r="M1468" s="44">
        <f t="shared" si="1049"/>
        <v>0</v>
      </c>
      <c r="N1468" s="44">
        <f t="shared" si="1049"/>
        <v>0</v>
      </c>
      <c r="O1468" s="44">
        <f t="shared" si="1049"/>
        <v>559192</v>
      </c>
      <c r="P1468" s="44">
        <f t="shared" si="1049"/>
        <v>215556.09</v>
      </c>
      <c r="Q1468" s="44">
        <f t="shared" si="1049"/>
        <v>0</v>
      </c>
      <c r="R1468" s="44">
        <f t="shared" si="1049"/>
        <v>0</v>
      </c>
      <c r="S1468" s="44">
        <f t="shared" si="1049"/>
        <v>0</v>
      </c>
      <c r="T1468" s="44">
        <f t="shared" si="1049"/>
        <v>0</v>
      </c>
      <c r="U1468" s="44">
        <f t="shared" si="1049"/>
        <v>0</v>
      </c>
      <c r="V1468" s="44">
        <f t="shared" si="1049"/>
        <v>0</v>
      </c>
      <c r="W1468" s="44">
        <f t="shared" si="1049"/>
        <v>0</v>
      </c>
      <c r="X1468" s="44">
        <f t="shared" si="1049"/>
        <v>0</v>
      </c>
      <c r="Y1468" s="44">
        <f t="shared" si="1049"/>
        <v>0</v>
      </c>
      <c r="Z1468" s="44">
        <f t="shared" si="1049"/>
        <v>774748.09</v>
      </c>
      <c r="AA1468" s="44">
        <f t="shared" si="1049"/>
        <v>2467251.91</v>
      </c>
      <c r="AB1468" s="45">
        <f t="shared" si="1048"/>
        <v>0.2389722671190623</v>
      </c>
      <c r="AC1468" s="38"/>
    </row>
    <row r="1469" spans="1:29" s="39" customFormat="1" ht="18" customHeight="1" x14ac:dyDescent="0.25">
      <c r="A1469" s="46" t="s">
        <v>41</v>
      </c>
      <c r="B1469" s="37">
        <f>[1]consoCURRENT!E28374</f>
        <v>0</v>
      </c>
      <c r="C1469" s="37">
        <f>[1]consoCURRENT!F28374</f>
        <v>0</v>
      </c>
      <c r="D1469" s="37">
        <f>[1]consoCURRENT!G28374</f>
        <v>0</v>
      </c>
      <c r="E1469" s="37">
        <f>[1]consoCURRENT!H28374</f>
        <v>0</v>
      </c>
      <c r="F1469" s="37">
        <f>[1]consoCURRENT!I28374</f>
        <v>0</v>
      </c>
      <c r="G1469" s="37">
        <f>[1]consoCURRENT!J28374</f>
        <v>0</v>
      </c>
      <c r="H1469" s="37">
        <f>[1]consoCURRENT!K28374</f>
        <v>0</v>
      </c>
      <c r="I1469" s="37">
        <f>[1]consoCURRENT!L28374</f>
        <v>0</v>
      </c>
      <c r="J1469" s="37">
        <f>[1]consoCURRENT!M28374</f>
        <v>0</v>
      </c>
      <c r="K1469" s="37">
        <f>[1]consoCURRENT!N28374</f>
        <v>0</v>
      </c>
      <c r="L1469" s="37">
        <f>[1]consoCURRENT!O28374</f>
        <v>0</v>
      </c>
      <c r="M1469" s="37">
        <f>[1]consoCURRENT!P28374</f>
        <v>0</v>
      </c>
      <c r="N1469" s="37">
        <f>[1]consoCURRENT!Q28374</f>
        <v>0</v>
      </c>
      <c r="O1469" s="37">
        <f>[1]consoCURRENT!R28374</f>
        <v>0</v>
      </c>
      <c r="P1469" s="37">
        <f>[1]consoCURRENT!S28374</f>
        <v>0</v>
      </c>
      <c r="Q1469" s="37">
        <f>[1]consoCURRENT!T28374</f>
        <v>0</v>
      </c>
      <c r="R1469" s="37">
        <f>[1]consoCURRENT!U28374</f>
        <v>0</v>
      </c>
      <c r="S1469" s="37">
        <f>[1]consoCURRENT!V28374</f>
        <v>0</v>
      </c>
      <c r="T1469" s="37">
        <f>[1]consoCURRENT!W28374</f>
        <v>0</v>
      </c>
      <c r="U1469" s="37">
        <f>[1]consoCURRENT!X28374</f>
        <v>0</v>
      </c>
      <c r="V1469" s="37">
        <f>[1]consoCURRENT!Y28374</f>
        <v>0</v>
      </c>
      <c r="W1469" s="37">
        <f>[1]consoCURRENT!Z28374</f>
        <v>0</v>
      </c>
      <c r="X1469" s="37">
        <f>[1]consoCURRENT!AA28374</f>
        <v>0</v>
      </c>
      <c r="Y1469" s="37">
        <f>[1]consoCURRENT!AB28374</f>
        <v>0</v>
      </c>
      <c r="Z1469" s="37">
        <f t="shared" ref="Z1469" si="1050">SUM(M1469:Y1469)</f>
        <v>0</v>
      </c>
      <c r="AA1469" s="37">
        <f t="shared" ref="AA1469" si="1051">B1469-Z1469</f>
        <v>0</v>
      </c>
      <c r="AB1469" s="42"/>
      <c r="AC1469" s="38"/>
    </row>
    <row r="1470" spans="1:29" s="39" customFormat="1" ht="18" customHeight="1" x14ac:dyDescent="0.25">
      <c r="A1470" s="43" t="s">
        <v>42</v>
      </c>
      <c r="B1470" s="44">
        <f>B1469+B1468</f>
        <v>3242000</v>
      </c>
      <c r="C1470" s="44">
        <f t="shared" ref="C1470:AA1470" si="1052">C1469+C1468</f>
        <v>0</v>
      </c>
      <c r="D1470" s="44">
        <f t="shared" si="1052"/>
        <v>0</v>
      </c>
      <c r="E1470" s="44">
        <f t="shared" si="1052"/>
        <v>774748.09</v>
      </c>
      <c r="F1470" s="44">
        <f t="shared" si="1052"/>
        <v>0</v>
      </c>
      <c r="G1470" s="44">
        <f t="shared" si="1052"/>
        <v>0</v>
      </c>
      <c r="H1470" s="44">
        <f t="shared" si="1052"/>
        <v>0</v>
      </c>
      <c r="I1470" s="44">
        <f t="shared" si="1052"/>
        <v>0</v>
      </c>
      <c r="J1470" s="44">
        <f t="shared" si="1052"/>
        <v>0</v>
      </c>
      <c r="K1470" s="44">
        <f t="shared" si="1052"/>
        <v>0</v>
      </c>
      <c r="L1470" s="44">
        <f t="shared" si="1052"/>
        <v>0</v>
      </c>
      <c r="M1470" s="44">
        <f t="shared" si="1052"/>
        <v>0</v>
      </c>
      <c r="N1470" s="44">
        <f t="shared" si="1052"/>
        <v>0</v>
      </c>
      <c r="O1470" s="44">
        <f t="shared" si="1052"/>
        <v>559192</v>
      </c>
      <c r="P1470" s="44">
        <f t="shared" si="1052"/>
        <v>215556.09</v>
      </c>
      <c r="Q1470" s="44">
        <f t="shared" si="1052"/>
        <v>0</v>
      </c>
      <c r="R1470" s="44">
        <f t="shared" si="1052"/>
        <v>0</v>
      </c>
      <c r="S1470" s="44">
        <f t="shared" si="1052"/>
        <v>0</v>
      </c>
      <c r="T1470" s="44">
        <f t="shared" si="1052"/>
        <v>0</v>
      </c>
      <c r="U1470" s="44">
        <f t="shared" si="1052"/>
        <v>0</v>
      </c>
      <c r="V1470" s="44">
        <f t="shared" si="1052"/>
        <v>0</v>
      </c>
      <c r="W1470" s="44">
        <f t="shared" si="1052"/>
        <v>0</v>
      </c>
      <c r="X1470" s="44">
        <f t="shared" si="1052"/>
        <v>0</v>
      </c>
      <c r="Y1470" s="44">
        <f t="shared" si="1052"/>
        <v>0</v>
      </c>
      <c r="Z1470" s="44">
        <f t="shared" si="1052"/>
        <v>774748.09</v>
      </c>
      <c r="AA1470" s="44">
        <f t="shared" si="1052"/>
        <v>2467251.91</v>
      </c>
      <c r="AB1470" s="45">
        <f t="shared" si="1048"/>
        <v>0.2389722671190623</v>
      </c>
      <c r="AC1470" s="47"/>
    </row>
    <row r="1471" spans="1:29" s="39" customFormat="1" ht="15" customHeight="1" x14ac:dyDescent="0.25">
      <c r="A1471" s="36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  <c r="O1471" s="37"/>
      <c r="P1471" s="37"/>
      <c r="Q1471" s="37"/>
      <c r="R1471" s="37"/>
      <c r="S1471" s="37"/>
      <c r="T1471" s="37"/>
      <c r="U1471" s="37"/>
      <c r="V1471" s="37"/>
      <c r="W1471" s="37"/>
      <c r="X1471" s="37"/>
      <c r="Y1471" s="37"/>
      <c r="Z1471" s="37"/>
      <c r="AA1471" s="37"/>
      <c r="AB1471" s="37"/>
      <c r="AC1471" s="38"/>
    </row>
    <row r="1472" spans="1:29" s="39" customFormat="1" ht="15" customHeight="1" x14ac:dyDescent="0.25">
      <c r="A1472" s="36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  <c r="O1472" s="37"/>
      <c r="P1472" s="37"/>
      <c r="Q1472" s="37"/>
      <c r="R1472" s="37"/>
      <c r="S1472" s="37"/>
      <c r="T1472" s="37"/>
      <c r="U1472" s="37"/>
      <c r="V1472" s="37"/>
      <c r="W1472" s="37"/>
      <c r="X1472" s="37"/>
      <c r="Y1472" s="37"/>
      <c r="Z1472" s="37"/>
      <c r="AA1472" s="37"/>
      <c r="AB1472" s="37"/>
      <c r="AC1472" s="38"/>
    </row>
    <row r="1473" spans="1:29" s="39" customFormat="1" ht="15" customHeight="1" x14ac:dyDescent="0.3">
      <c r="A1473" s="40" t="s">
        <v>69</v>
      </c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  <c r="O1473" s="37"/>
      <c r="P1473" s="37"/>
      <c r="Q1473" s="37"/>
      <c r="R1473" s="37"/>
      <c r="S1473" s="37"/>
      <c r="T1473" s="37"/>
      <c r="U1473" s="37"/>
      <c r="V1473" s="37"/>
      <c r="W1473" s="37"/>
      <c r="X1473" s="37"/>
      <c r="Y1473" s="37"/>
      <c r="Z1473" s="37"/>
      <c r="AA1473" s="37"/>
      <c r="AB1473" s="37"/>
      <c r="AC1473" s="38"/>
    </row>
    <row r="1474" spans="1:29" s="39" customFormat="1" ht="18" customHeight="1" x14ac:dyDescent="0.25">
      <c r="A1474" s="41" t="s">
        <v>36</v>
      </c>
      <c r="B1474" s="37">
        <f>[1]consoCURRENT!E28434</f>
        <v>2092740</v>
      </c>
      <c r="C1474" s="37">
        <f>[1]consoCURRENT!F28434</f>
        <v>0</v>
      </c>
      <c r="D1474" s="37">
        <f>[1]consoCURRENT!G28434</f>
        <v>0</v>
      </c>
      <c r="E1474" s="37">
        <f>[1]consoCURRENT!H28434</f>
        <v>626971.28</v>
      </c>
      <c r="F1474" s="37">
        <f>[1]consoCURRENT!I28434</f>
        <v>0</v>
      </c>
      <c r="G1474" s="37">
        <f>[1]consoCURRENT!J28434</f>
        <v>0</v>
      </c>
      <c r="H1474" s="37">
        <f>[1]consoCURRENT!K28434</f>
        <v>0</v>
      </c>
      <c r="I1474" s="37">
        <f>[1]consoCURRENT!L28434</f>
        <v>0</v>
      </c>
      <c r="J1474" s="37">
        <f>[1]consoCURRENT!M28434</f>
        <v>0</v>
      </c>
      <c r="K1474" s="37">
        <f>[1]consoCURRENT!N28434</f>
        <v>0</v>
      </c>
      <c r="L1474" s="37">
        <f>[1]consoCURRENT!O28434</f>
        <v>0</v>
      </c>
      <c r="M1474" s="37">
        <f>[1]consoCURRENT!P28434</f>
        <v>0</v>
      </c>
      <c r="N1474" s="37">
        <f>[1]consoCURRENT!Q28434</f>
        <v>0</v>
      </c>
      <c r="O1474" s="37">
        <f>[1]consoCURRENT!R28434</f>
        <v>379933.63</v>
      </c>
      <c r="P1474" s="37">
        <f>[1]consoCURRENT!S28434</f>
        <v>247037.65</v>
      </c>
      <c r="Q1474" s="37">
        <f>[1]consoCURRENT!T28434</f>
        <v>0</v>
      </c>
      <c r="R1474" s="37">
        <f>[1]consoCURRENT!U28434</f>
        <v>0</v>
      </c>
      <c r="S1474" s="37">
        <f>[1]consoCURRENT!V28434</f>
        <v>0</v>
      </c>
      <c r="T1474" s="37">
        <f>[1]consoCURRENT!W28434</f>
        <v>0</v>
      </c>
      <c r="U1474" s="37">
        <f>[1]consoCURRENT!X28434</f>
        <v>0</v>
      </c>
      <c r="V1474" s="37">
        <f>[1]consoCURRENT!Y28434</f>
        <v>0</v>
      </c>
      <c r="W1474" s="37">
        <f>[1]consoCURRENT!Z28434</f>
        <v>0</v>
      </c>
      <c r="X1474" s="37">
        <f>[1]consoCURRENT!AA28434</f>
        <v>0</v>
      </c>
      <c r="Y1474" s="37">
        <f>[1]consoCURRENT!AB28434</f>
        <v>0</v>
      </c>
      <c r="Z1474" s="37">
        <f>SUM(M1474:Y1474)</f>
        <v>626971.28</v>
      </c>
      <c r="AA1474" s="37">
        <f>B1474-Z1474</f>
        <v>1465768.72</v>
      </c>
      <c r="AB1474" s="42">
        <f>Z1474/B1474</f>
        <v>0.29959348987451861</v>
      </c>
      <c r="AC1474" s="38"/>
    </row>
    <row r="1475" spans="1:29" s="39" customFormat="1" ht="18" customHeight="1" x14ac:dyDescent="0.25">
      <c r="A1475" s="41" t="s">
        <v>37</v>
      </c>
      <c r="B1475" s="37">
        <f>[1]consoCURRENT!E28510</f>
        <v>740260</v>
      </c>
      <c r="C1475" s="37">
        <f>[1]consoCURRENT!F28510</f>
        <v>0</v>
      </c>
      <c r="D1475" s="37">
        <f>[1]consoCURRENT!G28510</f>
        <v>0</v>
      </c>
      <c r="E1475" s="37">
        <f>[1]consoCURRENT!H28510</f>
        <v>66579.240000000005</v>
      </c>
      <c r="F1475" s="37">
        <f>[1]consoCURRENT!I28510</f>
        <v>0</v>
      </c>
      <c r="G1475" s="37">
        <f>[1]consoCURRENT!J28510</f>
        <v>0</v>
      </c>
      <c r="H1475" s="37">
        <f>[1]consoCURRENT!K28510</f>
        <v>0</v>
      </c>
      <c r="I1475" s="37">
        <f>[1]consoCURRENT!L28510</f>
        <v>0</v>
      </c>
      <c r="J1475" s="37">
        <f>[1]consoCURRENT!M28510</f>
        <v>0</v>
      </c>
      <c r="K1475" s="37">
        <f>[1]consoCURRENT!N28510</f>
        <v>0</v>
      </c>
      <c r="L1475" s="37">
        <f>[1]consoCURRENT!O28510</f>
        <v>0</v>
      </c>
      <c r="M1475" s="37">
        <f>[1]consoCURRENT!P28510</f>
        <v>0</v>
      </c>
      <c r="N1475" s="37">
        <f>[1]consoCURRENT!Q28510</f>
        <v>0</v>
      </c>
      <c r="O1475" s="37">
        <f>[1]consoCURRENT!R28510</f>
        <v>10191</v>
      </c>
      <c r="P1475" s="37">
        <f>[1]consoCURRENT!S28510</f>
        <v>56388.240000000005</v>
      </c>
      <c r="Q1475" s="37">
        <f>[1]consoCURRENT!T28510</f>
        <v>0</v>
      </c>
      <c r="R1475" s="37">
        <f>[1]consoCURRENT!U28510</f>
        <v>0</v>
      </c>
      <c r="S1475" s="37">
        <f>[1]consoCURRENT!V28510</f>
        <v>0</v>
      </c>
      <c r="T1475" s="37">
        <f>[1]consoCURRENT!W28510</f>
        <v>0</v>
      </c>
      <c r="U1475" s="37">
        <f>[1]consoCURRENT!X28510</f>
        <v>0</v>
      </c>
      <c r="V1475" s="37">
        <f>[1]consoCURRENT!Y28510</f>
        <v>0</v>
      </c>
      <c r="W1475" s="37">
        <f>[1]consoCURRENT!Z28510</f>
        <v>0</v>
      </c>
      <c r="X1475" s="37">
        <f>[1]consoCURRENT!AA28510</f>
        <v>0</v>
      </c>
      <c r="Y1475" s="37">
        <f>[1]consoCURRENT!AB28510</f>
        <v>0</v>
      </c>
      <c r="Z1475" s="37">
        <f t="shared" ref="Z1475:Z1477" si="1053">SUM(M1475:Y1475)</f>
        <v>66579.240000000005</v>
      </c>
      <c r="AA1475" s="37">
        <f t="shared" ref="AA1475:AA1477" si="1054">B1475-Z1475</f>
        <v>673680.76</v>
      </c>
      <c r="AB1475" s="42">
        <f t="shared" ref="AB1475:AB1480" si="1055">Z1475/B1475</f>
        <v>8.9940345284089382E-2</v>
      </c>
      <c r="AC1475" s="38"/>
    </row>
    <row r="1476" spans="1:29" s="39" customFormat="1" ht="18" customHeight="1" x14ac:dyDescent="0.25">
      <c r="A1476" s="41" t="s">
        <v>38</v>
      </c>
      <c r="B1476" s="37">
        <f>[1]consoCURRENT!E28516</f>
        <v>0</v>
      </c>
      <c r="C1476" s="37">
        <f>[1]consoCURRENT!F28516</f>
        <v>0</v>
      </c>
      <c r="D1476" s="37">
        <f>[1]consoCURRENT!G28516</f>
        <v>0</v>
      </c>
      <c r="E1476" s="37">
        <f>[1]consoCURRENT!H28516</f>
        <v>0</v>
      </c>
      <c r="F1476" s="37">
        <f>[1]consoCURRENT!I28516</f>
        <v>0</v>
      </c>
      <c r="G1476" s="37">
        <f>[1]consoCURRENT!J28516</f>
        <v>0</v>
      </c>
      <c r="H1476" s="37">
        <f>[1]consoCURRENT!K28516</f>
        <v>0</v>
      </c>
      <c r="I1476" s="37">
        <f>[1]consoCURRENT!L28516</f>
        <v>0</v>
      </c>
      <c r="J1476" s="37">
        <f>[1]consoCURRENT!M28516</f>
        <v>0</v>
      </c>
      <c r="K1476" s="37">
        <f>[1]consoCURRENT!N28516</f>
        <v>0</v>
      </c>
      <c r="L1476" s="37">
        <f>[1]consoCURRENT!O28516</f>
        <v>0</v>
      </c>
      <c r="M1476" s="37">
        <f>[1]consoCURRENT!P28516</f>
        <v>0</v>
      </c>
      <c r="N1476" s="37">
        <f>[1]consoCURRENT!Q28516</f>
        <v>0</v>
      </c>
      <c r="O1476" s="37">
        <f>[1]consoCURRENT!R28516</f>
        <v>0</v>
      </c>
      <c r="P1476" s="37">
        <f>[1]consoCURRENT!S28516</f>
        <v>0</v>
      </c>
      <c r="Q1476" s="37">
        <f>[1]consoCURRENT!T28516</f>
        <v>0</v>
      </c>
      <c r="R1476" s="37">
        <f>[1]consoCURRENT!U28516</f>
        <v>0</v>
      </c>
      <c r="S1476" s="37">
        <f>[1]consoCURRENT!V28516</f>
        <v>0</v>
      </c>
      <c r="T1476" s="37">
        <f>[1]consoCURRENT!W28516</f>
        <v>0</v>
      </c>
      <c r="U1476" s="37">
        <f>[1]consoCURRENT!X28516</f>
        <v>0</v>
      </c>
      <c r="V1476" s="37">
        <f>[1]consoCURRENT!Y28516</f>
        <v>0</v>
      </c>
      <c r="W1476" s="37">
        <f>[1]consoCURRENT!Z28516</f>
        <v>0</v>
      </c>
      <c r="X1476" s="37">
        <f>[1]consoCURRENT!AA28516</f>
        <v>0</v>
      </c>
      <c r="Y1476" s="37">
        <f>[1]consoCURRENT!AB28516</f>
        <v>0</v>
      </c>
      <c r="Z1476" s="37">
        <f t="shared" si="1053"/>
        <v>0</v>
      </c>
      <c r="AA1476" s="37">
        <f t="shared" si="1054"/>
        <v>0</v>
      </c>
      <c r="AB1476" s="42"/>
      <c r="AC1476" s="38"/>
    </row>
    <row r="1477" spans="1:29" s="39" customFormat="1" ht="18" customHeight="1" x14ac:dyDescent="0.25">
      <c r="A1477" s="41" t="s">
        <v>39</v>
      </c>
      <c r="B1477" s="37">
        <f>[1]consoCURRENT!E28545</f>
        <v>0</v>
      </c>
      <c r="C1477" s="37">
        <f>[1]consoCURRENT!F28545</f>
        <v>0</v>
      </c>
      <c r="D1477" s="37">
        <f>[1]consoCURRENT!G28545</f>
        <v>0</v>
      </c>
      <c r="E1477" s="37">
        <f>[1]consoCURRENT!H28545</f>
        <v>0</v>
      </c>
      <c r="F1477" s="37">
        <f>[1]consoCURRENT!I28545</f>
        <v>0</v>
      </c>
      <c r="G1477" s="37">
        <f>[1]consoCURRENT!J28545</f>
        <v>0</v>
      </c>
      <c r="H1477" s="37">
        <f>[1]consoCURRENT!K28545</f>
        <v>0</v>
      </c>
      <c r="I1477" s="37">
        <f>[1]consoCURRENT!L28545</f>
        <v>0</v>
      </c>
      <c r="J1477" s="37">
        <f>[1]consoCURRENT!M28545</f>
        <v>0</v>
      </c>
      <c r="K1477" s="37">
        <f>[1]consoCURRENT!N28545</f>
        <v>0</v>
      </c>
      <c r="L1477" s="37">
        <f>[1]consoCURRENT!O28545</f>
        <v>0</v>
      </c>
      <c r="M1477" s="37">
        <f>[1]consoCURRENT!P28545</f>
        <v>0</v>
      </c>
      <c r="N1477" s="37">
        <f>[1]consoCURRENT!Q28545</f>
        <v>0</v>
      </c>
      <c r="O1477" s="37">
        <f>[1]consoCURRENT!R28545</f>
        <v>0</v>
      </c>
      <c r="P1477" s="37">
        <f>[1]consoCURRENT!S28545</f>
        <v>0</v>
      </c>
      <c r="Q1477" s="37">
        <f>[1]consoCURRENT!T28545</f>
        <v>0</v>
      </c>
      <c r="R1477" s="37">
        <f>[1]consoCURRENT!U28545</f>
        <v>0</v>
      </c>
      <c r="S1477" s="37">
        <f>[1]consoCURRENT!V28545</f>
        <v>0</v>
      </c>
      <c r="T1477" s="37">
        <f>[1]consoCURRENT!W28545</f>
        <v>0</v>
      </c>
      <c r="U1477" s="37">
        <f>[1]consoCURRENT!X28545</f>
        <v>0</v>
      </c>
      <c r="V1477" s="37">
        <f>[1]consoCURRENT!Y28545</f>
        <v>0</v>
      </c>
      <c r="W1477" s="37">
        <f>[1]consoCURRENT!Z28545</f>
        <v>0</v>
      </c>
      <c r="X1477" s="37">
        <f>[1]consoCURRENT!AA28545</f>
        <v>0</v>
      </c>
      <c r="Y1477" s="37">
        <f>[1]consoCURRENT!AB28545</f>
        <v>0</v>
      </c>
      <c r="Z1477" s="37">
        <f t="shared" si="1053"/>
        <v>0</v>
      </c>
      <c r="AA1477" s="37">
        <f t="shared" si="1054"/>
        <v>0</v>
      </c>
      <c r="AB1477" s="42"/>
      <c r="AC1477" s="38"/>
    </row>
    <row r="1478" spans="1:29" s="39" customFormat="1" ht="18" customHeight="1" x14ac:dyDescent="0.25">
      <c r="A1478" s="43" t="s">
        <v>40</v>
      </c>
      <c r="B1478" s="44">
        <f>SUM(B1474:B1477)</f>
        <v>2833000</v>
      </c>
      <c r="C1478" s="44">
        <f t="shared" ref="C1478:AA1478" si="1056">SUM(C1474:C1477)</f>
        <v>0</v>
      </c>
      <c r="D1478" s="44">
        <f t="shared" si="1056"/>
        <v>0</v>
      </c>
      <c r="E1478" s="44">
        <f t="shared" si="1056"/>
        <v>693550.52</v>
      </c>
      <c r="F1478" s="44">
        <f t="shared" si="1056"/>
        <v>0</v>
      </c>
      <c r="G1478" s="44">
        <f t="shared" si="1056"/>
        <v>0</v>
      </c>
      <c r="H1478" s="44">
        <f t="shared" si="1056"/>
        <v>0</v>
      </c>
      <c r="I1478" s="44">
        <f t="shared" si="1056"/>
        <v>0</v>
      </c>
      <c r="J1478" s="44">
        <f t="shared" si="1056"/>
        <v>0</v>
      </c>
      <c r="K1478" s="44">
        <f t="shared" si="1056"/>
        <v>0</v>
      </c>
      <c r="L1478" s="44">
        <f t="shared" si="1056"/>
        <v>0</v>
      </c>
      <c r="M1478" s="44">
        <f t="shared" si="1056"/>
        <v>0</v>
      </c>
      <c r="N1478" s="44">
        <f t="shared" si="1056"/>
        <v>0</v>
      </c>
      <c r="O1478" s="44">
        <f t="shared" si="1056"/>
        <v>390124.63</v>
      </c>
      <c r="P1478" s="44">
        <f t="shared" si="1056"/>
        <v>303425.89</v>
      </c>
      <c r="Q1478" s="44">
        <f t="shared" si="1056"/>
        <v>0</v>
      </c>
      <c r="R1478" s="44">
        <f t="shared" si="1056"/>
        <v>0</v>
      </c>
      <c r="S1478" s="44">
        <f t="shared" si="1056"/>
        <v>0</v>
      </c>
      <c r="T1478" s="44">
        <f t="shared" si="1056"/>
        <v>0</v>
      </c>
      <c r="U1478" s="44">
        <f t="shared" si="1056"/>
        <v>0</v>
      </c>
      <c r="V1478" s="44">
        <f t="shared" si="1056"/>
        <v>0</v>
      </c>
      <c r="W1478" s="44">
        <f t="shared" si="1056"/>
        <v>0</v>
      </c>
      <c r="X1478" s="44">
        <f t="shared" si="1056"/>
        <v>0</v>
      </c>
      <c r="Y1478" s="44">
        <f t="shared" si="1056"/>
        <v>0</v>
      </c>
      <c r="Z1478" s="44">
        <f t="shared" si="1056"/>
        <v>693550.52</v>
      </c>
      <c r="AA1478" s="44">
        <f t="shared" si="1056"/>
        <v>2139449.48</v>
      </c>
      <c r="AB1478" s="45">
        <f t="shared" si="1055"/>
        <v>0.24481133780444758</v>
      </c>
      <c r="AC1478" s="38"/>
    </row>
    <row r="1479" spans="1:29" s="39" customFormat="1" ht="18" customHeight="1" x14ac:dyDescent="0.25">
      <c r="A1479" s="46" t="s">
        <v>41</v>
      </c>
      <c r="B1479" s="37">
        <f>[1]consoCURRENT!E28549</f>
        <v>0</v>
      </c>
      <c r="C1479" s="37">
        <f>[1]consoCURRENT!F28549</f>
        <v>0</v>
      </c>
      <c r="D1479" s="37">
        <f>[1]consoCURRENT!G28549</f>
        <v>0</v>
      </c>
      <c r="E1479" s="37">
        <f>[1]consoCURRENT!H28549</f>
        <v>0</v>
      </c>
      <c r="F1479" s="37">
        <f>[1]consoCURRENT!I28549</f>
        <v>0</v>
      </c>
      <c r="G1479" s="37">
        <f>[1]consoCURRENT!J28549</f>
        <v>0</v>
      </c>
      <c r="H1479" s="37">
        <f>[1]consoCURRENT!K28549</f>
        <v>0</v>
      </c>
      <c r="I1479" s="37">
        <f>[1]consoCURRENT!L28549</f>
        <v>0</v>
      </c>
      <c r="J1479" s="37">
        <f>[1]consoCURRENT!M28549</f>
        <v>0</v>
      </c>
      <c r="K1479" s="37">
        <f>[1]consoCURRENT!N28549</f>
        <v>0</v>
      </c>
      <c r="L1479" s="37">
        <f>[1]consoCURRENT!O28549</f>
        <v>0</v>
      </c>
      <c r="M1479" s="37">
        <f>[1]consoCURRENT!P28549</f>
        <v>0</v>
      </c>
      <c r="N1479" s="37">
        <f>[1]consoCURRENT!Q28549</f>
        <v>0</v>
      </c>
      <c r="O1479" s="37">
        <f>[1]consoCURRENT!R28549</f>
        <v>0</v>
      </c>
      <c r="P1479" s="37">
        <f>[1]consoCURRENT!S28549</f>
        <v>0</v>
      </c>
      <c r="Q1479" s="37">
        <f>[1]consoCURRENT!T28549</f>
        <v>0</v>
      </c>
      <c r="R1479" s="37">
        <f>[1]consoCURRENT!U28549</f>
        <v>0</v>
      </c>
      <c r="S1479" s="37">
        <f>[1]consoCURRENT!V28549</f>
        <v>0</v>
      </c>
      <c r="T1479" s="37">
        <f>[1]consoCURRENT!W28549</f>
        <v>0</v>
      </c>
      <c r="U1479" s="37">
        <f>[1]consoCURRENT!X28549</f>
        <v>0</v>
      </c>
      <c r="V1479" s="37">
        <f>[1]consoCURRENT!Y28549</f>
        <v>0</v>
      </c>
      <c r="W1479" s="37">
        <f>[1]consoCURRENT!Z28549</f>
        <v>0</v>
      </c>
      <c r="X1479" s="37">
        <f>[1]consoCURRENT!AA28549</f>
        <v>0</v>
      </c>
      <c r="Y1479" s="37">
        <f>[1]consoCURRENT!AB28549</f>
        <v>0</v>
      </c>
      <c r="Z1479" s="37">
        <f t="shared" ref="Z1479" si="1057">SUM(M1479:Y1479)</f>
        <v>0</v>
      </c>
      <c r="AA1479" s="37">
        <f t="shared" ref="AA1479" si="1058">B1479-Z1479</f>
        <v>0</v>
      </c>
      <c r="AB1479" s="42"/>
      <c r="AC1479" s="38"/>
    </row>
    <row r="1480" spans="1:29" s="39" customFormat="1" ht="18" customHeight="1" x14ac:dyDescent="0.25">
      <c r="A1480" s="43" t="s">
        <v>42</v>
      </c>
      <c r="B1480" s="44">
        <f>B1479+B1478</f>
        <v>2833000</v>
      </c>
      <c r="C1480" s="44">
        <f t="shared" ref="C1480:AA1480" si="1059">C1479+C1478</f>
        <v>0</v>
      </c>
      <c r="D1480" s="44">
        <f t="shared" si="1059"/>
        <v>0</v>
      </c>
      <c r="E1480" s="44">
        <f t="shared" si="1059"/>
        <v>693550.52</v>
      </c>
      <c r="F1480" s="44">
        <f t="shared" si="1059"/>
        <v>0</v>
      </c>
      <c r="G1480" s="44">
        <f t="shared" si="1059"/>
        <v>0</v>
      </c>
      <c r="H1480" s="44">
        <f t="shared" si="1059"/>
        <v>0</v>
      </c>
      <c r="I1480" s="44">
        <f t="shared" si="1059"/>
        <v>0</v>
      </c>
      <c r="J1480" s="44">
        <f t="shared" si="1059"/>
        <v>0</v>
      </c>
      <c r="K1480" s="44">
        <f t="shared" si="1059"/>
        <v>0</v>
      </c>
      <c r="L1480" s="44">
        <f t="shared" si="1059"/>
        <v>0</v>
      </c>
      <c r="M1480" s="44">
        <f t="shared" si="1059"/>
        <v>0</v>
      </c>
      <c r="N1480" s="44">
        <f t="shared" si="1059"/>
        <v>0</v>
      </c>
      <c r="O1480" s="44">
        <f t="shared" si="1059"/>
        <v>390124.63</v>
      </c>
      <c r="P1480" s="44">
        <f t="shared" si="1059"/>
        <v>303425.89</v>
      </c>
      <c r="Q1480" s="44">
        <f t="shared" si="1059"/>
        <v>0</v>
      </c>
      <c r="R1480" s="44">
        <f t="shared" si="1059"/>
        <v>0</v>
      </c>
      <c r="S1480" s="44">
        <f t="shared" si="1059"/>
        <v>0</v>
      </c>
      <c r="T1480" s="44">
        <f t="shared" si="1059"/>
        <v>0</v>
      </c>
      <c r="U1480" s="44">
        <f t="shared" si="1059"/>
        <v>0</v>
      </c>
      <c r="V1480" s="44">
        <f t="shared" si="1059"/>
        <v>0</v>
      </c>
      <c r="W1480" s="44">
        <f t="shared" si="1059"/>
        <v>0</v>
      </c>
      <c r="X1480" s="44">
        <f t="shared" si="1059"/>
        <v>0</v>
      </c>
      <c r="Y1480" s="44">
        <f t="shared" si="1059"/>
        <v>0</v>
      </c>
      <c r="Z1480" s="44">
        <f t="shared" si="1059"/>
        <v>693550.52</v>
      </c>
      <c r="AA1480" s="44">
        <f t="shared" si="1059"/>
        <v>2139449.48</v>
      </c>
      <c r="AB1480" s="45">
        <f t="shared" si="1055"/>
        <v>0.24481133780444758</v>
      </c>
      <c r="AC1480" s="47"/>
    </row>
    <row r="1481" spans="1:29" s="39" customFormat="1" ht="15" customHeight="1" x14ac:dyDescent="0.25">
      <c r="A1481" s="36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  <c r="O1481" s="37"/>
      <c r="P1481" s="37"/>
      <c r="Q1481" s="37"/>
      <c r="R1481" s="37"/>
      <c r="S1481" s="37"/>
      <c r="T1481" s="37"/>
      <c r="U1481" s="37"/>
      <c r="V1481" s="37"/>
      <c r="W1481" s="37"/>
      <c r="X1481" s="37"/>
      <c r="Y1481" s="37"/>
      <c r="Z1481" s="37"/>
      <c r="AA1481" s="37"/>
      <c r="AB1481" s="37"/>
      <c r="AC1481" s="38"/>
    </row>
    <row r="1482" spans="1:29" s="39" customFormat="1" ht="15" customHeight="1" x14ac:dyDescent="0.25">
      <c r="A1482" s="36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  <c r="O1482" s="37"/>
      <c r="P1482" s="37"/>
      <c r="Q1482" s="37"/>
      <c r="R1482" s="37"/>
      <c r="S1482" s="37"/>
      <c r="T1482" s="37"/>
      <c r="U1482" s="37"/>
      <c r="V1482" s="37"/>
      <c r="W1482" s="37"/>
      <c r="X1482" s="37"/>
      <c r="Y1482" s="37"/>
      <c r="Z1482" s="37"/>
      <c r="AA1482" s="37"/>
      <c r="AB1482" s="37"/>
      <c r="AC1482" s="38"/>
    </row>
    <row r="1483" spans="1:29" s="39" customFormat="1" ht="15" customHeight="1" x14ac:dyDescent="0.3">
      <c r="A1483" s="40" t="s">
        <v>93</v>
      </c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  <c r="O1483" s="37"/>
      <c r="P1483" s="37"/>
      <c r="Q1483" s="37"/>
      <c r="R1483" s="37"/>
      <c r="S1483" s="37"/>
      <c r="T1483" s="37"/>
      <c r="U1483" s="37"/>
      <c r="V1483" s="37"/>
      <c r="W1483" s="37"/>
      <c r="X1483" s="37"/>
      <c r="Y1483" s="37"/>
      <c r="Z1483" s="37"/>
      <c r="AA1483" s="37"/>
      <c r="AB1483" s="37"/>
      <c r="AC1483" s="38"/>
    </row>
    <row r="1484" spans="1:29" s="39" customFormat="1" ht="18" customHeight="1" x14ac:dyDescent="0.25">
      <c r="A1484" s="41" t="s">
        <v>36</v>
      </c>
      <c r="B1484" s="37">
        <f>[1]consoCURRENT!E28609</f>
        <v>0</v>
      </c>
      <c r="C1484" s="37">
        <f>[1]consoCURRENT!F28609</f>
        <v>0</v>
      </c>
      <c r="D1484" s="37">
        <f>[1]consoCURRENT!G28609</f>
        <v>0</v>
      </c>
      <c r="E1484" s="37">
        <f>[1]consoCURRENT!H28609</f>
        <v>0</v>
      </c>
      <c r="F1484" s="37">
        <f>[1]consoCURRENT!I28609</f>
        <v>0</v>
      </c>
      <c r="G1484" s="37">
        <f>[1]consoCURRENT!J28609</f>
        <v>0</v>
      </c>
      <c r="H1484" s="37">
        <f>[1]consoCURRENT!K28609</f>
        <v>0</v>
      </c>
      <c r="I1484" s="37">
        <f>[1]consoCURRENT!L28609</f>
        <v>0</v>
      </c>
      <c r="J1484" s="37">
        <f>[1]consoCURRENT!M28609</f>
        <v>0</v>
      </c>
      <c r="K1484" s="37">
        <f>[1]consoCURRENT!N28609</f>
        <v>0</v>
      </c>
      <c r="L1484" s="37">
        <f>[1]consoCURRENT!O28609</f>
        <v>0</v>
      </c>
      <c r="M1484" s="37">
        <f>[1]consoCURRENT!P28609</f>
        <v>0</v>
      </c>
      <c r="N1484" s="37">
        <f>[1]consoCURRENT!Q28609</f>
        <v>0</v>
      </c>
      <c r="O1484" s="37">
        <f>[1]consoCURRENT!R28609</f>
        <v>0</v>
      </c>
      <c r="P1484" s="37">
        <f>[1]consoCURRENT!S28609</f>
        <v>0</v>
      </c>
      <c r="Q1484" s="37">
        <f>[1]consoCURRENT!T28609</f>
        <v>0</v>
      </c>
      <c r="R1484" s="37">
        <f>[1]consoCURRENT!U28609</f>
        <v>0</v>
      </c>
      <c r="S1484" s="37">
        <f>[1]consoCURRENT!V28609</f>
        <v>0</v>
      </c>
      <c r="T1484" s="37">
        <f>[1]consoCURRENT!W28609</f>
        <v>0</v>
      </c>
      <c r="U1484" s="37">
        <f>[1]consoCURRENT!X28609</f>
        <v>0</v>
      </c>
      <c r="V1484" s="37">
        <f>[1]consoCURRENT!Y28609</f>
        <v>0</v>
      </c>
      <c r="W1484" s="37">
        <f>[1]consoCURRENT!Z28609</f>
        <v>0</v>
      </c>
      <c r="X1484" s="37">
        <f>[1]consoCURRENT!AA28609</f>
        <v>0</v>
      </c>
      <c r="Y1484" s="37">
        <f>[1]consoCURRENT!AB28609</f>
        <v>0</v>
      </c>
      <c r="Z1484" s="37">
        <f>SUM(M1484:Y1484)</f>
        <v>0</v>
      </c>
      <c r="AA1484" s="37">
        <f>B1484-Z1484</f>
        <v>0</v>
      </c>
      <c r="AB1484" s="42"/>
      <c r="AC1484" s="38"/>
    </row>
    <row r="1485" spans="1:29" s="39" customFormat="1" ht="18" customHeight="1" x14ac:dyDescent="0.25">
      <c r="A1485" s="41" t="s">
        <v>37</v>
      </c>
      <c r="B1485" s="37">
        <f>[1]consoCURRENT!E28685</f>
        <v>801540000</v>
      </c>
      <c r="C1485" s="37">
        <f>[1]consoCURRENT!F28685</f>
        <v>801540000</v>
      </c>
      <c r="D1485" s="37">
        <f>[1]consoCURRENT!G28685</f>
        <v>0</v>
      </c>
      <c r="E1485" s="37">
        <f>[1]consoCURRENT!H28685</f>
        <v>0</v>
      </c>
      <c r="F1485" s="37">
        <f>[1]consoCURRENT!I28685</f>
        <v>0</v>
      </c>
      <c r="G1485" s="37">
        <f>[1]consoCURRENT!J28685</f>
        <v>0</v>
      </c>
      <c r="H1485" s="37">
        <f>[1]consoCURRENT!K28685</f>
        <v>0</v>
      </c>
      <c r="I1485" s="37">
        <f>[1]consoCURRENT!L28685</f>
        <v>0</v>
      </c>
      <c r="J1485" s="37">
        <f>[1]consoCURRENT!M28685</f>
        <v>0</v>
      </c>
      <c r="K1485" s="37">
        <f>[1]consoCURRENT!N28685</f>
        <v>0</v>
      </c>
      <c r="L1485" s="37">
        <f>[1]consoCURRENT!O28685</f>
        <v>0</v>
      </c>
      <c r="M1485" s="37">
        <f>[1]consoCURRENT!P28685</f>
        <v>0</v>
      </c>
      <c r="N1485" s="37">
        <f>[1]consoCURRENT!Q28685</f>
        <v>0</v>
      </c>
      <c r="O1485" s="37">
        <f>[1]consoCURRENT!R28685</f>
        <v>0</v>
      </c>
      <c r="P1485" s="37">
        <f>[1]consoCURRENT!S28685</f>
        <v>0</v>
      </c>
      <c r="Q1485" s="37">
        <f>[1]consoCURRENT!T28685</f>
        <v>0</v>
      </c>
      <c r="R1485" s="37">
        <f>[1]consoCURRENT!U28685</f>
        <v>0</v>
      </c>
      <c r="S1485" s="37">
        <f>[1]consoCURRENT!V28685</f>
        <v>0</v>
      </c>
      <c r="T1485" s="37">
        <f>[1]consoCURRENT!W28685</f>
        <v>0</v>
      </c>
      <c r="U1485" s="37">
        <f>[1]consoCURRENT!X28685</f>
        <v>0</v>
      </c>
      <c r="V1485" s="37">
        <f>[1]consoCURRENT!Y28685</f>
        <v>0</v>
      </c>
      <c r="W1485" s="37">
        <f>[1]consoCURRENT!Z28685</f>
        <v>0</v>
      </c>
      <c r="X1485" s="37">
        <f>[1]consoCURRENT!AA28685</f>
        <v>0</v>
      </c>
      <c r="Y1485" s="37">
        <f>[1]consoCURRENT!AB28685</f>
        <v>0</v>
      </c>
      <c r="Z1485" s="37">
        <f t="shared" ref="Z1485:Z1487" si="1060">SUM(M1485:Y1485)</f>
        <v>0</v>
      </c>
      <c r="AA1485" s="37">
        <f t="shared" ref="AA1485:AA1487" si="1061">B1485-Z1485</f>
        <v>801540000</v>
      </c>
      <c r="AB1485" s="42">
        <f t="shared" ref="AB1485:AB1490" si="1062">Z1485/B1485</f>
        <v>0</v>
      </c>
      <c r="AC1485" s="38"/>
    </row>
    <row r="1486" spans="1:29" s="39" customFormat="1" ht="18" customHeight="1" x14ac:dyDescent="0.25">
      <c r="A1486" s="41" t="s">
        <v>38</v>
      </c>
      <c r="B1486" s="37">
        <f>[1]consoCURRENT!E28691</f>
        <v>0</v>
      </c>
      <c r="C1486" s="37">
        <f>[1]consoCURRENT!F28691</f>
        <v>0</v>
      </c>
      <c r="D1486" s="37">
        <f>[1]consoCURRENT!G28691</f>
        <v>0</v>
      </c>
      <c r="E1486" s="37">
        <f>[1]consoCURRENT!H28691</f>
        <v>0</v>
      </c>
      <c r="F1486" s="37">
        <f>[1]consoCURRENT!I28691</f>
        <v>0</v>
      </c>
      <c r="G1486" s="37">
        <f>[1]consoCURRENT!J28691</f>
        <v>0</v>
      </c>
      <c r="H1486" s="37">
        <f>[1]consoCURRENT!K28691</f>
        <v>0</v>
      </c>
      <c r="I1486" s="37">
        <f>[1]consoCURRENT!L28691</f>
        <v>0</v>
      </c>
      <c r="J1486" s="37">
        <f>[1]consoCURRENT!M28691</f>
        <v>0</v>
      </c>
      <c r="K1486" s="37">
        <f>[1]consoCURRENT!N28691</f>
        <v>0</v>
      </c>
      <c r="L1486" s="37">
        <f>[1]consoCURRENT!O28691</f>
        <v>0</v>
      </c>
      <c r="M1486" s="37">
        <f>[1]consoCURRENT!P28691</f>
        <v>0</v>
      </c>
      <c r="N1486" s="37">
        <f>[1]consoCURRENT!Q28691</f>
        <v>0</v>
      </c>
      <c r="O1486" s="37">
        <f>[1]consoCURRENT!R28691</f>
        <v>0</v>
      </c>
      <c r="P1486" s="37">
        <f>[1]consoCURRENT!S28691</f>
        <v>0</v>
      </c>
      <c r="Q1486" s="37">
        <f>[1]consoCURRENT!T28691</f>
        <v>0</v>
      </c>
      <c r="R1486" s="37">
        <f>[1]consoCURRENT!U28691</f>
        <v>0</v>
      </c>
      <c r="S1486" s="37">
        <f>[1]consoCURRENT!V28691</f>
        <v>0</v>
      </c>
      <c r="T1486" s="37">
        <f>[1]consoCURRENT!W28691</f>
        <v>0</v>
      </c>
      <c r="U1486" s="37">
        <f>[1]consoCURRENT!X28691</f>
        <v>0</v>
      </c>
      <c r="V1486" s="37">
        <f>[1]consoCURRENT!Y28691</f>
        <v>0</v>
      </c>
      <c r="W1486" s="37">
        <f>[1]consoCURRENT!Z28691</f>
        <v>0</v>
      </c>
      <c r="X1486" s="37">
        <f>[1]consoCURRENT!AA28691</f>
        <v>0</v>
      </c>
      <c r="Y1486" s="37">
        <f>[1]consoCURRENT!AB28691</f>
        <v>0</v>
      </c>
      <c r="Z1486" s="37">
        <f t="shared" si="1060"/>
        <v>0</v>
      </c>
      <c r="AA1486" s="37">
        <f t="shared" si="1061"/>
        <v>0</v>
      </c>
      <c r="AB1486" s="42"/>
      <c r="AC1486" s="38"/>
    </row>
    <row r="1487" spans="1:29" s="39" customFormat="1" ht="18" customHeight="1" x14ac:dyDescent="0.25">
      <c r="A1487" s="41" t="s">
        <v>39</v>
      </c>
      <c r="B1487" s="37">
        <f>[1]consoCURRENT!E28720</f>
        <v>0</v>
      </c>
      <c r="C1487" s="37">
        <f>[1]consoCURRENT!F28720</f>
        <v>0</v>
      </c>
      <c r="D1487" s="37">
        <f>[1]consoCURRENT!G28720</f>
        <v>0</v>
      </c>
      <c r="E1487" s="37">
        <f>[1]consoCURRENT!H28720</f>
        <v>0</v>
      </c>
      <c r="F1487" s="37">
        <f>[1]consoCURRENT!I28720</f>
        <v>0</v>
      </c>
      <c r="G1487" s="37">
        <f>[1]consoCURRENT!J28720</f>
        <v>0</v>
      </c>
      <c r="H1487" s="37">
        <f>[1]consoCURRENT!K28720</f>
        <v>0</v>
      </c>
      <c r="I1487" s="37">
        <f>[1]consoCURRENT!L28720</f>
        <v>0</v>
      </c>
      <c r="J1487" s="37">
        <f>[1]consoCURRENT!M28720</f>
        <v>0</v>
      </c>
      <c r="K1487" s="37">
        <f>[1]consoCURRENT!N28720</f>
        <v>0</v>
      </c>
      <c r="L1487" s="37">
        <f>[1]consoCURRENT!O28720</f>
        <v>0</v>
      </c>
      <c r="M1487" s="37">
        <f>[1]consoCURRENT!P28720</f>
        <v>0</v>
      </c>
      <c r="N1487" s="37">
        <f>[1]consoCURRENT!Q28720</f>
        <v>0</v>
      </c>
      <c r="O1487" s="37">
        <f>[1]consoCURRENT!R28720</f>
        <v>0</v>
      </c>
      <c r="P1487" s="37">
        <f>[1]consoCURRENT!S28720</f>
        <v>0</v>
      </c>
      <c r="Q1487" s="37">
        <f>[1]consoCURRENT!T28720</f>
        <v>0</v>
      </c>
      <c r="R1487" s="37">
        <f>[1]consoCURRENT!U28720</f>
        <v>0</v>
      </c>
      <c r="S1487" s="37">
        <f>[1]consoCURRENT!V28720</f>
        <v>0</v>
      </c>
      <c r="T1487" s="37">
        <f>[1]consoCURRENT!W28720</f>
        <v>0</v>
      </c>
      <c r="U1487" s="37">
        <f>[1]consoCURRENT!X28720</f>
        <v>0</v>
      </c>
      <c r="V1487" s="37">
        <f>[1]consoCURRENT!Y28720</f>
        <v>0</v>
      </c>
      <c r="W1487" s="37">
        <f>[1]consoCURRENT!Z28720</f>
        <v>0</v>
      </c>
      <c r="X1487" s="37">
        <f>[1]consoCURRENT!AA28720</f>
        <v>0</v>
      </c>
      <c r="Y1487" s="37">
        <f>[1]consoCURRENT!AB28720</f>
        <v>0</v>
      </c>
      <c r="Z1487" s="37">
        <f t="shared" si="1060"/>
        <v>0</v>
      </c>
      <c r="AA1487" s="37">
        <f t="shared" si="1061"/>
        <v>0</v>
      </c>
      <c r="AB1487" s="42"/>
      <c r="AC1487" s="38"/>
    </row>
    <row r="1488" spans="1:29" s="39" customFormat="1" ht="18" customHeight="1" x14ac:dyDescent="0.25">
      <c r="A1488" s="43" t="s">
        <v>40</v>
      </c>
      <c r="B1488" s="44">
        <f>SUM(B1484:B1487)</f>
        <v>801540000</v>
      </c>
      <c r="C1488" s="44">
        <f t="shared" ref="C1488:AA1488" si="1063">SUM(C1484:C1487)</f>
        <v>801540000</v>
      </c>
      <c r="D1488" s="44">
        <f t="shared" si="1063"/>
        <v>0</v>
      </c>
      <c r="E1488" s="44">
        <f t="shared" si="1063"/>
        <v>0</v>
      </c>
      <c r="F1488" s="44">
        <f t="shared" si="1063"/>
        <v>0</v>
      </c>
      <c r="G1488" s="44">
        <f t="shared" si="1063"/>
        <v>0</v>
      </c>
      <c r="H1488" s="44">
        <f t="shared" si="1063"/>
        <v>0</v>
      </c>
      <c r="I1488" s="44">
        <f t="shared" si="1063"/>
        <v>0</v>
      </c>
      <c r="J1488" s="44">
        <f t="shared" si="1063"/>
        <v>0</v>
      </c>
      <c r="K1488" s="44">
        <f t="shared" si="1063"/>
        <v>0</v>
      </c>
      <c r="L1488" s="44">
        <f t="shared" si="1063"/>
        <v>0</v>
      </c>
      <c r="M1488" s="44">
        <f t="shared" si="1063"/>
        <v>0</v>
      </c>
      <c r="N1488" s="44">
        <f t="shared" si="1063"/>
        <v>0</v>
      </c>
      <c r="O1488" s="44">
        <f t="shared" si="1063"/>
        <v>0</v>
      </c>
      <c r="P1488" s="44">
        <f t="shared" si="1063"/>
        <v>0</v>
      </c>
      <c r="Q1488" s="44">
        <f t="shared" si="1063"/>
        <v>0</v>
      </c>
      <c r="R1488" s="44">
        <f t="shared" si="1063"/>
        <v>0</v>
      </c>
      <c r="S1488" s="44">
        <f t="shared" si="1063"/>
        <v>0</v>
      </c>
      <c r="T1488" s="44">
        <f t="shared" si="1063"/>
        <v>0</v>
      </c>
      <c r="U1488" s="44">
        <f t="shared" si="1063"/>
        <v>0</v>
      </c>
      <c r="V1488" s="44">
        <f t="shared" si="1063"/>
        <v>0</v>
      </c>
      <c r="W1488" s="44">
        <f t="shared" si="1063"/>
        <v>0</v>
      </c>
      <c r="X1488" s="44">
        <f t="shared" si="1063"/>
        <v>0</v>
      </c>
      <c r="Y1488" s="44">
        <f t="shared" si="1063"/>
        <v>0</v>
      </c>
      <c r="Z1488" s="44">
        <f t="shared" si="1063"/>
        <v>0</v>
      </c>
      <c r="AA1488" s="44">
        <f t="shared" si="1063"/>
        <v>801540000</v>
      </c>
      <c r="AB1488" s="45">
        <f t="shared" si="1062"/>
        <v>0</v>
      </c>
      <c r="AC1488" s="38"/>
    </row>
    <row r="1489" spans="1:29" s="39" customFormat="1" ht="18" customHeight="1" x14ac:dyDescent="0.25">
      <c r="A1489" s="46" t="s">
        <v>41</v>
      </c>
      <c r="B1489" s="37">
        <f>[1]consoCURRENT!E28724</f>
        <v>0</v>
      </c>
      <c r="C1489" s="37">
        <f>[1]consoCURRENT!F28724</f>
        <v>0</v>
      </c>
      <c r="D1489" s="37">
        <f>[1]consoCURRENT!G28724</f>
        <v>0</v>
      </c>
      <c r="E1489" s="37">
        <f>[1]consoCURRENT!H28724</f>
        <v>0</v>
      </c>
      <c r="F1489" s="37">
        <f>[1]consoCURRENT!I28724</f>
        <v>0</v>
      </c>
      <c r="G1489" s="37">
        <f>[1]consoCURRENT!J28724</f>
        <v>0</v>
      </c>
      <c r="H1489" s="37">
        <f>[1]consoCURRENT!K28724</f>
        <v>0</v>
      </c>
      <c r="I1489" s="37">
        <f>[1]consoCURRENT!L28724</f>
        <v>0</v>
      </c>
      <c r="J1489" s="37">
        <f>[1]consoCURRENT!M28724</f>
        <v>0</v>
      </c>
      <c r="K1489" s="37">
        <f>[1]consoCURRENT!N28724</f>
        <v>0</v>
      </c>
      <c r="L1489" s="37">
        <f>[1]consoCURRENT!O28724</f>
        <v>0</v>
      </c>
      <c r="M1489" s="37">
        <f>[1]consoCURRENT!P28724</f>
        <v>0</v>
      </c>
      <c r="N1489" s="37">
        <f>[1]consoCURRENT!Q28724</f>
        <v>0</v>
      </c>
      <c r="O1489" s="37">
        <f>[1]consoCURRENT!R28724</f>
        <v>0</v>
      </c>
      <c r="P1489" s="37">
        <f>[1]consoCURRENT!S28724</f>
        <v>0</v>
      </c>
      <c r="Q1489" s="37">
        <f>[1]consoCURRENT!T28724</f>
        <v>0</v>
      </c>
      <c r="R1489" s="37">
        <f>[1]consoCURRENT!U28724</f>
        <v>0</v>
      </c>
      <c r="S1489" s="37">
        <f>[1]consoCURRENT!V28724</f>
        <v>0</v>
      </c>
      <c r="T1489" s="37">
        <f>[1]consoCURRENT!W28724</f>
        <v>0</v>
      </c>
      <c r="U1489" s="37">
        <f>[1]consoCURRENT!X28724</f>
        <v>0</v>
      </c>
      <c r="V1489" s="37">
        <f>[1]consoCURRENT!Y28724</f>
        <v>0</v>
      </c>
      <c r="W1489" s="37">
        <f>[1]consoCURRENT!Z28724</f>
        <v>0</v>
      </c>
      <c r="X1489" s="37">
        <f>[1]consoCURRENT!AA28724</f>
        <v>0</v>
      </c>
      <c r="Y1489" s="37">
        <f>[1]consoCURRENT!AB28724</f>
        <v>0</v>
      </c>
      <c r="Z1489" s="37">
        <f t="shared" ref="Z1489" si="1064">SUM(M1489:Y1489)</f>
        <v>0</v>
      </c>
      <c r="AA1489" s="37">
        <f t="shared" ref="AA1489" si="1065">B1489-Z1489</f>
        <v>0</v>
      </c>
      <c r="AB1489" s="42"/>
      <c r="AC1489" s="38"/>
    </row>
    <row r="1490" spans="1:29" s="39" customFormat="1" ht="18" customHeight="1" x14ac:dyDescent="0.25">
      <c r="A1490" s="43" t="s">
        <v>42</v>
      </c>
      <c r="B1490" s="44">
        <f>B1489+B1488</f>
        <v>801540000</v>
      </c>
      <c r="C1490" s="44">
        <f t="shared" ref="C1490:AA1490" si="1066">C1489+C1488</f>
        <v>801540000</v>
      </c>
      <c r="D1490" s="44">
        <f t="shared" si="1066"/>
        <v>0</v>
      </c>
      <c r="E1490" s="44">
        <f t="shared" si="1066"/>
        <v>0</v>
      </c>
      <c r="F1490" s="44">
        <f t="shared" si="1066"/>
        <v>0</v>
      </c>
      <c r="G1490" s="44">
        <f t="shared" si="1066"/>
        <v>0</v>
      </c>
      <c r="H1490" s="44">
        <f t="shared" si="1066"/>
        <v>0</v>
      </c>
      <c r="I1490" s="44">
        <f t="shared" si="1066"/>
        <v>0</v>
      </c>
      <c r="J1490" s="44">
        <f t="shared" si="1066"/>
        <v>0</v>
      </c>
      <c r="K1490" s="44">
        <f t="shared" si="1066"/>
        <v>0</v>
      </c>
      <c r="L1490" s="44">
        <f t="shared" si="1066"/>
        <v>0</v>
      </c>
      <c r="M1490" s="44">
        <f t="shared" si="1066"/>
        <v>0</v>
      </c>
      <c r="N1490" s="44">
        <f t="shared" si="1066"/>
        <v>0</v>
      </c>
      <c r="O1490" s="44">
        <f t="shared" si="1066"/>
        <v>0</v>
      </c>
      <c r="P1490" s="44">
        <f t="shared" si="1066"/>
        <v>0</v>
      </c>
      <c r="Q1490" s="44">
        <f t="shared" si="1066"/>
        <v>0</v>
      </c>
      <c r="R1490" s="44">
        <f t="shared" si="1066"/>
        <v>0</v>
      </c>
      <c r="S1490" s="44">
        <f t="shared" si="1066"/>
        <v>0</v>
      </c>
      <c r="T1490" s="44">
        <f t="shared" si="1066"/>
        <v>0</v>
      </c>
      <c r="U1490" s="44">
        <f t="shared" si="1066"/>
        <v>0</v>
      </c>
      <c r="V1490" s="44">
        <f t="shared" si="1066"/>
        <v>0</v>
      </c>
      <c r="W1490" s="44">
        <f t="shared" si="1066"/>
        <v>0</v>
      </c>
      <c r="X1490" s="44">
        <f t="shared" si="1066"/>
        <v>0</v>
      </c>
      <c r="Y1490" s="44">
        <f t="shared" si="1066"/>
        <v>0</v>
      </c>
      <c r="Z1490" s="44">
        <f t="shared" si="1066"/>
        <v>0</v>
      </c>
      <c r="AA1490" s="44">
        <f t="shared" si="1066"/>
        <v>801540000</v>
      </c>
      <c r="AB1490" s="45">
        <f t="shared" si="1062"/>
        <v>0</v>
      </c>
      <c r="AC1490" s="47"/>
    </row>
    <row r="1491" spans="1:29" s="39" customFormat="1" ht="15" customHeight="1" x14ac:dyDescent="0.25">
      <c r="A1491" s="36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  <c r="O1491" s="37"/>
      <c r="P1491" s="37"/>
      <c r="Q1491" s="37"/>
      <c r="R1491" s="37"/>
      <c r="S1491" s="37"/>
      <c r="T1491" s="37"/>
      <c r="U1491" s="37"/>
      <c r="V1491" s="37"/>
      <c r="W1491" s="37"/>
      <c r="X1491" s="37"/>
      <c r="Y1491" s="37"/>
      <c r="Z1491" s="37"/>
      <c r="AA1491" s="37"/>
      <c r="AB1491" s="37"/>
      <c r="AC1491" s="38"/>
    </row>
    <row r="1492" spans="1:29" s="39" customFormat="1" ht="15" customHeight="1" x14ac:dyDescent="0.25">
      <c r="A1492" s="36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  <c r="O1492" s="37"/>
      <c r="P1492" s="37"/>
      <c r="Q1492" s="37"/>
      <c r="R1492" s="37"/>
      <c r="S1492" s="37"/>
      <c r="T1492" s="37"/>
      <c r="U1492" s="37"/>
      <c r="V1492" s="37"/>
      <c r="W1492" s="37"/>
      <c r="X1492" s="37"/>
      <c r="Y1492" s="37"/>
      <c r="Z1492" s="37"/>
      <c r="AA1492" s="37"/>
      <c r="AB1492" s="37"/>
      <c r="AC1492" s="38"/>
    </row>
    <row r="1493" spans="1:29" s="39" customFormat="1" ht="15" customHeight="1" x14ac:dyDescent="0.3">
      <c r="A1493" s="40" t="s">
        <v>94</v>
      </c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  <c r="O1493" s="37"/>
      <c r="P1493" s="37"/>
      <c r="Q1493" s="37"/>
      <c r="R1493" s="37"/>
      <c r="S1493" s="37"/>
      <c r="T1493" s="37"/>
      <c r="U1493" s="37"/>
      <c r="V1493" s="37"/>
      <c r="W1493" s="37"/>
      <c r="X1493" s="37"/>
      <c r="Y1493" s="37"/>
      <c r="Z1493" s="37"/>
      <c r="AA1493" s="37"/>
      <c r="AB1493" s="37"/>
      <c r="AC1493" s="38"/>
    </row>
    <row r="1494" spans="1:29" s="39" customFormat="1" ht="18" customHeight="1" x14ac:dyDescent="0.25">
      <c r="A1494" s="41" t="s">
        <v>36</v>
      </c>
      <c r="B1494" s="37">
        <f>B1504+B1514</f>
        <v>0</v>
      </c>
      <c r="C1494" s="37">
        <f t="shared" ref="C1494:Y1499" si="1067">C1504+C1514</f>
        <v>0</v>
      </c>
      <c r="D1494" s="37">
        <f t="shared" si="1067"/>
        <v>0</v>
      </c>
      <c r="E1494" s="37">
        <f t="shared" si="1067"/>
        <v>0</v>
      </c>
      <c r="F1494" s="37">
        <f t="shared" si="1067"/>
        <v>0</v>
      </c>
      <c r="G1494" s="37">
        <f t="shared" si="1067"/>
        <v>0</v>
      </c>
      <c r="H1494" s="37">
        <f t="shared" si="1067"/>
        <v>0</v>
      </c>
      <c r="I1494" s="37">
        <f t="shared" si="1067"/>
        <v>0</v>
      </c>
      <c r="J1494" s="37">
        <f t="shared" si="1067"/>
        <v>0</v>
      </c>
      <c r="K1494" s="37">
        <f t="shared" si="1067"/>
        <v>0</v>
      </c>
      <c r="L1494" s="37">
        <f t="shared" si="1067"/>
        <v>0</v>
      </c>
      <c r="M1494" s="37">
        <f t="shared" si="1067"/>
        <v>0</v>
      </c>
      <c r="N1494" s="37">
        <f t="shared" si="1067"/>
        <v>0</v>
      </c>
      <c r="O1494" s="37">
        <f t="shared" si="1067"/>
        <v>0</v>
      </c>
      <c r="P1494" s="37">
        <f t="shared" si="1067"/>
        <v>0</v>
      </c>
      <c r="Q1494" s="37">
        <f t="shared" si="1067"/>
        <v>0</v>
      </c>
      <c r="R1494" s="37">
        <f t="shared" si="1067"/>
        <v>0</v>
      </c>
      <c r="S1494" s="37">
        <f t="shared" si="1067"/>
        <v>0</v>
      </c>
      <c r="T1494" s="37">
        <f t="shared" si="1067"/>
        <v>0</v>
      </c>
      <c r="U1494" s="37">
        <f t="shared" si="1067"/>
        <v>0</v>
      </c>
      <c r="V1494" s="37">
        <f t="shared" si="1067"/>
        <v>0</v>
      </c>
      <c r="W1494" s="37">
        <f t="shared" si="1067"/>
        <v>0</v>
      </c>
      <c r="X1494" s="37">
        <f t="shared" si="1067"/>
        <v>0</v>
      </c>
      <c r="Y1494" s="37">
        <f t="shared" si="1067"/>
        <v>0</v>
      </c>
      <c r="Z1494" s="37">
        <f>SUM(M1494:Y1494)</f>
        <v>0</v>
      </c>
      <c r="AA1494" s="37">
        <f>B1494-Z1494</f>
        <v>0</v>
      </c>
      <c r="AB1494" s="42"/>
      <c r="AC1494" s="38"/>
    </row>
    <row r="1495" spans="1:29" s="39" customFormat="1" ht="18" customHeight="1" x14ac:dyDescent="0.25">
      <c r="A1495" s="41" t="s">
        <v>37</v>
      </c>
      <c r="B1495" s="37">
        <f t="shared" ref="B1495:Q1499" si="1068">B1505+B1515</f>
        <v>922014000</v>
      </c>
      <c r="C1495" s="37">
        <f t="shared" si="1068"/>
        <v>744788405.25999999</v>
      </c>
      <c r="D1495" s="37">
        <f t="shared" si="1068"/>
        <v>-177225594.74000001</v>
      </c>
      <c r="E1495" s="37">
        <f t="shared" si="1068"/>
        <v>37720790.979999997</v>
      </c>
      <c r="F1495" s="37">
        <f t="shared" si="1068"/>
        <v>0</v>
      </c>
      <c r="G1495" s="37">
        <f t="shared" si="1068"/>
        <v>0</v>
      </c>
      <c r="H1495" s="37">
        <f t="shared" si="1068"/>
        <v>0</v>
      </c>
      <c r="I1495" s="37">
        <f t="shared" si="1068"/>
        <v>35511802.519999996</v>
      </c>
      <c r="J1495" s="37">
        <f t="shared" si="1068"/>
        <v>0</v>
      </c>
      <c r="K1495" s="37">
        <f t="shared" si="1068"/>
        <v>0</v>
      </c>
      <c r="L1495" s="37">
        <f t="shared" si="1068"/>
        <v>0</v>
      </c>
      <c r="M1495" s="37">
        <f t="shared" si="1068"/>
        <v>35511802.519999996</v>
      </c>
      <c r="N1495" s="37">
        <f t="shared" si="1068"/>
        <v>0</v>
      </c>
      <c r="O1495" s="37">
        <f t="shared" si="1068"/>
        <v>2078141.6800000002</v>
      </c>
      <c r="P1495" s="37">
        <f t="shared" si="1068"/>
        <v>130846.77999999998</v>
      </c>
      <c r="Q1495" s="37">
        <f t="shared" si="1068"/>
        <v>0</v>
      </c>
      <c r="R1495" s="37">
        <f t="shared" si="1067"/>
        <v>0</v>
      </c>
      <c r="S1495" s="37">
        <f t="shared" si="1067"/>
        <v>0</v>
      </c>
      <c r="T1495" s="37">
        <f t="shared" si="1067"/>
        <v>0</v>
      </c>
      <c r="U1495" s="37">
        <f t="shared" si="1067"/>
        <v>0</v>
      </c>
      <c r="V1495" s="37">
        <f t="shared" si="1067"/>
        <v>0</v>
      </c>
      <c r="W1495" s="37">
        <f t="shared" si="1067"/>
        <v>0</v>
      </c>
      <c r="X1495" s="37">
        <f t="shared" si="1067"/>
        <v>0</v>
      </c>
      <c r="Y1495" s="37">
        <f t="shared" si="1067"/>
        <v>0</v>
      </c>
      <c r="Z1495" s="37">
        <f t="shared" ref="Z1495:Z1497" si="1069">SUM(M1495:Y1495)</f>
        <v>37720790.979999997</v>
      </c>
      <c r="AA1495" s="37">
        <f t="shared" ref="AA1495:AA1497" si="1070">B1495-Z1495</f>
        <v>884293209.01999998</v>
      </c>
      <c r="AB1495" s="42">
        <f t="shared" ref="AB1495:AB1500" si="1071">Z1495/B1495</f>
        <v>4.0911299589810997E-2</v>
      </c>
      <c r="AC1495" s="38"/>
    </row>
    <row r="1496" spans="1:29" s="39" customFormat="1" ht="18" customHeight="1" x14ac:dyDescent="0.25">
      <c r="A1496" s="41" t="s">
        <v>38</v>
      </c>
      <c r="B1496" s="37">
        <f t="shared" si="1068"/>
        <v>0</v>
      </c>
      <c r="C1496" s="37">
        <f t="shared" si="1067"/>
        <v>0</v>
      </c>
      <c r="D1496" s="37">
        <f t="shared" si="1067"/>
        <v>0</v>
      </c>
      <c r="E1496" s="37">
        <f t="shared" si="1067"/>
        <v>0</v>
      </c>
      <c r="F1496" s="37">
        <f t="shared" si="1067"/>
        <v>0</v>
      </c>
      <c r="G1496" s="37">
        <f t="shared" si="1067"/>
        <v>0</v>
      </c>
      <c r="H1496" s="37">
        <f t="shared" si="1067"/>
        <v>0</v>
      </c>
      <c r="I1496" s="37">
        <f t="shared" si="1067"/>
        <v>0</v>
      </c>
      <c r="J1496" s="37">
        <f t="shared" si="1067"/>
        <v>0</v>
      </c>
      <c r="K1496" s="37">
        <f t="shared" si="1067"/>
        <v>0</v>
      </c>
      <c r="L1496" s="37">
        <f t="shared" si="1067"/>
        <v>0</v>
      </c>
      <c r="M1496" s="37">
        <f t="shared" si="1067"/>
        <v>0</v>
      </c>
      <c r="N1496" s="37">
        <f t="shared" si="1067"/>
        <v>0</v>
      </c>
      <c r="O1496" s="37">
        <f t="shared" si="1067"/>
        <v>0</v>
      </c>
      <c r="P1496" s="37">
        <f t="shared" si="1067"/>
        <v>0</v>
      </c>
      <c r="Q1496" s="37">
        <f t="shared" si="1067"/>
        <v>0</v>
      </c>
      <c r="R1496" s="37">
        <f t="shared" si="1067"/>
        <v>0</v>
      </c>
      <c r="S1496" s="37">
        <f t="shared" si="1067"/>
        <v>0</v>
      </c>
      <c r="T1496" s="37">
        <f t="shared" si="1067"/>
        <v>0</v>
      </c>
      <c r="U1496" s="37">
        <f t="shared" si="1067"/>
        <v>0</v>
      </c>
      <c r="V1496" s="37">
        <f t="shared" si="1067"/>
        <v>0</v>
      </c>
      <c r="W1496" s="37">
        <f t="shared" si="1067"/>
        <v>0</v>
      </c>
      <c r="X1496" s="37">
        <f t="shared" si="1067"/>
        <v>0</v>
      </c>
      <c r="Y1496" s="37">
        <f t="shared" si="1067"/>
        <v>0</v>
      </c>
      <c r="Z1496" s="37">
        <f t="shared" si="1069"/>
        <v>0</v>
      </c>
      <c r="AA1496" s="37">
        <f t="shared" si="1070"/>
        <v>0</v>
      </c>
      <c r="AB1496" s="42"/>
      <c r="AC1496" s="38"/>
    </row>
    <row r="1497" spans="1:29" s="39" customFormat="1" ht="18" customHeight="1" x14ac:dyDescent="0.25">
      <c r="A1497" s="41" t="s">
        <v>39</v>
      </c>
      <c r="B1497" s="37">
        <f t="shared" si="1068"/>
        <v>0</v>
      </c>
      <c r="C1497" s="37">
        <f t="shared" si="1067"/>
        <v>0</v>
      </c>
      <c r="D1497" s="37">
        <f t="shared" si="1067"/>
        <v>0</v>
      </c>
      <c r="E1497" s="37">
        <f t="shared" si="1067"/>
        <v>0</v>
      </c>
      <c r="F1497" s="37">
        <f t="shared" si="1067"/>
        <v>0</v>
      </c>
      <c r="G1497" s="37">
        <f t="shared" si="1067"/>
        <v>0</v>
      </c>
      <c r="H1497" s="37">
        <f t="shared" si="1067"/>
        <v>0</v>
      </c>
      <c r="I1497" s="37">
        <f t="shared" si="1067"/>
        <v>0</v>
      </c>
      <c r="J1497" s="37">
        <f t="shared" si="1067"/>
        <v>0</v>
      </c>
      <c r="K1497" s="37">
        <f t="shared" si="1067"/>
        <v>0</v>
      </c>
      <c r="L1497" s="37">
        <f t="shared" si="1067"/>
        <v>0</v>
      </c>
      <c r="M1497" s="37">
        <f t="shared" si="1067"/>
        <v>0</v>
      </c>
      <c r="N1497" s="37">
        <f t="shared" si="1067"/>
        <v>0</v>
      </c>
      <c r="O1497" s="37">
        <f t="shared" si="1067"/>
        <v>0</v>
      </c>
      <c r="P1497" s="37">
        <f t="shared" si="1067"/>
        <v>0</v>
      </c>
      <c r="Q1497" s="37">
        <f t="shared" si="1067"/>
        <v>0</v>
      </c>
      <c r="R1497" s="37">
        <f t="shared" si="1067"/>
        <v>0</v>
      </c>
      <c r="S1497" s="37">
        <f t="shared" si="1067"/>
        <v>0</v>
      </c>
      <c r="T1497" s="37">
        <f t="shared" si="1067"/>
        <v>0</v>
      </c>
      <c r="U1497" s="37">
        <f t="shared" si="1067"/>
        <v>0</v>
      </c>
      <c r="V1497" s="37">
        <f t="shared" si="1067"/>
        <v>0</v>
      </c>
      <c r="W1497" s="37">
        <f t="shared" si="1067"/>
        <v>0</v>
      </c>
      <c r="X1497" s="37">
        <f t="shared" si="1067"/>
        <v>0</v>
      </c>
      <c r="Y1497" s="37">
        <f t="shared" si="1067"/>
        <v>0</v>
      </c>
      <c r="Z1497" s="37">
        <f t="shared" si="1069"/>
        <v>0</v>
      </c>
      <c r="AA1497" s="37">
        <f t="shared" si="1070"/>
        <v>0</v>
      </c>
      <c r="AB1497" s="42"/>
      <c r="AC1497" s="38"/>
    </row>
    <row r="1498" spans="1:29" s="39" customFormat="1" ht="18" customHeight="1" x14ac:dyDescent="0.25">
      <c r="A1498" s="43" t="s">
        <v>40</v>
      </c>
      <c r="B1498" s="44">
        <f>SUM(B1494:B1497)</f>
        <v>922014000</v>
      </c>
      <c r="C1498" s="44">
        <f t="shared" ref="C1498:AA1498" si="1072">SUM(C1494:C1497)</f>
        <v>744788405.25999999</v>
      </c>
      <c r="D1498" s="44">
        <f t="shared" si="1072"/>
        <v>-177225594.74000001</v>
      </c>
      <c r="E1498" s="44">
        <f t="shared" si="1072"/>
        <v>37720790.979999997</v>
      </c>
      <c r="F1498" s="44">
        <f t="shared" si="1072"/>
        <v>0</v>
      </c>
      <c r="G1498" s="44">
        <f t="shared" si="1072"/>
        <v>0</v>
      </c>
      <c r="H1498" s="44">
        <f t="shared" si="1072"/>
        <v>0</v>
      </c>
      <c r="I1498" s="44">
        <f t="shared" si="1072"/>
        <v>35511802.519999996</v>
      </c>
      <c r="J1498" s="44">
        <f t="shared" si="1072"/>
        <v>0</v>
      </c>
      <c r="K1498" s="44">
        <f t="shared" si="1072"/>
        <v>0</v>
      </c>
      <c r="L1498" s="44">
        <f t="shared" si="1072"/>
        <v>0</v>
      </c>
      <c r="M1498" s="44">
        <f t="shared" si="1072"/>
        <v>35511802.519999996</v>
      </c>
      <c r="N1498" s="44">
        <f t="shared" si="1072"/>
        <v>0</v>
      </c>
      <c r="O1498" s="44">
        <f t="shared" si="1072"/>
        <v>2078141.6800000002</v>
      </c>
      <c r="P1498" s="44">
        <f t="shared" si="1072"/>
        <v>130846.77999999998</v>
      </c>
      <c r="Q1498" s="44">
        <f t="shared" si="1072"/>
        <v>0</v>
      </c>
      <c r="R1498" s="44">
        <f t="shared" si="1072"/>
        <v>0</v>
      </c>
      <c r="S1498" s="44">
        <f t="shared" si="1072"/>
        <v>0</v>
      </c>
      <c r="T1498" s="44">
        <f t="shared" si="1072"/>
        <v>0</v>
      </c>
      <c r="U1498" s="44">
        <f t="shared" si="1072"/>
        <v>0</v>
      </c>
      <c r="V1498" s="44">
        <f t="shared" si="1072"/>
        <v>0</v>
      </c>
      <c r="W1498" s="44">
        <f t="shared" si="1072"/>
        <v>0</v>
      </c>
      <c r="X1498" s="44">
        <f t="shared" si="1072"/>
        <v>0</v>
      </c>
      <c r="Y1498" s="44">
        <f t="shared" si="1072"/>
        <v>0</v>
      </c>
      <c r="Z1498" s="44">
        <f t="shared" si="1072"/>
        <v>37720790.979999997</v>
      </c>
      <c r="AA1498" s="44">
        <f t="shared" si="1072"/>
        <v>884293209.01999998</v>
      </c>
      <c r="AB1498" s="45">
        <f t="shared" si="1071"/>
        <v>4.0911299589810997E-2</v>
      </c>
      <c r="AC1498" s="38"/>
    </row>
    <row r="1499" spans="1:29" s="39" customFormat="1" ht="18" customHeight="1" x14ac:dyDescent="0.25">
      <c r="A1499" s="46" t="s">
        <v>41</v>
      </c>
      <c r="B1499" s="37">
        <f t="shared" si="1068"/>
        <v>0</v>
      </c>
      <c r="C1499" s="37">
        <f t="shared" si="1067"/>
        <v>0</v>
      </c>
      <c r="D1499" s="37">
        <f t="shared" si="1067"/>
        <v>0</v>
      </c>
      <c r="E1499" s="37">
        <f t="shared" si="1067"/>
        <v>0</v>
      </c>
      <c r="F1499" s="37">
        <f t="shared" si="1067"/>
        <v>0</v>
      </c>
      <c r="G1499" s="37">
        <f t="shared" si="1067"/>
        <v>0</v>
      </c>
      <c r="H1499" s="37">
        <f t="shared" si="1067"/>
        <v>0</v>
      </c>
      <c r="I1499" s="37">
        <f t="shared" si="1067"/>
        <v>0</v>
      </c>
      <c r="J1499" s="37">
        <f t="shared" si="1067"/>
        <v>0</v>
      </c>
      <c r="K1499" s="37">
        <f t="shared" si="1067"/>
        <v>0</v>
      </c>
      <c r="L1499" s="37">
        <f t="shared" si="1067"/>
        <v>0</v>
      </c>
      <c r="M1499" s="37">
        <f t="shared" si="1067"/>
        <v>0</v>
      </c>
      <c r="N1499" s="37">
        <f t="shared" si="1067"/>
        <v>0</v>
      </c>
      <c r="O1499" s="37">
        <f t="shared" si="1067"/>
        <v>0</v>
      </c>
      <c r="P1499" s="37">
        <f t="shared" si="1067"/>
        <v>0</v>
      </c>
      <c r="Q1499" s="37">
        <f t="shared" si="1067"/>
        <v>0</v>
      </c>
      <c r="R1499" s="37">
        <f t="shared" si="1067"/>
        <v>0</v>
      </c>
      <c r="S1499" s="37">
        <f t="shared" si="1067"/>
        <v>0</v>
      </c>
      <c r="T1499" s="37">
        <f t="shared" si="1067"/>
        <v>0</v>
      </c>
      <c r="U1499" s="37">
        <f t="shared" si="1067"/>
        <v>0</v>
      </c>
      <c r="V1499" s="37">
        <f t="shared" si="1067"/>
        <v>0</v>
      </c>
      <c r="W1499" s="37">
        <f t="shared" si="1067"/>
        <v>0</v>
      </c>
      <c r="X1499" s="37">
        <f t="shared" si="1067"/>
        <v>0</v>
      </c>
      <c r="Y1499" s="37">
        <f t="shared" si="1067"/>
        <v>0</v>
      </c>
      <c r="Z1499" s="37">
        <f t="shared" ref="Z1499" si="1073">SUM(M1499:Y1499)</f>
        <v>0</v>
      </c>
      <c r="AA1499" s="37">
        <f t="shared" ref="AA1499" si="1074">B1499-Z1499</f>
        <v>0</v>
      </c>
      <c r="AB1499" s="42"/>
      <c r="AC1499" s="38"/>
    </row>
    <row r="1500" spans="1:29" s="39" customFormat="1" ht="18" customHeight="1" x14ac:dyDescent="0.25">
      <c r="A1500" s="43" t="s">
        <v>42</v>
      </c>
      <c r="B1500" s="44">
        <f>B1499+B1498</f>
        <v>922014000</v>
      </c>
      <c r="C1500" s="44">
        <f t="shared" ref="C1500:AA1500" si="1075">C1499+C1498</f>
        <v>744788405.25999999</v>
      </c>
      <c r="D1500" s="44">
        <f t="shared" si="1075"/>
        <v>-177225594.74000001</v>
      </c>
      <c r="E1500" s="44">
        <f t="shared" si="1075"/>
        <v>37720790.979999997</v>
      </c>
      <c r="F1500" s="44">
        <f t="shared" si="1075"/>
        <v>0</v>
      </c>
      <c r="G1500" s="44">
        <f t="shared" si="1075"/>
        <v>0</v>
      </c>
      <c r="H1500" s="44">
        <f t="shared" si="1075"/>
        <v>0</v>
      </c>
      <c r="I1500" s="44">
        <f t="shared" si="1075"/>
        <v>35511802.519999996</v>
      </c>
      <c r="J1500" s="44">
        <f t="shared" si="1075"/>
        <v>0</v>
      </c>
      <c r="K1500" s="44">
        <f t="shared" si="1075"/>
        <v>0</v>
      </c>
      <c r="L1500" s="44">
        <f t="shared" si="1075"/>
        <v>0</v>
      </c>
      <c r="M1500" s="44">
        <f t="shared" si="1075"/>
        <v>35511802.519999996</v>
      </c>
      <c r="N1500" s="44">
        <f t="shared" si="1075"/>
        <v>0</v>
      </c>
      <c r="O1500" s="44">
        <f t="shared" si="1075"/>
        <v>2078141.6800000002</v>
      </c>
      <c r="P1500" s="44">
        <f t="shared" si="1075"/>
        <v>130846.77999999998</v>
      </c>
      <c r="Q1500" s="44">
        <f t="shared" si="1075"/>
        <v>0</v>
      </c>
      <c r="R1500" s="44">
        <f t="shared" si="1075"/>
        <v>0</v>
      </c>
      <c r="S1500" s="44">
        <f t="shared" si="1075"/>
        <v>0</v>
      </c>
      <c r="T1500" s="44">
        <f t="shared" si="1075"/>
        <v>0</v>
      </c>
      <c r="U1500" s="44">
        <f t="shared" si="1075"/>
        <v>0</v>
      </c>
      <c r="V1500" s="44">
        <f t="shared" si="1075"/>
        <v>0</v>
      </c>
      <c r="W1500" s="44">
        <f t="shared" si="1075"/>
        <v>0</v>
      </c>
      <c r="X1500" s="44">
        <f t="shared" si="1075"/>
        <v>0</v>
      </c>
      <c r="Y1500" s="44">
        <f t="shared" si="1075"/>
        <v>0</v>
      </c>
      <c r="Z1500" s="44">
        <f t="shared" si="1075"/>
        <v>37720790.979999997</v>
      </c>
      <c r="AA1500" s="44">
        <f t="shared" si="1075"/>
        <v>884293209.01999998</v>
      </c>
      <c r="AB1500" s="45">
        <f t="shared" si="1071"/>
        <v>4.0911299589810997E-2</v>
      </c>
      <c r="AC1500" s="47"/>
    </row>
    <row r="1501" spans="1:29" s="39" customFormat="1" ht="15" customHeight="1" x14ac:dyDescent="0.25">
      <c r="A1501" s="36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  <c r="O1501" s="37"/>
      <c r="P1501" s="37"/>
      <c r="Q1501" s="37"/>
      <c r="R1501" s="37"/>
      <c r="S1501" s="37"/>
      <c r="T1501" s="37"/>
      <c r="U1501" s="37"/>
      <c r="V1501" s="37"/>
      <c r="W1501" s="37"/>
      <c r="X1501" s="37"/>
      <c r="Y1501" s="37"/>
      <c r="Z1501" s="37"/>
      <c r="AA1501" s="37"/>
      <c r="AB1501" s="37"/>
      <c r="AC1501" s="38"/>
    </row>
    <row r="1502" spans="1:29" s="39" customFormat="1" ht="15" customHeight="1" x14ac:dyDescent="0.25">
      <c r="A1502" s="36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  <c r="O1502" s="37"/>
      <c r="P1502" s="37"/>
      <c r="Q1502" s="37"/>
      <c r="R1502" s="37"/>
      <c r="S1502" s="37"/>
      <c r="T1502" s="37"/>
      <c r="U1502" s="37"/>
      <c r="V1502" s="37"/>
      <c r="W1502" s="37"/>
      <c r="X1502" s="37"/>
      <c r="Y1502" s="37"/>
      <c r="Z1502" s="37"/>
      <c r="AA1502" s="37"/>
      <c r="AB1502" s="37"/>
      <c r="AC1502" s="38"/>
    </row>
    <row r="1503" spans="1:29" s="39" customFormat="1" ht="15" customHeight="1" x14ac:dyDescent="0.3">
      <c r="A1503" s="40" t="s">
        <v>95</v>
      </c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  <c r="O1503" s="37"/>
      <c r="P1503" s="37"/>
      <c r="Q1503" s="37"/>
      <c r="R1503" s="37"/>
      <c r="S1503" s="37"/>
      <c r="T1503" s="37"/>
      <c r="U1503" s="37"/>
      <c r="V1503" s="37"/>
      <c r="W1503" s="37"/>
      <c r="X1503" s="37"/>
      <c r="Y1503" s="37"/>
      <c r="Z1503" s="37"/>
      <c r="AA1503" s="37"/>
      <c r="AB1503" s="37"/>
      <c r="AC1503" s="38"/>
    </row>
    <row r="1504" spans="1:29" s="39" customFormat="1" ht="18" customHeight="1" x14ac:dyDescent="0.25">
      <c r="A1504" s="41" t="s">
        <v>36</v>
      </c>
      <c r="B1504" s="37">
        <f>[1]consoCURRENT!E28959</f>
        <v>0</v>
      </c>
      <c r="C1504" s="37">
        <f>[1]consoCURRENT!F28959</f>
        <v>0</v>
      </c>
      <c r="D1504" s="37">
        <f>[1]consoCURRENT!G28959</f>
        <v>0</v>
      </c>
      <c r="E1504" s="37">
        <f>[1]consoCURRENT!H28959</f>
        <v>0</v>
      </c>
      <c r="F1504" s="37">
        <f>[1]consoCURRENT!I28959</f>
        <v>0</v>
      </c>
      <c r="G1504" s="37">
        <f>[1]consoCURRENT!J28959</f>
        <v>0</v>
      </c>
      <c r="H1504" s="37">
        <f>[1]consoCURRENT!K28959</f>
        <v>0</v>
      </c>
      <c r="I1504" s="37">
        <f>[1]consoCURRENT!L28959</f>
        <v>0</v>
      </c>
      <c r="J1504" s="37">
        <f>[1]consoCURRENT!M28959</f>
        <v>0</v>
      </c>
      <c r="K1504" s="37">
        <f>[1]consoCURRENT!N28959</f>
        <v>0</v>
      </c>
      <c r="L1504" s="37">
        <f>[1]consoCURRENT!O28959</f>
        <v>0</v>
      </c>
      <c r="M1504" s="37">
        <f>[1]consoCURRENT!P28959</f>
        <v>0</v>
      </c>
      <c r="N1504" s="37">
        <f>[1]consoCURRENT!Q28959</f>
        <v>0</v>
      </c>
      <c r="O1504" s="37">
        <f>[1]consoCURRENT!R28959</f>
        <v>0</v>
      </c>
      <c r="P1504" s="37">
        <f>[1]consoCURRENT!S28959</f>
        <v>0</v>
      </c>
      <c r="Q1504" s="37">
        <f>[1]consoCURRENT!T28959</f>
        <v>0</v>
      </c>
      <c r="R1504" s="37">
        <f>[1]consoCURRENT!U28959</f>
        <v>0</v>
      </c>
      <c r="S1504" s="37">
        <f>[1]consoCURRENT!V28959</f>
        <v>0</v>
      </c>
      <c r="T1504" s="37">
        <f>[1]consoCURRENT!W28959</f>
        <v>0</v>
      </c>
      <c r="U1504" s="37">
        <f>[1]consoCURRENT!X28959</f>
        <v>0</v>
      </c>
      <c r="V1504" s="37">
        <f>[1]consoCURRENT!Y28959</f>
        <v>0</v>
      </c>
      <c r="W1504" s="37">
        <f>[1]consoCURRENT!Z28959</f>
        <v>0</v>
      </c>
      <c r="X1504" s="37">
        <f>[1]consoCURRENT!AA28959</f>
        <v>0</v>
      </c>
      <c r="Y1504" s="37">
        <f>[1]consoCURRENT!AB28959</f>
        <v>0</v>
      </c>
      <c r="Z1504" s="37">
        <f>SUM(M1504:Y1504)</f>
        <v>0</v>
      </c>
      <c r="AA1504" s="37">
        <f>B1504-Z1504</f>
        <v>0</v>
      </c>
      <c r="AB1504" s="42"/>
      <c r="AC1504" s="38"/>
    </row>
    <row r="1505" spans="1:29" s="39" customFormat="1" ht="18" customHeight="1" x14ac:dyDescent="0.25">
      <c r="A1505" s="41" t="s">
        <v>37</v>
      </c>
      <c r="B1505" s="37">
        <f>[1]consoCURRENT!E29035</f>
        <v>614085426</v>
      </c>
      <c r="C1505" s="37">
        <f>[1]consoCURRENT!F29035</f>
        <v>533894247.25999999</v>
      </c>
      <c r="D1505" s="37">
        <f>[1]consoCURRENT!G29035</f>
        <v>-80191178.739999995</v>
      </c>
      <c r="E1505" s="37">
        <f>[1]consoCURRENT!H29035</f>
        <v>32662196.219999995</v>
      </c>
      <c r="F1505" s="37">
        <f>[1]consoCURRENT!I29035</f>
        <v>0</v>
      </c>
      <c r="G1505" s="37">
        <f>[1]consoCURRENT!J29035</f>
        <v>0</v>
      </c>
      <c r="H1505" s="37">
        <f>[1]consoCURRENT!K29035</f>
        <v>0</v>
      </c>
      <c r="I1505" s="37">
        <f>[1]consoCURRENT!L29035</f>
        <v>31421095.359999996</v>
      </c>
      <c r="J1505" s="37">
        <f>[1]consoCURRENT!M29035</f>
        <v>0</v>
      </c>
      <c r="K1505" s="37">
        <f>[1]consoCURRENT!N29035</f>
        <v>0</v>
      </c>
      <c r="L1505" s="37">
        <f>[1]consoCURRENT!O29035</f>
        <v>0</v>
      </c>
      <c r="M1505" s="37">
        <f>[1]consoCURRENT!P29035</f>
        <v>31421095.359999996</v>
      </c>
      <c r="N1505" s="37">
        <f>[1]consoCURRENT!Q29035</f>
        <v>0</v>
      </c>
      <c r="O1505" s="37">
        <f>[1]consoCURRENT!R29035</f>
        <v>1217196</v>
      </c>
      <c r="P1505" s="37">
        <f>[1]consoCURRENT!S29035</f>
        <v>23904.86</v>
      </c>
      <c r="Q1505" s="37">
        <f>[1]consoCURRENT!T29035</f>
        <v>0</v>
      </c>
      <c r="R1505" s="37">
        <f>[1]consoCURRENT!U29035</f>
        <v>0</v>
      </c>
      <c r="S1505" s="37">
        <f>[1]consoCURRENT!V29035</f>
        <v>0</v>
      </c>
      <c r="T1505" s="37">
        <f>[1]consoCURRENT!W29035</f>
        <v>0</v>
      </c>
      <c r="U1505" s="37">
        <f>[1]consoCURRENT!X29035</f>
        <v>0</v>
      </c>
      <c r="V1505" s="37">
        <f>[1]consoCURRENT!Y29035</f>
        <v>0</v>
      </c>
      <c r="W1505" s="37">
        <f>[1]consoCURRENT!Z29035</f>
        <v>0</v>
      </c>
      <c r="X1505" s="37">
        <f>[1]consoCURRENT!AA29035</f>
        <v>0</v>
      </c>
      <c r="Y1505" s="37">
        <f>[1]consoCURRENT!AB29035</f>
        <v>0</v>
      </c>
      <c r="Z1505" s="37">
        <f t="shared" ref="Z1505:Z1507" si="1076">SUM(M1505:Y1505)</f>
        <v>32662196.219999995</v>
      </c>
      <c r="AA1505" s="37">
        <f t="shared" ref="AA1505:AA1507" si="1077">B1505-Z1505</f>
        <v>581423229.77999997</v>
      </c>
      <c r="AB1505" s="42">
        <f t="shared" ref="AB1505:AB1510" si="1078">Z1505/B1505</f>
        <v>5.3188359203952179E-2</v>
      </c>
      <c r="AC1505" s="38"/>
    </row>
    <row r="1506" spans="1:29" s="39" customFormat="1" ht="18" customHeight="1" x14ac:dyDescent="0.25">
      <c r="A1506" s="41" t="s">
        <v>38</v>
      </c>
      <c r="B1506" s="37">
        <f>[1]consoCURRENT!E29041</f>
        <v>0</v>
      </c>
      <c r="C1506" s="37">
        <f>[1]consoCURRENT!F29041</f>
        <v>0</v>
      </c>
      <c r="D1506" s="37">
        <f>[1]consoCURRENT!G29041</f>
        <v>0</v>
      </c>
      <c r="E1506" s="37">
        <f>[1]consoCURRENT!H29041</f>
        <v>0</v>
      </c>
      <c r="F1506" s="37">
        <f>[1]consoCURRENT!I29041</f>
        <v>0</v>
      </c>
      <c r="G1506" s="37">
        <f>[1]consoCURRENT!J29041</f>
        <v>0</v>
      </c>
      <c r="H1506" s="37">
        <f>[1]consoCURRENT!K29041</f>
        <v>0</v>
      </c>
      <c r="I1506" s="37">
        <f>[1]consoCURRENT!L29041</f>
        <v>0</v>
      </c>
      <c r="J1506" s="37">
        <f>[1]consoCURRENT!M29041</f>
        <v>0</v>
      </c>
      <c r="K1506" s="37">
        <f>[1]consoCURRENT!N29041</f>
        <v>0</v>
      </c>
      <c r="L1506" s="37">
        <f>[1]consoCURRENT!O29041</f>
        <v>0</v>
      </c>
      <c r="M1506" s="37">
        <f>[1]consoCURRENT!P29041</f>
        <v>0</v>
      </c>
      <c r="N1506" s="37">
        <f>[1]consoCURRENT!Q29041</f>
        <v>0</v>
      </c>
      <c r="O1506" s="37">
        <f>[1]consoCURRENT!R29041</f>
        <v>0</v>
      </c>
      <c r="P1506" s="37">
        <f>[1]consoCURRENT!S29041</f>
        <v>0</v>
      </c>
      <c r="Q1506" s="37">
        <f>[1]consoCURRENT!T29041</f>
        <v>0</v>
      </c>
      <c r="R1506" s="37">
        <f>[1]consoCURRENT!U29041</f>
        <v>0</v>
      </c>
      <c r="S1506" s="37">
        <f>[1]consoCURRENT!V29041</f>
        <v>0</v>
      </c>
      <c r="T1506" s="37">
        <f>[1]consoCURRENT!W29041</f>
        <v>0</v>
      </c>
      <c r="U1506" s="37">
        <f>[1]consoCURRENT!X29041</f>
        <v>0</v>
      </c>
      <c r="V1506" s="37">
        <f>[1]consoCURRENT!Y29041</f>
        <v>0</v>
      </c>
      <c r="W1506" s="37">
        <f>[1]consoCURRENT!Z29041</f>
        <v>0</v>
      </c>
      <c r="X1506" s="37">
        <f>[1]consoCURRENT!AA29041</f>
        <v>0</v>
      </c>
      <c r="Y1506" s="37">
        <f>[1]consoCURRENT!AB29041</f>
        <v>0</v>
      </c>
      <c r="Z1506" s="37">
        <f t="shared" si="1076"/>
        <v>0</v>
      </c>
      <c r="AA1506" s="37">
        <f t="shared" si="1077"/>
        <v>0</v>
      </c>
      <c r="AB1506" s="42"/>
      <c r="AC1506" s="38"/>
    </row>
    <row r="1507" spans="1:29" s="39" customFormat="1" ht="18" customHeight="1" x14ac:dyDescent="0.25">
      <c r="A1507" s="41" t="s">
        <v>39</v>
      </c>
      <c r="B1507" s="37">
        <f>[1]consoCURRENT!E29070</f>
        <v>0</v>
      </c>
      <c r="C1507" s="37">
        <f>[1]consoCURRENT!F29070</f>
        <v>0</v>
      </c>
      <c r="D1507" s="37">
        <f>[1]consoCURRENT!G29070</f>
        <v>0</v>
      </c>
      <c r="E1507" s="37">
        <f>[1]consoCURRENT!H29070</f>
        <v>0</v>
      </c>
      <c r="F1507" s="37">
        <f>[1]consoCURRENT!I29070</f>
        <v>0</v>
      </c>
      <c r="G1507" s="37">
        <f>[1]consoCURRENT!J29070</f>
        <v>0</v>
      </c>
      <c r="H1507" s="37">
        <f>[1]consoCURRENT!K29070</f>
        <v>0</v>
      </c>
      <c r="I1507" s="37">
        <f>[1]consoCURRENT!L29070</f>
        <v>0</v>
      </c>
      <c r="J1507" s="37">
        <f>[1]consoCURRENT!M29070</f>
        <v>0</v>
      </c>
      <c r="K1507" s="37">
        <f>[1]consoCURRENT!N29070</f>
        <v>0</v>
      </c>
      <c r="L1507" s="37">
        <f>[1]consoCURRENT!O29070</f>
        <v>0</v>
      </c>
      <c r="M1507" s="37">
        <f>[1]consoCURRENT!P29070</f>
        <v>0</v>
      </c>
      <c r="N1507" s="37">
        <f>[1]consoCURRENT!Q29070</f>
        <v>0</v>
      </c>
      <c r="O1507" s="37">
        <f>[1]consoCURRENT!R29070</f>
        <v>0</v>
      </c>
      <c r="P1507" s="37">
        <f>[1]consoCURRENT!S29070</f>
        <v>0</v>
      </c>
      <c r="Q1507" s="37">
        <f>[1]consoCURRENT!T29070</f>
        <v>0</v>
      </c>
      <c r="R1507" s="37">
        <f>[1]consoCURRENT!U29070</f>
        <v>0</v>
      </c>
      <c r="S1507" s="37">
        <f>[1]consoCURRENT!V29070</f>
        <v>0</v>
      </c>
      <c r="T1507" s="37">
        <f>[1]consoCURRENT!W29070</f>
        <v>0</v>
      </c>
      <c r="U1507" s="37">
        <f>[1]consoCURRENT!X29070</f>
        <v>0</v>
      </c>
      <c r="V1507" s="37">
        <f>[1]consoCURRENT!Y29070</f>
        <v>0</v>
      </c>
      <c r="W1507" s="37">
        <f>[1]consoCURRENT!Z29070</f>
        <v>0</v>
      </c>
      <c r="X1507" s="37">
        <f>[1]consoCURRENT!AA29070</f>
        <v>0</v>
      </c>
      <c r="Y1507" s="37">
        <f>[1]consoCURRENT!AB29070</f>
        <v>0</v>
      </c>
      <c r="Z1507" s="37">
        <f t="shared" si="1076"/>
        <v>0</v>
      </c>
      <c r="AA1507" s="37">
        <f t="shared" si="1077"/>
        <v>0</v>
      </c>
      <c r="AB1507" s="42"/>
      <c r="AC1507" s="38"/>
    </row>
    <row r="1508" spans="1:29" s="39" customFormat="1" ht="18" customHeight="1" x14ac:dyDescent="0.25">
      <c r="A1508" s="43" t="s">
        <v>40</v>
      </c>
      <c r="B1508" s="44">
        <f>SUM(B1504:B1507)</f>
        <v>614085426</v>
      </c>
      <c r="C1508" s="44">
        <f t="shared" ref="C1508:AA1508" si="1079">SUM(C1504:C1507)</f>
        <v>533894247.25999999</v>
      </c>
      <c r="D1508" s="44">
        <f t="shared" si="1079"/>
        <v>-80191178.739999995</v>
      </c>
      <c r="E1508" s="44">
        <f t="shared" si="1079"/>
        <v>32662196.219999995</v>
      </c>
      <c r="F1508" s="44">
        <f t="shared" si="1079"/>
        <v>0</v>
      </c>
      <c r="G1508" s="44">
        <f t="shared" si="1079"/>
        <v>0</v>
      </c>
      <c r="H1508" s="44">
        <f t="shared" si="1079"/>
        <v>0</v>
      </c>
      <c r="I1508" s="44">
        <f t="shared" si="1079"/>
        <v>31421095.359999996</v>
      </c>
      <c r="J1508" s="44">
        <f t="shared" si="1079"/>
        <v>0</v>
      </c>
      <c r="K1508" s="44">
        <f t="shared" si="1079"/>
        <v>0</v>
      </c>
      <c r="L1508" s="44">
        <f t="shared" si="1079"/>
        <v>0</v>
      </c>
      <c r="M1508" s="44">
        <f t="shared" si="1079"/>
        <v>31421095.359999996</v>
      </c>
      <c r="N1508" s="44">
        <f t="shared" si="1079"/>
        <v>0</v>
      </c>
      <c r="O1508" s="44">
        <f t="shared" si="1079"/>
        <v>1217196</v>
      </c>
      <c r="P1508" s="44">
        <f t="shared" si="1079"/>
        <v>23904.86</v>
      </c>
      <c r="Q1508" s="44">
        <f t="shared" si="1079"/>
        <v>0</v>
      </c>
      <c r="R1508" s="44">
        <f t="shared" si="1079"/>
        <v>0</v>
      </c>
      <c r="S1508" s="44">
        <f t="shared" si="1079"/>
        <v>0</v>
      </c>
      <c r="T1508" s="44">
        <f t="shared" si="1079"/>
        <v>0</v>
      </c>
      <c r="U1508" s="44">
        <f t="shared" si="1079"/>
        <v>0</v>
      </c>
      <c r="V1508" s="44">
        <f t="shared" si="1079"/>
        <v>0</v>
      </c>
      <c r="W1508" s="44">
        <f t="shared" si="1079"/>
        <v>0</v>
      </c>
      <c r="X1508" s="44">
        <f t="shared" si="1079"/>
        <v>0</v>
      </c>
      <c r="Y1508" s="44">
        <f t="shared" si="1079"/>
        <v>0</v>
      </c>
      <c r="Z1508" s="44">
        <f t="shared" si="1079"/>
        <v>32662196.219999995</v>
      </c>
      <c r="AA1508" s="44">
        <f t="shared" si="1079"/>
        <v>581423229.77999997</v>
      </c>
      <c r="AB1508" s="45">
        <f t="shared" si="1078"/>
        <v>5.3188359203952179E-2</v>
      </c>
      <c r="AC1508" s="38"/>
    </row>
    <row r="1509" spans="1:29" s="39" customFormat="1" ht="18" customHeight="1" x14ac:dyDescent="0.25">
      <c r="A1509" s="46" t="s">
        <v>41</v>
      </c>
      <c r="B1509" s="37">
        <f>[1]consoCURRENT!E29074</f>
        <v>0</v>
      </c>
      <c r="C1509" s="37">
        <f>[1]consoCURRENT!F29074</f>
        <v>0</v>
      </c>
      <c r="D1509" s="37">
        <f>[1]consoCURRENT!G29074</f>
        <v>0</v>
      </c>
      <c r="E1509" s="37">
        <f>[1]consoCURRENT!H29074</f>
        <v>0</v>
      </c>
      <c r="F1509" s="37">
        <f>[1]consoCURRENT!I29074</f>
        <v>0</v>
      </c>
      <c r="G1509" s="37">
        <f>[1]consoCURRENT!J29074</f>
        <v>0</v>
      </c>
      <c r="H1509" s="37">
        <f>[1]consoCURRENT!K29074</f>
        <v>0</v>
      </c>
      <c r="I1509" s="37">
        <f>[1]consoCURRENT!L29074</f>
        <v>0</v>
      </c>
      <c r="J1509" s="37">
        <f>[1]consoCURRENT!M29074</f>
        <v>0</v>
      </c>
      <c r="K1509" s="37">
        <f>[1]consoCURRENT!N29074</f>
        <v>0</v>
      </c>
      <c r="L1509" s="37">
        <f>[1]consoCURRENT!O29074</f>
        <v>0</v>
      </c>
      <c r="M1509" s="37">
        <f>[1]consoCURRENT!P29074</f>
        <v>0</v>
      </c>
      <c r="N1509" s="37">
        <f>[1]consoCURRENT!Q29074</f>
        <v>0</v>
      </c>
      <c r="O1509" s="37">
        <f>[1]consoCURRENT!R29074</f>
        <v>0</v>
      </c>
      <c r="P1509" s="37">
        <f>[1]consoCURRENT!S29074</f>
        <v>0</v>
      </c>
      <c r="Q1509" s="37">
        <f>[1]consoCURRENT!T29074</f>
        <v>0</v>
      </c>
      <c r="R1509" s="37">
        <f>[1]consoCURRENT!U29074</f>
        <v>0</v>
      </c>
      <c r="S1509" s="37">
        <f>[1]consoCURRENT!V29074</f>
        <v>0</v>
      </c>
      <c r="T1509" s="37">
        <f>[1]consoCURRENT!W29074</f>
        <v>0</v>
      </c>
      <c r="U1509" s="37">
        <f>[1]consoCURRENT!X29074</f>
        <v>0</v>
      </c>
      <c r="V1509" s="37">
        <f>[1]consoCURRENT!Y29074</f>
        <v>0</v>
      </c>
      <c r="W1509" s="37">
        <f>[1]consoCURRENT!Z29074</f>
        <v>0</v>
      </c>
      <c r="X1509" s="37">
        <f>[1]consoCURRENT!AA29074</f>
        <v>0</v>
      </c>
      <c r="Y1509" s="37">
        <f>[1]consoCURRENT!AB29074</f>
        <v>0</v>
      </c>
      <c r="Z1509" s="37">
        <f t="shared" ref="Z1509" si="1080">SUM(M1509:Y1509)</f>
        <v>0</v>
      </c>
      <c r="AA1509" s="37">
        <f t="shared" ref="AA1509" si="1081">B1509-Z1509</f>
        <v>0</v>
      </c>
      <c r="AB1509" s="42"/>
      <c r="AC1509" s="38"/>
    </row>
    <row r="1510" spans="1:29" s="39" customFormat="1" ht="18" customHeight="1" x14ac:dyDescent="0.25">
      <c r="A1510" s="43" t="s">
        <v>42</v>
      </c>
      <c r="B1510" s="44">
        <f>B1509+B1508</f>
        <v>614085426</v>
      </c>
      <c r="C1510" s="44">
        <f t="shared" ref="C1510:AA1510" si="1082">C1509+C1508</f>
        <v>533894247.25999999</v>
      </c>
      <c r="D1510" s="44">
        <f t="shared" si="1082"/>
        <v>-80191178.739999995</v>
      </c>
      <c r="E1510" s="44">
        <f t="shared" si="1082"/>
        <v>32662196.219999995</v>
      </c>
      <c r="F1510" s="44">
        <f t="shared" si="1082"/>
        <v>0</v>
      </c>
      <c r="G1510" s="44">
        <f t="shared" si="1082"/>
        <v>0</v>
      </c>
      <c r="H1510" s="44">
        <f t="shared" si="1082"/>
        <v>0</v>
      </c>
      <c r="I1510" s="44">
        <f t="shared" si="1082"/>
        <v>31421095.359999996</v>
      </c>
      <c r="J1510" s="44">
        <f t="shared" si="1082"/>
        <v>0</v>
      </c>
      <c r="K1510" s="44">
        <f t="shared" si="1082"/>
        <v>0</v>
      </c>
      <c r="L1510" s="44">
        <f t="shared" si="1082"/>
        <v>0</v>
      </c>
      <c r="M1510" s="44">
        <f t="shared" si="1082"/>
        <v>31421095.359999996</v>
      </c>
      <c r="N1510" s="44">
        <f t="shared" si="1082"/>
        <v>0</v>
      </c>
      <c r="O1510" s="44">
        <f t="shared" si="1082"/>
        <v>1217196</v>
      </c>
      <c r="P1510" s="44">
        <f t="shared" si="1082"/>
        <v>23904.86</v>
      </c>
      <c r="Q1510" s="44">
        <f t="shared" si="1082"/>
        <v>0</v>
      </c>
      <c r="R1510" s="44">
        <f t="shared" si="1082"/>
        <v>0</v>
      </c>
      <c r="S1510" s="44">
        <f t="shared" si="1082"/>
        <v>0</v>
      </c>
      <c r="T1510" s="44">
        <f t="shared" si="1082"/>
        <v>0</v>
      </c>
      <c r="U1510" s="44">
        <f t="shared" si="1082"/>
        <v>0</v>
      </c>
      <c r="V1510" s="44">
        <f t="shared" si="1082"/>
        <v>0</v>
      </c>
      <c r="W1510" s="44">
        <f t="shared" si="1082"/>
        <v>0</v>
      </c>
      <c r="X1510" s="44">
        <f t="shared" si="1082"/>
        <v>0</v>
      </c>
      <c r="Y1510" s="44">
        <f t="shared" si="1082"/>
        <v>0</v>
      </c>
      <c r="Z1510" s="44">
        <f t="shared" si="1082"/>
        <v>32662196.219999995</v>
      </c>
      <c r="AA1510" s="44">
        <f t="shared" si="1082"/>
        <v>581423229.77999997</v>
      </c>
      <c r="AB1510" s="45">
        <f t="shared" si="1078"/>
        <v>5.3188359203952179E-2</v>
      </c>
      <c r="AC1510" s="47"/>
    </row>
    <row r="1511" spans="1:29" s="39" customFormat="1" ht="15" customHeight="1" x14ac:dyDescent="0.25">
      <c r="A1511" s="36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  <c r="O1511" s="37"/>
      <c r="P1511" s="37"/>
      <c r="Q1511" s="37"/>
      <c r="R1511" s="37"/>
      <c r="S1511" s="37"/>
      <c r="T1511" s="37"/>
      <c r="U1511" s="37"/>
      <c r="V1511" s="37"/>
      <c r="W1511" s="37"/>
      <c r="X1511" s="37"/>
      <c r="Y1511" s="37"/>
      <c r="Z1511" s="37"/>
      <c r="AA1511" s="37"/>
      <c r="AB1511" s="37"/>
      <c r="AC1511" s="38"/>
    </row>
    <row r="1512" spans="1:29" s="39" customFormat="1" ht="15" customHeight="1" x14ac:dyDescent="0.25">
      <c r="A1512" s="36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  <c r="O1512" s="37"/>
      <c r="P1512" s="37"/>
      <c r="Q1512" s="37"/>
      <c r="R1512" s="37"/>
      <c r="S1512" s="37"/>
      <c r="T1512" s="37"/>
      <c r="U1512" s="37"/>
      <c r="V1512" s="37"/>
      <c r="W1512" s="37"/>
      <c r="X1512" s="37"/>
      <c r="Y1512" s="37"/>
      <c r="Z1512" s="37"/>
      <c r="AA1512" s="37"/>
      <c r="AB1512" s="37"/>
      <c r="AC1512" s="38"/>
    </row>
    <row r="1513" spans="1:29" s="39" customFormat="1" ht="15" customHeight="1" x14ac:dyDescent="0.3">
      <c r="A1513" s="40" t="s">
        <v>96</v>
      </c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  <c r="O1513" s="37"/>
      <c r="P1513" s="37"/>
      <c r="Q1513" s="37"/>
      <c r="R1513" s="37"/>
      <c r="S1513" s="37"/>
      <c r="T1513" s="37"/>
      <c r="U1513" s="37"/>
      <c r="V1513" s="37"/>
      <c r="W1513" s="37"/>
      <c r="X1513" s="37"/>
      <c r="Y1513" s="37"/>
      <c r="Z1513" s="37"/>
      <c r="AA1513" s="37"/>
      <c r="AB1513" s="37"/>
      <c r="AC1513" s="38"/>
    </row>
    <row r="1514" spans="1:29" s="39" customFormat="1" ht="18" customHeight="1" x14ac:dyDescent="0.25">
      <c r="A1514" s="41" t="s">
        <v>36</v>
      </c>
      <c r="B1514" s="37">
        <f>[1]consoCURRENT!E29134</f>
        <v>0</v>
      </c>
      <c r="C1514" s="37">
        <f>[1]consoCURRENT!F28639</f>
        <v>0</v>
      </c>
      <c r="D1514" s="37">
        <f>[1]consoCURRENT!G28639</f>
        <v>0</v>
      </c>
      <c r="E1514" s="37">
        <f>[1]consoCURRENT!H28639</f>
        <v>0</v>
      </c>
      <c r="F1514" s="37">
        <f>[1]consoCURRENT!I28639</f>
        <v>0</v>
      </c>
      <c r="G1514" s="37">
        <f>[1]consoCURRENT!J28639</f>
        <v>0</v>
      </c>
      <c r="H1514" s="37">
        <f>[1]consoCURRENT!K28639</f>
        <v>0</v>
      </c>
      <c r="I1514" s="37">
        <f>[1]consoCURRENT!L28639</f>
        <v>0</v>
      </c>
      <c r="J1514" s="37">
        <f>[1]consoCURRENT!M28639</f>
        <v>0</v>
      </c>
      <c r="K1514" s="37">
        <f>[1]consoCURRENT!N28639</f>
        <v>0</v>
      </c>
      <c r="L1514" s="37">
        <f>[1]consoCURRENT!O28639</f>
        <v>0</v>
      </c>
      <c r="M1514" s="37">
        <f>[1]consoCURRENT!P28639</f>
        <v>0</v>
      </c>
      <c r="N1514" s="37">
        <f>[1]consoCURRENT!Q28639</f>
        <v>0</v>
      </c>
      <c r="O1514" s="37">
        <f>[1]consoCURRENT!R28639</f>
        <v>0</v>
      </c>
      <c r="P1514" s="37">
        <f>[1]consoCURRENT!S28639</f>
        <v>0</v>
      </c>
      <c r="Q1514" s="37">
        <f>[1]consoCURRENT!T28639</f>
        <v>0</v>
      </c>
      <c r="R1514" s="37">
        <f>[1]consoCURRENT!U28639</f>
        <v>0</v>
      </c>
      <c r="S1514" s="37">
        <f>[1]consoCURRENT!V28639</f>
        <v>0</v>
      </c>
      <c r="T1514" s="37">
        <f>[1]consoCURRENT!W28639</f>
        <v>0</v>
      </c>
      <c r="U1514" s="37">
        <f>[1]consoCURRENT!X28639</f>
        <v>0</v>
      </c>
      <c r="V1514" s="37">
        <f>[1]consoCURRENT!Y28639</f>
        <v>0</v>
      </c>
      <c r="W1514" s="37">
        <f>[1]consoCURRENT!Z28639</f>
        <v>0</v>
      </c>
      <c r="X1514" s="37">
        <f>[1]consoCURRENT!AA28639</f>
        <v>0</v>
      </c>
      <c r="Y1514" s="37">
        <f>[1]consoCURRENT!AB28639</f>
        <v>0</v>
      </c>
      <c r="Z1514" s="37">
        <f>SUM(M1514:Y1514)</f>
        <v>0</v>
      </c>
      <c r="AA1514" s="37">
        <f>B1514-Z1514</f>
        <v>0</v>
      </c>
      <c r="AB1514" s="42"/>
      <c r="AC1514" s="38"/>
    </row>
    <row r="1515" spans="1:29" s="39" customFormat="1" ht="18" customHeight="1" x14ac:dyDescent="0.25">
      <c r="A1515" s="41" t="s">
        <v>37</v>
      </c>
      <c r="B1515" s="37">
        <f>[1]consoCURRENT!E29210</f>
        <v>307928574</v>
      </c>
      <c r="C1515" s="37">
        <f>[1]consoCURRENT!F29210</f>
        <v>210894158</v>
      </c>
      <c r="D1515" s="37">
        <f>[1]consoCURRENT!G29210</f>
        <v>-97034416</v>
      </c>
      <c r="E1515" s="37">
        <f>[1]consoCURRENT!H29210</f>
        <v>5058594.76</v>
      </c>
      <c r="F1515" s="37">
        <f>[1]consoCURRENT!I29210</f>
        <v>0</v>
      </c>
      <c r="G1515" s="37">
        <f>[1]consoCURRENT!J29210</f>
        <v>0</v>
      </c>
      <c r="H1515" s="37">
        <f>[1]consoCURRENT!K29210</f>
        <v>0</v>
      </c>
      <c r="I1515" s="37">
        <f>[1]consoCURRENT!L29210</f>
        <v>4090707.16</v>
      </c>
      <c r="J1515" s="37">
        <f>[1]consoCURRENT!M29210</f>
        <v>0</v>
      </c>
      <c r="K1515" s="37">
        <f>[1]consoCURRENT!N29210</f>
        <v>0</v>
      </c>
      <c r="L1515" s="37">
        <f>[1]consoCURRENT!O29210</f>
        <v>0</v>
      </c>
      <c r="M1515" s="37">
        <f>[1]consoCURRENT!P29210</f>
        <v>4090707.16</v>
      </c>
      <c r="N1515" s="37">
        <f>[1]consoCURRENT!Q29210</f>
        <v>0</v>
      </c>
      <c r="O1515" s="37">
        <f>[1]consoCURRENT!R29210</f>
        <v>860945.68</v>
      </c>
      <c r="P1515" s="37">
        <f>[1]consoCURRENT!S29210</f>
        <v>106941.91999999998</v>
      </c>
      <c r="Q1515" s="37">
        <f>[1]consoCURRENT!T29210</f>
        <v>0</v>
      </c>
      <c r="R1515" s="37">
        <f>[1]consoCURRENT!U29210</f>
        <v>0</v>
      </c>
      <c r="S1515" s="37">
        <f>[1]consoCURRENT!V29210</f>
        <v>0</v>
      </c>
      <c r="T1515" s="37">
        <f>[1]consoCURRENT!W29210</f>
        <v>0</v>
      </c>
      <c r="U1515" s="37">
        <f>[1]consoCURRENT!X29210</f>
        <v>0</v>
      </c>
      <c r="V1515" s="37">
        <f>[1]consoCURRENT!Y29210</f>
        <v>0</v>
      </c>
      <c r="W1515" s="37">
        <f>[1]consoCURRENT!Z29210</f>
        <v>0</v>
      </c>
      <c r="X1515" s="37">
        <f>[1]consoCURRENT!AA29210</f>
        <v>0</v>
      </c>
      <c r="Y1515" s="37">
        <f>[1]consoCURRENT!AB29210</f>
        <v>0</v>
      </c>
      <c r="Z1515" s="37">
        <f t="shared" ref="Z1515:Z1517" si="1083">SUM(M1515:Y1515)</f>
        <v>5058594.76</v>
      </c>
      <c r="AA1515" s="37">
        <f t="shared" ref="AA1515:AA1517" si="1084">B1515-Z1515</f>
        <v>302869979.24000001</v>
      </c>
      <c r="AB1515" s="42">
        <f t="shared" ref="AB1515:AB1520" si="1085">Z1515/B1515</f>
        <v>1.6427818614845401E-2</v>
      </c>
      <c r="AC1515" s="38"/>
    </row>
    <row r="1516" spans="1:29" s="39" customFormat="1" ht="18" customHeight="1" x14ac:dyDescent="0.25">
      <c r="A1516" s="41" t="s">
        <v>38</v>
      </c>
      <c r="B1516" s="37">
        <f>[1]consoCURRENT!E29216</f>
        <v>0</v>
      </c>
      <c r="C1516" s="37">
        <f>[1]consoCURRENT!F28721</f>
        <v>0</v>
      </c>
      <c r="D1516" s="37">
        <f>[1]consoCURRENT!G28721</f>
        <v>0</v>
      </c>
      <c r="E1516" s="37">
        <f>[1]consoCURRENT!H28721</f>
        <v>0</v>
      </c>
      <c r="F1516" s="37">
        <f>[1]consoCURRENT!I28721</f>
        <v>0</v>
      </c>
      <c r="G1516" s="37">
        <f>[1]consoCURRENT!J28721</f>
        <v>0</v>
      </c>
      <c r="H1516" s="37">
        <f>[1]consoCURRENT!K28721</f>
        <v>0</v>
      </c>
      <c r="I1516" s="37">
        <f>[1]consoCURRENT!L28721</f>
        <v>0</v>
      </c>
      <c r="J1516" s="37">
        <f>[1]consoCURRENT!M28721</f>
        <v>0</v>
      </c>
      <c r="K1516" s="37">
        <f>[1]consoCURRENT!N28721</f>
        <v>0</v>
      </c>
      <c r="L1516" s="37">
        <f>[1]consoCURRENT!O28721</f>
        <v>0</v>
      </c>
      <c r="M1516" s="37">
        <f>[1]consoCURRENT!P28721</f>
        <v>0</v>
      </c>
      <c r="N1516" s="37">
        <f>[1]consoCURRENT!Q28721</f>
        <v>0</v>
      </c>
      <c r="O1516" s="37">
        <f>[1]consoCURRENT!R28721</f>
        <v>0</v>
      </c>
      <c r="P1516" s="37">
        <f>[1]consoCURRENT!S28721</f>
        <v>0</v>
      </c>
      <c r="Q1516" s="37">
        <f>[1]consoCURRENT!T28721</f>
        <v>0</v>
      </c>
      <c r="R1516" s="37">
        <f>[1]consoCURRENT!U28721</f>
        <v>0</v>
      </c>
      <c r="S1516" s="37">
        <f>[1]consoCURRENT!V28721</f>
        <v>0</v>
      </c>
      <c r="T1516" s="37">
        <f>[1]consoCURRENT!W28721</f>
        <v>0</v>
      </c>
      <c r="U1516" s="37">
        <f>[1]consoCURRENT!X28721</f>
        <v>0</v>
      </c>
      <c r="V1516" s="37">
        <f>[1]consoCURRENT!Y28721</f>
        <v>0</v>
      </c>
      <c r="W1516" s="37">
        <f>[1]consoCURRENT!Z28721</f>
        <v>0</v>
      </c>
      <c r="X1516" s="37">
        <f>[1]consoCURRENT!AA28721</f>
        <v>0</v>
      </c>
      <c r="Y1516" s="37">
        <f>[1]consoCURRENT!AB28721</f>
        <v>0</v>
      </c>
      <c r="Z1516" s="37">
        <f t="shared" si="1083"/>
        <v>0</v>
      </c>
      <c r="AA1516" s="37">
        <f t="shared" si="1084"/>
        <v>0</v>
      </c>
      <c r="AB1516" s="42"/>
      <c r="AC1516" s="38"/>
    </row>
    <row r="1517" spans="1:29" s="39" customFormat="1" ht="18" customHeight="1" x14ac:dyDescent="0.25">
      <c r="A1517" s="41" t="s">
        <v>39</v>
      </c>
      <c r="B1517" s="37">
        <f>[1]consoCURRENT!E29245</f>
        <v>0</v>
      </c>
      <c r="C1517" s="37">
        <f>[1]consoCURRENT!F28750</f>
        <v>0</v>
      </c>
      <c r="D1517" s="37">
        <f>[1]consoCURRENT!G28750</f>
        <v>0</v>
      </c>
      <c r="E1517" s="37">
        <f>[1]consoCURRENT!H28750</f>
        <v>0</v>
      </c>
      <c r="F1517" s="37">
        <f>[1]consoCURRENT!I28750</f>
        <v>0</v>
      </c>
      <c r="G1517" s="37">
        <f>[1]consoCURRENT!J28750</f>
        <v>0</v>
      </c>
      <c r="H1517" s="37">
        <f>[1]consoCURRENT!K28750</f>
        <v>0</v>
      </c>
      <c r="I1517" s="37">
        <f>[1]consoCURRENT!L28750</f>
        <v>0</v>
      </c>
      <c r="J1517" s="37">
        <f>[1]consoCURRENT!M28750</f>
        <v>0</v>
      </c>
      <c r="K1517" s="37">
        <f>[1]consoCURRENT!N28750</f>
        <v>0</v>
      </c>
      <c r="L1517" s="37">
        <f>[1]consoCURRENT!O28750</f>
        <v>0</v>
      </c>
      <c r="M1517" s="37">
        <f>[1]consoCURRENT!P28750</f>
        <v>0</v>
      </c>
      <c r="N1517" s="37">
        <f>[1]consoCURRENT!Q28750</f>
        <v>0</v>
      </c>
      <c r="O1517" s="37">
        <f>[1]consoCURRENT!R28750</f>
        <v>0</v>
      </c>
      <c r="P1517" s="37">
        <f>[1]consoCURRENT!S28750</f>
        <v>0</v>
      </c>
      <c r="Q1517" s="37">
        <f>[1]consoCURRENT!T28750</f>
        <v>0</v>
      </c>
      <c r="R1517" s="37">
        <f>[1]consoCURRENT!U28750</f>
        <v>0</v>
      </c>
      <c r="S1517" s="37">
        <f>[1]consoCURRENT!V28750</f>
        <v>0</v>
      </c>
      <c r="T1517" s="37">
        <f>[1]consoCURRENT!W28750</f>
        <v>0</v>
      </c>
      <c r="U1517" s="37">
        <f>[1]consoCURRENT!X28750</f>
        <v>0</v>
      </c>
      <c r="V1517" s="37">
        <f>[1]consoCURRENT!Y28750</f>
        <v>0</v>
      </c>
      <c r="W1517" s="37">
        <f>[1]consoCURRENT!Z28750</f>
        <v>0</v>
      </c>
      <c r="X1517" s="37">
        <f>[1]consoCURRENT!AA28750</f>
        <v>0</v>
      </c>
      <c r="Y1517" s="37">
        <f>[1]consoCURRENT!AB28750</f>
        <v>0</v>
      </c>
      <c r="Z1517" s="37">
        <f t="shared" si="1083"/>
        <v>0</v>
      </c>
      <c r="AA1517" s="37">
        <f t="shared" si="1084"/>
        <v>0</v>
      </c>
      <c r="AB1517" s="42"/>
      <c r="AC1517" s="38"/>
    </row>
    <row r="1518" spans="1:29" s="39" customFormat="1" ht="18" customHeight="1" x14ac:dyDescent="0.25">
      <c r="A1518" s="43" t="s">
        <v>40</v>
      </c>
      <c r="B1518" s="44">
        <f>SUM(B1514:B1517)</f>
        <v>307928574</v>
      </c>
      <c r="C1518" s="44">
        <f t="shared" ref="C1518:AA1518" si="1086">SUM(C1514:C1517)</f>
        <v>210894158</v>
      </c>
      <c r="D1518" s="44">
        <f t="shared" si="1086"/>
        <v>-97034416</v>
      </c>
      <c r="E1518" s="44">
        <f t="shared" si="1086"/>
        <v>5058594.76</v>
      </c>
      <c r="F1518" s="44">
        <f t="shared" si="1086"/>
        <v>0</v>
      </c>
      <c r="G1518" s="44">
        <f t="shared" si="1086"/>
        <v>0</v>
      </c>
      <c r="H1518" s="44">
        <f t="shared" si="1086"/>
        <v>0</v>
      </c>
      <c r="I1518" s="44">
        <f t="shared" si="1086"/>
        <v>4090707.16</v>
      </c>
      <c r="J1518" s="44">
        <f t="shared" si="1086"/>
        <v>0</v>
      </c>
      <c r="K1518" s="44">
        <f t="shared" si="1086"/>
        <v>0</v>
      </c>
      <c r="L1518" s="44">
        <f t="shared" si="1086"/>
        <v>0</v>
      </c>
      <c r="M1518" s="44">
        <f t="shared" si="1086"/>
        <v>4090707.16</v>
      </c>
      <c r="N1518" s="44">
        <f t="shared" si="1086"/>
        <v>0</v>
      </c>
      <c r="O1518" s="44">
        <f t="shared" si="1086"/>
        <v>860945.68</v>
      </c>
      <c r="P1518" s="44">
        <f t="shared" si="1086"/>
        <v>106941.91999999998</v>
      </c>
      <c r="Q1518" s="44">
        <f t="shared" si="1086"/>
        <v>0</v>
      </c>
      <c r="R1518" s="44">
        <f t="shared" si="1086"/>
        <v>0</v>
      </c>
      <c r="S1518" s="44">
        <f t="shared" si="1086"/>
        <v>0</v>
      </c>
      <c r="T1518" s="44">
        <f t="shared" si="1086"/>
        <v>0</v>
      </c>
      <c r="U1518" s="44">
        <f t="shared" si="1086"/>
        <v>0</v>
      </c>
      <c r="V1518" s="44">
        <f t="shared" si="1086"/>
        <v>0</v>
      </c>
      <c r="W1518" s="44">
        <f t="shared" si="1086"/>
        <v>0</v>
      </c>
      <c r="X1518" s="44">
        <f t="shared" si="1086"/>
        <v>0</v>
      </c>
      <c r="Y1518" s="44">
        <f t="shared" si="1086"/>
        <v>0</v>
      </c>
      <c r="Z1518" s="44">
        <f t="shared" si="1086"/>
        <v>5058594.76</v>
      </c>
      <c r="AA1518" s="44">
        <f t="shared" si="1086"/>
        <v>302869979.24000001</v>
      </c>
      <c r="AB1518" s="45">
        <f t="shared" si="1085"/>
        <v>1.6427818614845401E-2</v>
      </c>
      <c r="AC1518" s="38"/>
    </row>
    <row r="1519" spans="1:29" s="39" customFormat="1" ht="18" customHeight="1" x14ac:dyDescent="0.25">
      <c r="A1519" s="46" t="s">
        <v>41</v>
      </c>
      <c r="B1519" s="37">
        <f>[1]consoCURRENT!E29249</f>
        <v>0</v>
      </c>
      <c r="C1519" s="37">
        <f>[1]consoCURRENT!F28754</f>
        <v>0</v>
      </c>
      <c r="D1519" s="37">
        <f>[1]consoCURRENT!G28754</f>
        <v>0</v>
      </c>
      <c r="E1519" s="37">
        <f>[1]consoCURRENT!H28754</f>
        <v>0</v>
      </c>
      <c r="F1519" s="37">
        <f>[1]consoCURRENT!I28754</f>
        <v>0</v>
      </c>
      <c r="G1519" s="37">
        <f>[1]consoCURRENT!J28754</f>
        <v>0</v>
      </c>
      <c r="H1519" s="37">
        <f>[1]consoCURRENT!K28754</f>
        <v>0</v>
      </c>
      <c r="I1519" s="37">
        <f>[1]consoCURRENT!L28754</f>
        <v>0</v>
      </c>
      <c r="J1519" s="37">
        <f>[1]consoCURRENT!M28754</f>
        <v>0</v>
      </c>
      <c r="K1519" s="37">
        <f>[1]consoCURRENT!N28754</f>
        <v>0</v>
      </c>
      <c r="L1519" s="37">
        <f>[1]consoCURRENT!O28754</f>
        <v>0</v>
      </c>
      <c r="M1519" s="37">
        <f>[1]consoCURRENT!P28754</f>
        <v>0</v>
      </c>
      <c r="N1519" s="37">
        <f>[1]consoCURRENT!Q28754</f>
        <v>0</v>
      </c>
      <c r="O1519" s="37">
        <f>[1]consoCURRENT!R28754</f>
        <v>0</v>
      </c>
      <c r="P1519" s="37">
        <f>[1]consoCURRENT!S28754</f>
        <v>0</v>
      </c>
      <c r="Q1519" s="37">
        <f>[1]consoCURRENT!T28754</f>
        <v>0</v>
      </c>
      <c r="R1519" s="37">
        <f>[1]consoCURRENT!U28754</f>
        <v>0</v>
      </c>
      <c r="S1519" s="37">
        <f>[1]consoCURRENT!V28754</f>
        <v>0</v>
      </c>
      <c r="T1519" s="37">
        <f>[1]consoCURRENT!W28754</f>
        <v>0</v>
      </c>
      <c r="U1519" s="37">
        <f>[1]consoCURRENT!X28754</f>
        <v>0</v>
      </c>
      <c r="V1519" s="37">
        <f>[1]consoCURRENT!Y28754</f>
        <v>0</v>
      </c>
      <c r="W1519" s="37">
        <f>[1]consoCURRENT!Z28754</f>
        <v>0</v>
      </c>
      <c r="X1519" s="37">
        <f>[1]consoCURRENT!AA28754</f>
        <v>0</v>
      </c>
      <c r="Y1519" s="37">
        <f>[1]consoCURRENT!AB28754</f>
        <v>0</v>
      </c>
      <c r="Z1519" s="37">
        <f t="shared" ref="Z1519" si="1087">SUM(M1519:Y1519)</f>
        <v>0</v>
      </c>
      <c r="AA1519" s="37">
        <f t="shared" ref="AA1519" si="1088">B1519-Z1519</f>
        <v>0</v>
      </c>
      <c r="AB1519" s="42"/>
      <c r="AC1519" s="38"/>
    </row>
    <row r="1520" spans="1:29" s="39" customFormat="1" ht="18" customHeight="1" x14ac:dyDescent="0.25">
      <c r="A1520" s="43" t="s">
        <v>42</v>
      </c>
      <c r="B1520" s="44">
        <f>B1519+B1518</f>
        <v>307928574</v>
      </c>
      <c r="C1520" s="44">
        <f t="shared" ref="C1520:AA1520" si="1089">C1519+C1518</f>
        <v>210894158</v>
      </c>
      <c r="D1520" s="44">
        <f t="shared" si="1089"/>
        <v>-97034416</v>
      </c>
      <c r="E1520" s="44">
        <f t="shared" si="1089"/>
        <v>5058594.76</v>
      </c>
      <c r="F1520" s="44">
        <f t="shared" si="1089"/>
        <v>0</v>
      </c>
      <c r="G1520" s="44">
        <f t="shared" si="1089"/>
        <v>0</v>
      </c>
      <c r="H1520" s="44">
        <f t="shared" si="1089"/>
        <v>0</v>
      </c>
      <c r="I1520" s="44">
        <f t="shared" si="1089"/>
        <v>4090707.16</v>
      </c>
      <c r="J1520" s="44">
        <f t="shared" si="1089"/>
        <v>0</v>
      </c>
      <c r="K1520" s="44">
        <f t="shared" si="1089"/>
        <v>0</v>
      </c>
      <c r="L1520" s="44">
        <f t="shared" si="1089"/>
        <v>0</v>
      </c>
      <c r="M1520" s="44">
        <f t="shared" si="1089"/>
        <v>4090707.16</v>
      </c>
      <c r="N1520" s="44">
        <f t="shared" si="1089"/>
        <v>0</v>
      </c>
      <c r="O1520" s="44">
        <f t="shared" si="1089"/>
        <v>860945.68</v>
      </c>
      <c r="P1520" s="44">
        <f t="shared" si="1089"/>
        <v>106941.91999999998</v>
      </c>
      <c r="Q1520" s="44">
        <f t="shared" si="1089"/>
        <v>0</v>
      </c>
      <c r="R1520" s="44">
        <f t="shared" si="1089"/>
        <v>0</v>
      </c>
      <c r="S1520" s="44">
        <f t="shared" si="1089"/>
        <v>0</v>
      </c>
      <c r="T1520" s="44">
        <f t="shared" si="1089"/>
        <v>0</v>
      </c>
      <c r="U1520" s="44">
        <f t="shared" si="1089"/>
        <v>0</v>
      </c>
      <c r="V1520" s="44">
        <f t="shared" si="1089"/>
        <v>0</v>
      </c>
      <c r="W1520" s="44">
        <f t="shared" si="1089"/>
        <v>0</v>
      </c>
      <c r="X1520" s="44">
        <f t="shared" si="1089"/>
        <v>0</v>
      </c>
      <c r="Y1520" s="44">
        <f t="shared" si="1089"/>
        <v>0</v>
      </c>
      <c r="Z1520" s="44">
        <f t="shared" si="1089"/>
        <v>5058594.76</v>
      </c>
      <c r="AA1520" s="44">
        <f t="shared" si="1089"/>
        <v>302869979.24000001</v>
      </c>
      <c r="AB1520" s="45">
        <f t="shared" si="1085"/>
        <v>1.6427818614845401E-2</v>
      </c>
      <c r="AC1520" s="47"/>
    </row>
    <row r="1521" spans="1:29" s="39" customFormat="1" ht="15" customHeight="1" x14ac:dyDescent="0.25">
      <c r="A1521" s="36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  <c r="O1521" s="37"/>
      <c r="P1521" s="37"/>
      <c r="Q1521" s="37"/>
      <c r="R1521" s="37"/>
      <c r="S1521" s="37"/>
      <c r="T1521" s="37"/>
      <c r="U1521" s="37"/>
      <c r="V1521" s="37"/>
      <c r="W1521" s="37"/>
      <c r="X1521" s="37"/>
      <c r="Y1521" s="37"/>
      <c r="Z1521" s="37"/>
      <c r="AA1521" s="37"/>
      <c r="AB1521" s="37"/>
      <c r="AC1521" s="38"/>
    </row>
    <row r="1522" spans="1:29" s="39" customFormat="1" ht="15" customHeight="1" x14ac:dyDescent="0.25">
      <c r="A1522" s="36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  <c r="O1522" s="37"/>
      <c r="P1522" s="37"/>
      <c r="Q1522" s="37"/>
      <c r="R1522" s="37"/>
      <c r="S1522" s="37"/>
      <c r="T1522" s="37"/>
      <c r="U1522" s="37"/>
      <c r="V1522" s="37"/>
      <c r="W1522" s="37"/>
      <c r="X1522" s="37"/>
      <c r="Y1522" s="37"/>
      <c r="Z1522" s="37"/>
      <c r="AA1522" s="37"/>
      <c r="AB1522" s="37"/>
      <c r="AC1522" s="38"/>
    </row>
    <row r="1523" spans="1:29" s="39" customFormat="1" ht="15" customHeight="1" x14ac:dyDescent="0.3">
      <c r="A1523" s="40" t="s">
        <v>97</v>
      </c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  <c r="O1523" s="37"/>
      <c r="P1523" s="37"/>
      <c r="Q1523" s="37"/>
      <c r="R1523" s="37"/>
      <c r="S1523" s="37"/>
      <c r="T1523" s="37"/>
      <c r="U1523" s="37"/>
      <c r="V1523" s="37"/>
      <c r="W1523" s="37"/>
      <c r="X1523" s="37"/>
      <c r="Y1523" s="37"/>
      <c r="Z1523" s="37"/>
      <c r="AA1523" s="37"/>
      <c r="AB1523" s="37"/>
      <c r="AC1523" s="38"/>
    </row>
    <row r="1524" spans="1:29" s="39" customFormat="1" ht="18" customHeight="1" x14ac:dyDescent="0.25">
      <c r="A1524" s="41" t="s">
        <v>36</v>
      </c>
      <c r="B1524" s="37">
        <f>B1494+B1294+B1284</f>
        <v>50988612</v>
      </c>
      <c r="C1524" s="37">
        <f t="shared" ref="C1524:Y1529" si="1090">C1494+C1294+C1284</f>
        <v>15457476</v>
      </c>
      <c r="D1524" s="37">
        <f t="shared" si="1090"/>
        <v>0</v>
      </c>
      <c r="E1524" s="37">
        <f t="shared" si="1090"/>
        <v>12742194.300000001</v>
      </c>
      <c r="F1524" s="37">
        <f t="shared" si="1090"/>
        <v>0</v>
      </c>
      <c r="G1524" s="37">
        <f t="shared" si="1090"/>
        <v>0</v>
      </c>
      <c r="H1524" s="37">
        <f t="shared" si="1090"/>
        <v>0</v>
      </c>
      <c r="I1524" s="37">
        <f t="shared" si="1090"/>
        <v>0</v>
      </c>
      <c r="J1524" s="37">
        <f t="shared" si="1090"/>
        <v>0</v>
      </c>
      <c r="K1524" s="37">
        <f t="shared" si="1090"/>
        <v>0</v>
      </c>
      <c r="L1524" s="37">
        <f t="shared" si="1090"/>
        <v>0</v>
      </c>
      <c r="M1524" s="37">
        <f t="shared" si="1090"/>
        <v>0</v>
      </c>
      <c r="N1524" s="37">
        <f t="shared" si="1090"/>
        <v>0</v>
      </c>
      <c r="O1524" s="37">
        <f t="shared" si="1090"/>
        <v>8854920.8699999992</v>
      </c>
      <c r="P1524" s="37">
        <f t="shared" si="1090"/>
        <v>3887273.43</v>
      </c>
      <c r="Q1524" s="37">
        <f t="shared" si="1090"/>
        <v>0</v>
      </c>
      <c r="R1524" s="37">
        <f t="shared" si="1090"/>
        <v>0</v>
      </c>
      <c r="S1524" s="37">
        <f t="shared" si="1090"/>
        <v>0</v>
      </c>
      <c r="T1524" s="37">
        <f t="shared" si="1090"/>
        <v>0</v>
      </c>
      <c r="U1524" s="37">
        <f t="shared" si="1090"/>
        <v>0</v>
      </c>
      <c r="V1524" s="37">
        <f t="shared" si="1090"/>
        <v>0</v>
      </c>
      <c r="W1524" s="37">
        <f t="shared" si="1090"/>
        <v>0</v>
      </c>
      <c r="X1524" s="37">
        <f t="shared" si="1090"/>
        <v>0</v>
      </c>
      <c r="Y1524" s="37">
        <f t="shared" si="1090"/>
        <v>0</v>
      </c>
      <c r="Z1524" s="37">
        <f>SUM(M1524:Y1524)</f>
        <v>12742194.299999999</v>
      </c>
      <c r="AA1524" s="37">
        <f>B1524-Z1524</f>
        <v>38246417.700000003</v>
      </c>
      <c r="AB1524" s="42">
        <f>Z1524/B1524</f>
        <v>0.24990274887263059</v>
      </c>
      <c r="AC1524" s="38"/>
    </row>
    <row r="1525" spans="1:29" s="39" customFormat="1" ht="18" customHeight="1" x14ac:dyDescent="0.25">
      <c r="A1525" s="41" t="s">
        <v>37</v>
      </c>
      <c r="B1525" s="37">
        <f t="shared" ref="B1525:Q1529" si="1091">B1495+B1295+B1285</f>
        <v>1809065388</v>
      </c>
      <c r="C1525" s="37">
        <f t="shared" si="1091"/>
        <v>1606231260.26</v>
      </c>
      <c r="D1525" s="37">
        <f t="shared" si="1091"/>
        <v>-191395263.74000001</v>
      </c>
      <c r="E1525" s="37">
        <f t="shared" si="1091"/>
        <v>44631875.86999999</v>
      </c>
      <c r="F1525" s="37">
        <f t="shared" si="1091"/>
        <v>0</v>
      </c>
      <c r="G1525" s="37">
        <f t="shared" si="1091"/>
        <v>0</v>
      </c>
      <c r="H1525" s="37">
        <f t="shared" si="1091"/>
        <v>0</v>
      </c>
      <c r="I1525" s="37">
        <f t="shared" si="1091"/>
        <v>36385392.859999999</v>
      </c>
      <c r="J1525" s="37">
        <f t="shared" si="1091"/>
        <v>0</v>
      </c>
      <c r="K1525" s="37">
        <f t="shared" si="1091"/>
        <v>0</v>
      </c>
      <c r="L1525" s="37">
        <f t="shared" si="1091"/>
        <v>0</v>
      </c>
      <c r="M1525" s="37">
        <f t="shared" si="1091"/>
        <v>36385392.859999999</v>
      </c>
      <c r="N1525" s="37">
        <f t="shared" si="1091"/>
        <v>0</v>
      </c>
      <c r="O1525" s="37">
        <f t="shared" si="1091"/>
        <v>6002292.7800000012</v>
      </c>
      <c r="P1525" s="37">
        <f t="shared" si="1091"/>
        <v>2244190.23</v>
      </c>
      <c r="Q1525" s="37">
        <f t="shared" si="1091"/>
        <v>0</v>
      </c>
      <c r="R1525" s="37">
        <f t="shared" si="1090"/>
        <v>0</v>
      </c>
      <c r="S1525" s="37">
        <f t="shared" si="1090"/>
        <v>0</v>
      </c>
      <c r="T1525" s="37">
        <f t="shared" si="1090"/>
        <v>0</v>
      </c>
      <c r="U1525" s="37">
        <f t="shared" si="1090"/>
        <v>0</v>
      </c>
      <c r="V1525" s="37">
        <f t="shared" si="1090"/>
        <v>0</v>
      </c>
      <c r="W1525" s="37">
        <f t="shared" si="1090"/>
        <v>0</v>
      </c>
      <c r="X1525" s="37">
        <f t="shared" si="1090"/>
        <v>0</v>
      </c>
      <c r="Y1525" s="37">
        <f t="shared" si="1090"/>
        <v>0</v>
      </c>
      <c r="Z1525" s="37">
        <f t="shared" ref="Z1525:Z1527" si="1092">SUM(M1525:Y1525)</f>
        <v>44631875.869999997</v>
      </c>
      <c r="AA1525" s="37">
        <f t="shared" ref="AA1525:AA1527" si="1093">B1525-Z1525</f>
        <v>1764433512.1300001</v>
      </c>
      <c r="AB1525" s="42">
        <f t="shared" ref="AB1525:AB1530" si="1094">Z1525/B1525</f>
        <v>2.467123419974469E-2</v>
      </c>
      <c r="AC1525" s="38"/>
    </row>
    <row r="1526" spans="1:29" s="39" customFormat="1" ht="18" customHeight="1" x14ac:dyDescent="0.25">
      <c r="A1526" s="41" t="s">
        <v>38</v>
      </c>
      <c r="B1526" s="37">
        <f t="shared" si="1091"/>
        <v>0</v>
      </c>
      <c r="C1526" s="37">
        <f t="shared" si="1090"/>
        <v>0</v>
      </c>
      <c r="D1526" s="37">
        <f t="shared" si="1090"/>
        <v>0</v>
      </c>
      <c r="E1526" s="37">
        <f t="shared" si="1090"/>
        <v>0</v>
      </c>
      <c r="F1526" s="37">
        <f t="shared" si="1090"/>
        <v>0</v>
      </c>
      <c r="G1526" s="37">
        <f t="shared" si="1090"/>
        <v>0</v>
      </c>
      <c r="H1526" s="37">
        <f t="shared" si="1090"/>
        <v>0</v>
      </c>
      <c r="I1526" s="37">
        <f t="shared" si="1090"/>
        <v>0</v>
      </c>
      <c r="J1526" s="37">
        <f t="shared" si="1090"/>
        <v>0</v>
      </c>
      <c r="K1526" s="37">
        <f t="shared" si="1090"/>
        <v>0</v>
      </c>
      <c r="L1526" s="37">
        <f t="shared" si="1090"/>
        <v>0</v>
      </c>
      <c r="M1526" s="37">
        <f t="shared" si="1090"/>
        <v>0</v>
      </c>
      <c r="N1526" s="37">
        <f t="shared" si="1090"/>
        <v>0</v>
      </c>
      <c r="O1526" s="37">
        <f t="shared" si="1090"/>
        <v>0</v>
      </c>
      <c r="P1526" s="37">
        <f t="shared" si="1090"/>
        <v>0</v>
      </c>
      <c r="Q1526" s="37">
        <f t="shared" si="1090"/>
        <v>0</v>
      </c>
      <c r="R1526" s="37">
        <f t="shared" si="1090"/>
        <v>0</v>
      </c>
      <c r="S1526" s="37">
        <f t="shared" si="1090"/>
        <v>0</v>
      </c>
      <c r="T1526" s="37">
        <f t="shared" si="1090"/>
        <v>0</v>
      </c>
      <c r="U1526" s="37">
        <f t="shared" si="1090"/>
        <v>0</v>
      </c>
      <c r="V1526" s="37">
        <f t="shared" si="1090"/>
        <v>0</v>
      </c>
      <c r="W1526" s="37">
        <f t="shared" si="1090"/>
        <v>0</v>
      </c>
      <c r="X1526" s="37">
        <f t="shared" si="1090"/>
        <v>0</v>
      </c>
      <c r="Y1526" s="37">
        <f t="shared" si="1090"/>
        <v>0</v>
      </c>
      <c r="Z1526" s="37">
        <f t="shared" si="1092"/>
        <v>0</v>
      </c>
      <c r="AA1526" s="37">
        <f t="shared" si="1093"/>
        <v>0</v>
      </c>
      <c r="AB1526" s="42"/>
      <c r="AC1526" s="38"/>
    </row>
    <row r="1527" spans="1:29" s="39" customFormat="1" ht="18" customHeight="1" x14ac:dyDescent="0.25">
      <c r="A1527" s="41" t="s">
        <v>39</v>
      </c>
      <c r="B1527" s="37">
        <f t="shared" si="1091"/>
        <v>0</v>
      </c>
      <c r="C1527" s="37">
        <f t="shared" si="1090"/>
        <v>0</v>
      </c>
      <c r="D1527" s="37">
        <f t="shared" si="1090"/>
        <v>0</v>
      </c>
      <c r="E1527" s="37">
        <f t="shared" si="1090"/>
        <v>0</v>
      </c>
      <c r="F1527" s="37">
        <f t="shared" si="1090"/>
        <v>0</v>
      </c>
      <c r="G1527" s="37">
        <f t="shared" si="1090"/>
        <v>0</v>
      </c>
      <c r="H1527" s="37">
        <f t="shared" si="1090"/>
        <v>0</v>
      </c>
      <c r="I1527" s="37">
        <f t="shared" si="1090"/>
        <v>0</v>
      </c>
      <c r="J1527" s="37">
        <f t="shared" si="1090"/>
        <v>0</v>
      </c>
      <c r="K1527" s="37">
        <f t="shared" si="1090"/>
        <v>0</v>
      </c>
      <c r="L1527" s="37">
        <f t="shared" si="1090"/>
        <v>0</v>
      </c>
      <c r="M1527" s="37">
        <f t="shared" si="1090"/>
        <v>0</v>
      </c>
      <c r="N1527" s="37">
        <f t="shared" si="1090"/>
        <v>0</v>
      </c>
      <c r="O1527" s="37">
        <f t="shared" si="1090"/>
        <v>0</v>
      </c>
      <c r="P1527" s="37">
        <f t="shared" si="1090"/>
        <v>0</v>
      </c>
      <c r="Q1527" s="37">
        <f t="shared" si="1090"/>
        <v>0</v>
      </c>
      <c r="R1527" s="37">
        <f t="shared" si="1090"/>
        <v>0</v>
      </c>
      <c r="S1527" s="37">
        <f t="shared" si="1090"/>
        <v>0</v>
      </c>
      <c r="T1527" s="37">
        <f t="shared" si="1090"/>
        <v>0</v>
      </c>
      <c r="U1527" s="37">
        <f t="shared" si="1090"/>
        <v>0</v>
      </c>
      <c r="V1527" s="37">
        <f t="shared" si="1090"/>
        <v>0</v>
      </c>
      <c r="W1527" s="37">
        <f t="shared" si="1090"/>
        <v>0</v>
      </c>
      <c r="X1527" s="37">
        <f t="shared" si="1090"/>
        <v>0</v>
      </c>
      <c r="Y1527" s="37">
        <f t="shared" si="1090"/>
        <v>0</v>
      </c>
      <c r="Z1527" s="37">
        <f t="shared" si="1092"/>
        <v>0</v>
      </c>
      <c r="AA1527" s="37">
        <f t="shared" si="1093"/>
        <v>0</v>
      </c>
      <c r="AB1527" s="42"/>
      <c r="AC1527" s="38"/>
    </row>
    <row r="1528" spans="1:29" s="39" customFormat="1" ht="18" customHeight="1" x14ac:dyDescent="0.25">
      <c r="A1528" s="43" t="s">
        <v>40</v>
      </c>
      <c r="B1528" s="44">
        <f>SUM(B1524:B1527)</f>
        <v>1860054000</v>
      </c>
      <c r="C1528" s="44">
        <f t="shared" ref="C1528:AA1528" si="1095">SUM(C1524:C1527)</f>
        <v>1621688736.26</v>
      </c>
      <c r="D1528" s="44">
        <f t="shared" si="1095"/>
        <v>-191395263.74000001</v>
      </c>
      <c r="E1528" s="44">
        <f t="shared" si="1095"/>
        <v>57374070.169999987</v>
      </c>
      <c r="F1528" s="44">
        <f t="shared" si="1095"/>
        <v>0</v>
      </c>
      <c r="G1528" s="44">
        <f t="shared" si="1095"/>
        <v>0</v>
      </c>
      <c r="H1528" s="44">
        <f t="shared" si="1095"/>
        <v>0</v>
      </c>
      <c r="I1528" s="44">
        <f t="shared" si="1095"/>
        <v>36385392.859999999</v>
      </c>
      <c r="J1528" s="44">
        <f t="shared" si="1095"/>
        <v>0</v>
      </c>
      <c r="K1528" s="44">
        <f t="shared" si="1095"/>
        <v>0</v>
      </c>
      <c r="L1528" s="44">
        <f t="shared" si="1095"/>
        <v>0</v>
      </c>
      <c r="M1528" s="44">
        <f t="shared" si="1095"/>
        <v>36385392.859999999</v>
      </c>
      <c r="N1528" s="44">
        <f t="shared" si="1095"/>
        <v>0</v>
      </c>
      <c r="O1528" s="44">
        <f t="shared" si="1095"/>
        <v>14857213.65</v>
      </c>
      <c r="P1528" s="44">
        <f t="shared" si="1095"/>
        <v>6131463.6600000001</v>
      </c>
      <c r="Q1528" s="44">
        <f t="shared" si="1095"/>
        <v>0</v>
      </c>
      <c r="R1528" s="44">
        <f t="shared" si="1095"/>
        <v>0</v>
      </c>
      <c r="S1528" s="44">
        <f t="shared" si="1095"/>
        <v>0</v>
      </c>
      <c r="T1528" s="44">
        <f t="shared" si="1095"/>
        <v>0</v>
      </c>
      <c r="U1528" s="44">
        <f t="shared" si="1095"/>
        <v>0</v>
      </c>
      <c r="V1528" s="44">
        <f t="shared" si="1095"/>
        <v>0</v>
      </c>
      <c r="W1528" s="44">
        <f t="shared" si="1095"/>
        <v>0</v>
      </c>
      <c r="X1528" s="44">
        <f t="shared" si="1095"/>
        <v>0</v>
      </c>
      <c r="Y1528" s="44">
        <f t="shared" si="1095"/>
        <v>0</v>
      </c>
      <c r="Z1528" s="44">
        <f t="shared" si="1095"/>
        <v>57374070.169999994</v>
      </c>
      <c r="AA1528" s="44">
        <f t="shared" si="1095"/>
        <v>1802679929.8300002</v>
      </c>
      <c r="AB1528" s="45">
        <f t="shared" si="1094"/>
        <v>3.0845378773949571E-2</v>
      </c>
      <c r="AC1528" s="38"/>
    </row>
    <row r="1529" spans="1:29" s="39" customFormat="1" ht="18" customHeight="1" x14ac:dyDescent="0.25">
      <c r="A1529" s="46" t="s">
        <v>41</v>
      </c>
      <c r="B1529" s="37">
        <f t="shared" si="1091"/>
        <v>0</v>
      </c>
      <c r="C1529" s="37">
        <f t="shared" si="1090"/>
        <v>0</v>
      </c>
      <c r="D1529" s="37">
        <f t="shared" si="1090"/>
        <v>0</v>
      </c>
      <c r="E1529" s="37">
        <f t="shared" si="1090"/>
        <v>0</v>
      </c>
      <c r="F1529" s="37">
        <f t="shared" si="1090"/>
        <v>0</v>
      </c>
      <c r="G1529" s="37">
        <f t="shared" si="1090"/>
        <v>0</v>
      </c>
      <c r="H1529" s="37">
        <f t="shared" si="1090"/>
        <v>0</v>
      </c>
      <c r="I1529" s="37">
        <f t="shared" si="1090"/>
        <v>0</v>
      </c>
      <c r="J1529" s="37">
        <f t="shared" si="1090"/>
        <v>0</v>
      </c>
      <c r="K1529" s="37">
        <f t="shared" si="1090"/>
        <v>0</v>
      </c>
      <c r="L1529" s="37">
        <f t="shared" si="1090"/>
        <v>0</v>
      </c>
      <c r="M1529" s="37">
        <f t="shared" si="1090"/>
        <v>0</v>
      </c>
      <c r="N1529" s="37">
        <f t="shared" si="1090"/>
        <v>0</v>
      </c>
      <c r="O1529" s="37">
        <f t="shared" si="1090"/>
        <v>0</v>
      </c>
      <c r="P1529" s="37">
        <f t="shared" si="1090"/>
        <v>0</v>
      </c>
      <c r="Q1529" s="37">
        <f t="shared" si="1090"/>
        <v>0</v>
      </c>
      <c r="R1529" s="37">
        <f t="shared" si="1090"/>
        <v>0</v>
      </c>
      <c r="S1529" s="37">
        <f t="shared" si="1090"/>
        <v>0</v>
      </c>
      <c r="T1529" s="37">
        <f t="shared" si="1090"/>
        <v>0</v>
      </c>
      <c r="U1529" s="37">
        <f t="shared" si="1090"/>
        <v>0</v>
      </c>
      <c r="V1529" s="37">
        <f t="shared" si="1090"/>
        <v>0</v>
      </c>
      <c r="W1529" s="37">
        <f t="shared" si="1090"/>
        <v>0</v>
      </c>
      <c r="X1529" s="37">
        <f t="shared" si="1090"/>
        <v>0</v>
      </c>
      <c r="Y1529" s="37">
        <f t="shared" si="1090"/>
        <v>0</v>
      </c>
      <c r="Z1529" s="37">
        <f t="shared" ref="Z1529" si="1096">SUM(M1529:Y1529)</f>
        <v>0</v>
      </c>
      <c r="AA1529" s="37">
        <f t="shared" ref="AA1529" si="1097">B1529-Z1529</f>
        <v>0</v>
      </c>
      <c r="AB1529" s="42"/>
      <c r="AC1529" s="38"/>
    </row>
    <row r="1530" spans="1:29" s="39" customFormat="1" ht="18" customHeight="1" x14ac:dyDescent="0.25">
      <c r="A1530" s="43" t="s">
        <v>42</v>
      </c>
      <c r="B1530" s="44">
        <f>B1529+B1528</f>
        <v>1860054000</v>
      </c>
      <c r="C1530" s="44">
        <f t="shared" ref="C1530:AA1530" si="1098">C1529+C1528</f>
        <v>1621688736.26</v>
      </c>
      <c r="D1530" s="44">
        <f t="shared" si="1098"/>
        <v>-191395263.74000001</v>
      </c>
      <c r="E1530" s="44">
        <f t="shared" si="1098"/>
        <v>57374070.169999987</v>
      </c>
      <c r="F1530" s="44">
        <f t="shared" si="1098"/>
        <v>0</v>
      </c>
      <c r="G1530" s="44">
        <f t="shared" si="1098"/>
        <v>0</v>
      </c>
      <c r="H1530" s="44">
        <f t="shared" si="1098"/>
        <v>0</v>
      </c>
      <c r="I1530" s="44">
        <f t="shared" si="1098"/>
        <v>36385392.859999999</v>
      </c>
      <c r="J1530" s="44">
        <f t="shared" si="1098"/>
        <v>0</v>
      </c>
      <c r="K1530" s="44">
        <f t="shared" si="1098"/>
        <v>0</v>
      </c>
      <c r="L1530" s="44">
        <f t="shared" si="1098"/>
        <v>0</v>
      </c>
      <c r="M1530" s="44">
        <f t="shared" si="1098"/>
        <v>36385392.859999999</v>
      </c>
      <c r="N1530" s="44">
        <f t="shared" si="1098"/>
        <v>0</v>
      </c>
      <c r="O1530" s="44">
        <f t="shared" si="1098"/>
        <v>14857213.65</v>
      </c>
      <c r="P1530" s="44">
        <f t="shared" si="1098"/>
        <v>6131463.6600000001</v>
      </c>
      <c r="Q1530" s="44">
        <f t="shared" si="1098"/>
        <v>0</v>
      </c>
      <c r="R1530" s="44">
        <f t="shared" si="1098"/>
        <v>0</v>
      </c>
      <c r="S1530" s="44">
        <f t="shared" si="1098"/>
        <v>0</v>
      </c>
      <c r="T1530" s="44">
        <f t="shared" si="1098"/>
        <v>0</v>
      </c>
      <c r="U1530" s="44">
        <f t="shared" si="1098"/>
        <v>0</v>
      </c>
      <c r="V1530" s="44">
        <f t="shared" si="1098"/>
        <v>0</v>
      </c>
      <c r="W1530" s="44">
        <f t="shared" si="1098"/>
        <v>0</v>
      </c>
      <c r="X1530" s="44">
        <f t="shared" si="1098"/>
        <v>0</v>
      </c>
      <c r="Y1530" s="44">
        <f t="shared" si="1098"/>
        <v>0</v>
      </c>
      <c r="Z1530" s="44">
        <f t="shared" si="1098"/>
        <v>57374070.169999994</v>
      </c>
      <c r="AA1530" s="44">
        <f t="shared" si="1098"/>
        <v>1802679929.8300002</v>
      </c>
      <c r="AB1530" s="45">
        <f t="shared" si="1094"/>
        <v>3.0845378773949571E-2</v>
      </c>
      <c r="AC1530" s="47"/>
    </row>
    <row r="1531" spans="1:29" s="39" customFormat="1" ht="15" customHeight="1" x14ac:dyDescent="0.25">
      <c r="A1531" s="36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  <c r="O1531" s="37"/>
      <c r="P1531" s="37"/>
      <c r="Q1531" s="37"/>
      <c r="R1531" s="37"/>
      <c r="S1531" s="37"/>
      <c r="T1531" s="37"/>
      <c r="U1531" s="37"/>
      <c r="V1531" s="37"/>
      <c r="W1531" s="37"/>
      <c r="X1531" s="37"/>
      <c r="Y1531" s="37"/>
      <c r="Z1531" s="37"/>
      <c r="AA1531" s="37"/>
      <c r="AB1531" s="37"/>
      <c r="AC1531" s="38"/>
    </row>
    <row r="1532" spans="1:29" s="39" customFormat="1" ht="15" customHeight="1" x14ac:dyDescent="0.25">
      <c r="A1532" s="36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  <c r="O1532" s="37"/>
      <c r="P1532" s="37"/>
      <c r="Q1532" s="37"/>
      <c r="R1532" s="37"/>
      <c r="S1532" s="37"/>
      <c r="T1532" s="37"/>
      <c r="U1532" s="37"/>
      <c r="V1532" s="37"/>
      <c r="W1532" s="37"/>
      <c r="X1532" s="37"/>
      <c r="Y1532" s="37"/>
      <c r="Z1532" s="37"/>
      <c r="AA1532" s="37"/>
      <c r="AB1532" s="37"/>
      <c r="AC1532" s="38"/>
    </row>
    <row r="1533" spans="1:29" s="39" customFormat="1" ht="15" customHeight="1" x14ac:dyDescent="0.3">
      <c r="A1533" s="40" t="s">
        <v>98</v>
      </c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  <c r="O1533" s="37"/>
      <c r="P1533" s="37"/>
      <c r="Q1533" s="37"/>
      <c r="R1533" s="37"/>
      <c r="S1533" s="37"/>
      <c r="T1533" s="37"/>
      <c r="U1533" s="37"/>
      <c r="V1533" s="37"/>
      <c r="W1533" s="37"/>
      <c r="X1533" s="37"/>
      <c r="Y1533" s="37"/>
      <c r="Z1533" s="37"/>
      <c r="AA1533" s="37"/>
      <c r="AB1533" s="37"/>
      <c r="AC1533" s="38"/>
    </row>
    <row r="1534" spans="1:29" s="39" customFormat="1" ht="18" customHeight="1" x14ac:dyDescent="0.25">
      <c r="A1534" s="41" t="s">
        <v>36</v>
      </c>
      <c r="B1534" s="37">
        <f>B1524+B1268</f>
        <v>4576205612</v>
      </c>
      <c r="C1534" s="37">
        <f t="shared" ref="C1534:Y1539" si="1099">C1524+C1268</f>
        <v>3573373275</v>
      </c>
      <c r="D1534" s="37">
        <f t="shared" si="1099"/>
        <v>-3306201</v>
      </c>
      <c r="E1534" s="37">
        <f t="shared" si="1099"/>
        <v>255816711.61000001</v>
      </c>
      <c r="F1534" s="37">
        <f t="shared" si="1099"/>
        <v>0</v>
      </c>
      <c r="G1534" s="37">
        <f t="shared" si="1099"/>
        <v>0</v>
      </c>
      <c r="H1534" s="37">
        <f t="shared" si="1099"/>
        <v>0</v>
      </c>
      <c r="I1534" s="37">
        <f t="shared" si="1099"/>
        <v>755353.48</v>
      </c>
      <c r="J1534" s="37">
        <f t="shared" si="1099"/>
        <v>0</v>
      </c>
      <c r="K1534" s="37">
        <f t="shared" si="1099"/>
        <v>0</v>
      </c>
      <c r="L1534" s="37">
        <f t="shared" si="1099"/>
        <v>0</v>
      </c>
      <c r="M1534" s="37">
        <f t="shared" si="1099"/>
        <v>755353.48</v>
      </c>
      <c r="N1534" s="37">
        <f t="shared" si="1099"/>
        <v>55155754.079999998</v>
      </c>
      <c r="O1534" s="37">
        <f t="shared" si="1099"/>
        <v>119545157.86999999</v>
      </c>
      <c r="P1534" s="37">
        <f t="shared" si="1099"/>
        <v>80360446.180000007</v>
      </c>
      <c r="Q1534" s="37">
        <f t="shared" si="1099"/>
        <v>0</v>
      </c>
      <c r="R1534" s="37">
        <f t="shared" si="1099"/>
        <v>0</v>
      </c>
      <c r="S1534" s="37">
        <f t="shared" si="1099"/>
        <v>0</v>
      </c>
      <c r="T1534" s="37">
        <f t="shared" si="1099"/>
        <v>0</v>
      </c>
      <c r="U1534" s="37">
        <f t="shared" si="1099"/>
        <v>0</v>
      </c>
      <c r="V1534" s="37">
        <f t="shared" si="1099"/>
        <v>0</v>
      </c>
      <c r="W1534" s="37">
        <f t="shared" si="1099"/>
        <v>0</v>
      </c>
      <c r="X1534" s="37">
        <f t="shared" si="1099"/>
        <v>0</v>
      </c>
      <c r="Y1534" s="37">
        <f t="shared" si="1099"/>
        <v>0</v>
      </c>
      <c r="Z1534" s="37">
        <f>SUM(M1534:Y1534)</f>
        <v>255816711.60999998</v>
      </c>
      <c r="AA1534" s="37">
        <f>B1534-Z1534</f>
        <v>4320388900.3900003</v>
      </c>
      <c r="AB1534" s="42">
        <f>Z1534/B1534</f>
        <v>5.5901489858581115E-2</v>
      </c>
      <c r="AC1534" s="38"/>
    </row>
    <row r="1535" spans="1:29" s="39" customFormat="1" ht="18" customHeight="1" x14ac:dyDescent="0.25">
      <c r="A1535" s="41" t="s">
        <v>37</v>
      </c>
      <c r="B1535" s="37">
        <f t="shared" ref="B1535:Q1539" si="1100">B1525+B1269</f>
        <v>77868816388</v>
      </c>
      <c r="C1535" s="37">
        <f t="shared" si="1100"/>
        <v>65421558795.559998</v>
      </c>
      <c r="D1535" s="37">
        <f t="shared" si="1100"/>
        <v>-4737504932.4399996</v>
      </c>
      <c r="E1535" s="37">
        <f t="shared" si="1100"/>
        <v>10253889163.270002</v>
      </c>
      <c r="F1535" s="37">
        <f t="shared" si="1100"/>
        <v>0</v>
      </c>
      <c r="G1535" s="37">
        <f t="shared" si="1100"/>
        <v>0</v>
      </c>
      <c r="H1535" s="37">
        <f t="shared" si="1100"/>
        <v>0</v>
      </c>
      <c r="I1535" s="37">
        <f t="shared" si="1100"/>
        <v>1196987392.0799999</v>
      </c>
      <c r="J1535" s="37">
        <f t="shared" si="1100"/>
        <v>0</v>
      </c>
      <c r="K1535" s="37">
        <f t="shared" si="1100"/>
        <v>0</v>
      </c>
      <c r="L1535" s="37">
        <f t="shared" si="1100"/>
        <v>0</v>
      </c>
      <c r="M1535" s="37">
        <f t="shared" si="1100"/>
        <v>1196987392.0799999</v>
      </c>
      <c r="N1535" s="37">
        <f t="shared" si="1100"/>
        <v>59249477.829999998</v>
      </c>
      <c r="O1535" s="37">
        <f t="shared" si="1100"/>
        <v>368297134.40999997</v>
      </c>
      <c r="P1535" s="37">
        <f t="shared" si="1100"/>
        <v>8629355158.9499969</v>
      </c>
      <c r="Q1535" s="37">
        <f t="shared" si="1100"/>
        <v>0</v>
      </c>
      <c r="R1535" s="37">
        <f t="shared" si="1099"/>
        <v>0</v>
      </c>
      <c r="S1535" s="37">
        <f t="shared" si="1099"/>
        <v>0</v>
      </c>
      <c r="T1535" s="37">
        <f t="shared" si="1099"/>
        <v>0</v>
      </c>
      <c r="U1535" s="37">
        <f t="shared" si="1099"/>
        <v>0</v>
      </c>
      <c r="V1535" s="37">
        <f t="shared" si="1099"/>
        <v>0</v>
      </c>
      <c r="W1535" s="37">
        <f t="shared" si="1099"/>
        <v>0</v>
      </c>
      <c r="X1535" s="37">
        <f t="shared" si="1099"/>
        <v>0</v>
      </c>
      <c r="Y1535" s="37">
        <f t="shared" si="1099"/>
        <v>0</v>
      </c>
      <c r="Z1535" s="37">
        <f t="shared" ref="Z1535:Z1537" si="1101">SUM(M1535:Y1535)</f>
        <v>10253889163.269997</v>
      </c>
      <c r="AA1535" s="37">
        <f t="shared" ref="AA1535:AA1537" si="1102">B1535-Z1535</f>
        <v>67614927224.730003</v>
      </c>
      <c r="AB1535" s="42">
        <f t="shared" ref="AB1535:AB1540" si="1103">Z1535/B1535</f>
        <v>0.13168158499003685</v>
      </c>
      <c r="AC1535" s="38"/>
    </row>
    <row r="1536" spans="1:29" s="39" customFormat="1" ht="18" customHeight="1" x14ac:dyDescent="0.25">
      <c r="A1536" s="41" t="s">
        <v>38</v>
      </c>
      <c r="B1536" s="37">
        <f t="shared" si="1100"/>
        <v>550000000</v>
      </c>
      <c r="C1536" s="37">
        <f t="shared" si="1099"/>
        <v>550000000</v>
      </c>
      <c r="D1536" s="37">
        <f t="shared" si="1099"/>
        <v>0</v>
      </c>
      <c r="E1536" s="37">
        <f t="shared" si="1099"/>
        <v>0</v>
      </c>
      <c r="F1536" s="37">
        <f t="shared" si="1099"/>
        <v>0</v>
      </c>
      <c r="G1536" s="37">
        <f t="shared" si="1099"/>
        <v>0</v>
      </c>
      <c r="H1536" s="37">
        <f t="shared" si="1099"/>
        <v>0</v>
      </c>
      <c r="I1536" s="37">
        <f t="shared" si="1099"/>
        <v>0</v>
      </c>
      <c r="J1536" s="37">
        <f t="shared" si="1099"/>
        <v>0</v>
      </c>
      <c r="K1536" s="37">
        <f t="shared" si="1099"/>
        <v>0</v>
      </c>
      <c r="L1536" s="37">
        <f t="shared" si="1099"/>
        <v>0</v>
      </c>
      <c r="M1536" s="37">
        <f t="shared" si="1099"/>
        <v>0</v>
      </c>
      <c r="N1536" s="37">
        <f t="shared" si="1099"/>
        <v>0</v>
      </c>
      <c r="O1536" s="37">
        <f t="shared" si="1099"/>
        <v>0</v>
      </c>
      <c r="P1536" s="37">
        <f t="shared" si="1099"/>
        <v>0</v>
      </c>
      <c r="Q1536" s="37">
        <f t="shared" si="1099"/>
        <v>0</v>
      </c>
      <c r="R1536" s="37">
        <f t="shared" si="1099"/>
        <v>0</v>
      </c>
      <c r="S1536" s="37">
        <f t="shared" si="1099"/>
        <v>0</v>
      </c>
      <c r="T1536" s="37">
        <f t="shared" si="1099"/>
        <v>0</v>
      </c>
      <c r="U1536" s="37">
        <f t="shared" si="1099"/>
        <v>0</v>
      </c>
      <c r="V1536" s="37">
        <f t="shared" si="1099"/>
        <v>0</v>
      </c>
      <c r="W1536" s="37">
        <f t="shared" si="1099"/>
        <v>0</v>
      </c>
      <c r="X1536" s="37">
        <f t="shared" si="1099"/>
        <v>0</v>
      </c>
      <c r="Y1536" s="37">
        <f t="shared" si="1099"/>
        <v>0</v>
      </c>
      <c r="Z1536" s="37">
        <f t="shared" si="1101"/>
        <v>0</v>
      </c>
      <c r="AA1536" s="37">
        <f t="shared" si="1102"/>
        <v>550000000</v>
      </c>
      <c r="AB1536" s="42">
        <f t="shared" si="1103"/>
        <v>0</v>
      </c>
      <c r="AC1536" s="38"/>
    </row>
    <row r="1537" spans="1:29" s="39" customFormat="1" ht="18" customHeight="1" x14ac:dyDescent="0.25">
      <c r="A1537" s="41" t="s">
        <v>39</v>
      </c>
      <c r="B1537" s="37">
        <f t="shared" si="1100"/>
        <v>119053000</v>
      </c>
      <c r="C1537" s="37">
        <f t="shared" si="1099"/>
        <v>118253000</v>
      </c>
      <c r="D1537" s="37">
        <f t="shared" si="1099"/>
        <v>-800000</v>
      </c>
      <c r="E1537" s="37">
        <f t="shared" si="1099"/>
        <v>211660</v>
      </c>
      <c r="F1537" s="37">
        <f t="shared" si="1099"/>
        <v>0</v>
      </c>
      <c r="G1537" s="37">
        <f t="shared" si="1099"/>
        <v>0</v>
      </c>
      <c r="H1537" s="37">
        <f t="shared" si="1099"/>
        <v>0</v>
      </c>
      <c r="I1537" s="37">
        <f t="shared" si="1099"/>
        <v>96300</v>
      </c>
      <c r="J1537" s="37">
        <f t="shared" si="1099"/>
        <v>0</v>
      </c>
      <c r="K1537" s="37">
        <f t="shared" si="1099"/>
        <v>0</v>
      </c>
      <c r="L1537" s="37">
        <f t="shared" si="1099"/>
        <v>0</v>
      </c>
      <c r="M1537" s="37">
        <f t="shared" si="1099"/>
        <v>96300</v>
      </c>
      <c r="N1537" s="37">
        <f t="shared" si="1099"/>
        <v>0</v>
      </c>
      <c r="O1537" s="37">
        <f t="shared" si="1099"/>
        <v>25360</v>
      </c>
      <c r="P1537" s="37">
        <f t="shared" si="1099"/>
        <v>90000</v>
      </c>
      <c r="Q1537" s="37">
        <f t="shared" si="1099"/>
        <v>0</v>
      </c>
      <c r="R1537" s="37">
        <f t="shared" si="1099"/>
        <v>0</v>
      </c>
      <c r="S1537" s="37">
        <f t="shared" si="1099"/>
        <v>0</v>
      </c>
      <c r="T1537" s="37">
        <f t="shared" si="1099"/>
        <v>0</v>
      </c>
      <c r="U1537" s="37">
        <f t="shared" si="1099"/>
        <v>0</v>
      </c>
      <c r="V1537" s="37">
        <f t="shared" si="1099"/>
        <v>0</v>
      </c>
      <c r="W1537" s="37">
        <f t="shared" si="1099"/>
        <v>0</v>
      </c>
      <c r="X1537" s="37">
        <f t="shared" si="1099"/>
        <v>0</v>
      </c>
      <c r="Y1537" s="37">
        <f t="shared" si="1099"/>
        <v>0</v>
      </c>
      <c r="Z1537" s="37">
        <f t="shared" si="1101"/>
        <v>211660</v>
      </c>
      <c r="AA1537" s="37">
        <f t="shared" si="1102"/>
        <v>118841340</v>
      </c>
      <c r="AB1537" s="42">
        <f t="shared" si="1103"/>
        <v>1.7778636405634464E-3</v>
      </c>
      <c r="AC1537" s="38"/>
    </row>
    <row r="1538" spans="1:29" s="39" customFormat="1" ht="18" customHeight="1" x14ac:dyDescent="0.25">
      <c r="A1538" s="43" t="s">
        <v>40</v>
      </c>
      <c r="B1538" s="44">
        <f>SUM(B1534:B1537)</f>
        <v>83114075000</v>
      </c>
      <c r="C1538" s="44">
        <f t="shared" ref="C1538:AA1538" si="1104">SUM(C1534:C1537)</f>
        <v>69663185070.559998</v>
      </c>
      <c r="D1538" s="44">
        <f t="shared" si="1104"/>
        <v>-4741611133.4399996</v>
      </c>
      <c r="E1538" s="44">
        <f t="shared" si="1104"/>
        <v>10509917534.880003</v>
      </c>
      <c r="F1538" s="44">
        <f t="shared" si="1104"/>
        <v>0</v>
      </c>
      <c r="G1538" s="44">
        <f t="shared" si="1104"/>
        <v>0</v>
      </c>
      <c r="H1538" s="44">
        <f t="shared" si="1104"/>
        <v>0</v>
      </c>
      <c r="I1538" s="44">
        <f t="shared" si="1104"/>
        <v>1197839045.5599999</v>
      </c>
      <c r="J1538" s="44">
        <f t="shared" si="1104"/>
        <v>0</v>
      </c>
      <c r="K1538" s="44">
        <f t="shared" si="1104"/>
        <v>0</v>
      </c>
      <c r="L1538" s="44">
        <f t="shared" si="1104"/>
        <v>0</v>
      </c>
      <c r="M1538" s="44">
        <f t="shared" si="1104"/>
        <v>1197839045.5599999</v>
      </c>
      <c r="N1538" s="44">
        <f t="shared" si="1104"/>
        <v>114405231.91</v>
      </c>
      <c r="O1538" s="44">
        <f t="shared" si="1104"/>
        <v>487867652.27999997</v>
      </c>
      <c r="P1538" s="44">
        <f t="shared" si="1104"/>
        <v>8709805605.1299973</v>
      </c>
      <c r="Q1538" s="44">
        <f t="shared" si="1104"/>
        <v>0</v>
      </c>
      <c r="R1538" s="44">
        <f t="shared" si="1104"/>
        <v>0</v>
      </c>
      <c r="S1538" s="44">
        <f t="shared" si="1104"/>
        <v>0</v>
      </c>
      <c r="T1538" s="44">
        <f t="shared" si="1104"/>
        <v>0</v>
      </c>
      <c r="U1538" s="44">
        <f t="shared" si="1104"/>
        <v>0</v>
      </c>
      <c r="V1538" s="44">
        <f t="shared" si="1104"/>
        <v>0</v>
      </c>
      <c r="W1538" s="44">
        <f t="shared" si="1104"/>
        <v>0</v>
      </c>
      <c r="X1538" s="44">
        <f t="shared" si="1104"/>
        <v>0</v>
      </c>
      <c r="Y1538" s="44">
        <f t="shared" si="1104"/>
        <v>0</v>
      </c>
      <c r="Z1538" s="44">
        <f t="shared" si="1104"/>
        <v>10509917534.879997</v>
      </c>
      <c r="AA1538" s="44">
        <f t="shared" si="1104"/>
        <v>72604157465.12001</v>
      </c>
      <c r="AB1538" s="45">
        <f t="shared" si="1103"/>
        <v>0.12645171753255988</v>
      </c>
      <c r="AC1538" s="38"/>
    </row>
    <row r="1539" spans="1:29" s="39" customFormat="1" ht="18" customHeight="1" x14ac:dyDescent="0.25">
      <c r="A1539" s="46" t="s">
        <v>41</v>
      </c>
      <c r="B1539" s="37">
        <f t="shared" si="1100"/>
        <v>80174000</v>
      </c>
      <c r="C1539" s="37">
        <f t="shared" si="1099"/>
        <v>16327000</v>
      </c>
      <c r="D1539" s="37">
        <f t="shared" si="1099"/>
        <v>0</v>
      </c>
      <c r="E1539" s="37">
        <f t="shared" si="1099"/>
        <v>19682216.989999995</v>
      </c>
      <c r="F1539" s="37">
        <f t="shared" si="1099"/>
        <v>0</v>
      </c>
      <c r="G1539" s="37">
        <f t="shared" si="1099"/>
        <v>0</v>
      </c>
      <c r="H1539" s="37">
        <f t="shared" si="1099"/>
        <v>0</v>
      </c>
      <c r="I1539" s="37">
        <f t="shared" si="1099"/>
        <v>0</v>
      </c>
      <c r="J1539" s="37">
        <f t="shared" si="1099"/>
        <v>0</v>
      </c>
      <c r="K1539" s="37">
        <f t="shared" si="1099"/>
        <v>0</v>
      </c>
      <c r="L1539" s="37">
        <f t="shared" si="1099"/>
        <v>0</v>
      </c>
      <c r="M1539" s="37">
        <f t="shared" si="1099"/>
        <v>0</v>
      </c>
      <c r="N1539" s="37">
        <f t="shared" si="1099"/>
        <v>3678129.26</v>
      </c>
      <c r="O1539" s="37">
        <f t="shared" si="1099"/>
        <v>7304051.2300000004</v>
      </c>
      <c r="P1539" s="37">
        <f t="shared" si="1099"/>
        <v>8700036.5000000019</v>
      </c>
      <c r="Q1539" s="37">
        <f t="shared" si="1099"/>
        <v>0</v>
      </c>
      <c r="R1539" s="37">
        <f t="shared" si="1099"/>
        <v>0</v>
      </c>
      <c r="S1539" s="37">
        <f t="shared" si="1099"/>
        <v>0</v>
      </c>
      <c r="T1539" s="37">
        <f t="shared" si="1099"/>
        <v>0</v>
      </c>
      <c r="U1539" s="37">
        <f t="shared" si="1099"/>
        <v>0</v>
      </c>
      <c r="V1539" s="37">
        <f t="shared" si="1099"/>
        <v>0</v>
      </c>
      <c r="W1539" s="37">
        <f t="shared" si="1099"/>
        <v>0</v>
      </c>
      <c r="X1539" s="37">
        <f t="shared" si="1099"/>
        <v>0</v>
      </c>
      <c r="Y1539" s="37">
        <f t="shared" si="1099"/>
        <v>0</v>
      </c>
      <c r="Z1539" s="37">
        <f t="shared" ref="Z1539" si="1105">SUM(M1539:Y1539)</f>
        <v>19682216.990000002</v>
      </c>
      <c r="AA1539" s="37">
        <f t="shared" ref="AA1539" si="1106">B1539-Z1539</f>
        <v>60491783.009999998</v>
      </c>
      <c r="AB1539" s="42">
        <f t="shared" si="1103"/>
        <v>0.24549376343951906</v>
      </c>
      <c r="AC1539" s="38"/>
    </row>
    <row r="1540" spans="1:29" s="58" customFormat="1" ht="18" customHeight="1" x14ac:dyDescent="0.25">
      <c r="A1540" s="43" t="s">
        <v>42</v>
      </c>
      <c r="B1540" s="55">
        <f>B1539+B1538</f>
        <v>83194249000</v>
      </c>
      <c r="C1540" s="55">
        <f t="shared" ref="C1540:AA1540" si="1107">C1539+C1538</f>
        <v>69679512070.559998</v>
      </c>
      <c r="D1540" s="55">
        <f t="shared" si="1107"/>
        <v>-4741611133.4399996</v>
      </c>
      <c r="E1540" s="55">
        <f t="shared" si="1107"/>
        <v>10529599751.870003</v>
      </c>
      <c r="F1540" s="55">
        <f t="shared" si="1107"/>
        <v>0</v>
      </c>
      <c r="G1540" s="55">
        <f t="shared" si="1107"/>
        <v>0</v>
      </c>
      <c r="H1540" s="55">
        <f t="shared" si="1107"/>
        <v>0</v>
      </c>
      <c r="I1540" s="55">
        <f t="shared" si="1107"/>
        <v>1197839045.5599999</v>
      </c>
      <c r="J1540" s="55">
        <f t="shared" si="1107"/>
        <v>0</v>
      </c>
      <c r="K1540" s="55">
        <f t="shared" si="1107"/>
        <v>0</v>
      </c>
      <c r="L1540" s="55">
        <f t="shared" si="1107"/>
        <v>0</v>
      </c>
      <c r="M1540" s="55">
        <f t="shared" si="1107"/>
        <v>1197839045.5599999</v>
      </c>
      <c r="N1540" s="55">
        <f t="shared" si="1107"/>
        <v>118083361.17</v>
      </c>
      <c r="O1540" s="55">
        <f t="shared" si="1107"/>
        <v>495171703.50999999</v>
      </c>
      <c r="P1540" s="55">
        <f t="shared" si="1107"/>
        <v>8718505641.6299973</v>
      </c>
      <c r="Q1540" s="55">
        <f t="shared" si="1107"/>
        <v>0</v>
      </c>
      <c r="R1540" s="55">
        <f t="shared" si="1107"/>
        <v>0</v>
      </c>
      <c r="S1540" s="55">
        <f t="shared" si="1107"/>
        <v>0</v>
      </c>
      <c r="T1540" s="55">
        <f t="shared" si="1107"/>
        <v>0</v>
      </c>
      <c r="U1540" s="55">
        <f t="shared" si="1107"/>
        <v>0</v>
      </c>
      <c r="V1540" s="55">
        <f t="shared" si="1107"/>
        <v>0</v>
      </c>
      <c r="W1540" s="55">
        <f t="shared" si="1107"/>
        <v>0</v>
      </c>
      <c r="X1540" s="55">
        <f t="shared" si="1107"/>
        <v>0</v>
      </c>
      <c r="Y1540" s="55">
        <f t="shared" si="1107"/>
        <v>0</v>
      </c>
      <c r="Z1540" s="55">
        <f t="shared" si="1107"/>
        <v>10529599751.869997</v>
      </c>
      <c r="AA1540" s="55">
        <f t="shared" si="1107"/>
        <v>72664649248.130005</v>
      </c>
      <c r="AB1540" s="56">
        <f t="shared" si="1103"/>
        <v>0.12656643792613595</v>
      </c>
      <c r="AC1540" s="57"/>
    </row>
    <row r="1543" spans="1:29" ht="15" customHeight="1" x14ac:dyDescent="0.25"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  <c r="T1543"/>
      <c r="U1543"/>
    </row>
    <row r="1544" spans="1:29" ht="15" customHeight="1" x14ac:dyDescent="0.25"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  <c r="T1544"/>
      <c r="U1544"/>
    </row>
  </sheetData>
  <mergeCells count="15">
    <mergeCell ref="AA8:AA10"/>
    <mergeCell ref="AB8:AB10"/>
    <mergeCell ref="AC8:AC10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7" right="0.17" top="0.68" bottom="0.44" header="0.5" footer="0.48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44"/>
  <sheetViews>
    <sheetView tabSelected="1" topLeftCell="A8" zoomScale="85" zoomScaleNormal="85" workbookViewId="0">
      <pane xSplit="1" ySplit="3" topLeftCell="B11" activePane="bottomRight" state="frozen"/>
      <selection activeCell="A8" sqref="A8"/>
      <selection pane="topRight" activeCell="B8" sqref="B8"/>
      <selection pane="bottomLeft" activeCell="A11" sqref="A11"/>
      <selection pane="bottomRight" activeCell="B11" sqref="B11"/>
    </sheetView>
  </sheetViews>
  <sheetFormatPr defaultRowHeight="15" customHeight="1" x14ac:dyDescent="0.25"/>
  <cols>
    <col min="1" max="1" width="50.88671875" customWidth="1"/>
    <col min="2" max="2" width="24.6640625" style="2" customWidth="1"/>
    <col min="3" max="3" width="20" customWidth="1"/>
    <col min="4" max="4" width="20.88671875" customWidth="1"/>
    <col min="5" max="5" width="17.88671875" customWidth="1"/>
    <col min="6" max="6" width="12.109375" customWidth="1"/>
  </cols>
  <sheetData>
    <row r="1" spans="1:7" ht="15.6" x14ac:dyDescent="0.3">
      <c r="A1" s="1" t="s">
        <v>0</v>
      </c>
      <c r="B1" s="1"/>
      <c r="C1" s="1"/>
      <c r="D1" s="1"/>
      <c r="E1" s="1"/>
      <c r="F1" s="1"/>
    </row>
    <row r="2" spans="1:7" ht="15.6" x14ac:dyDescent="0.3">
      <c r="A2" s="1" t="s">
        <v>1</v>
      </c>
      <c r="B2" s="1"/>
      <c r="C2" s="1"/>
      <c r="D2" s="1"/>
      <c r="E2" s="1"/>
      <c r="F2" s="1"/>
    </row>
    <row r="3" spans="1:7" ht="15.6" x14ac:dyDescent="0.3">
      <c r="A3" s="1" t="s">
        <v>2</v>
      </c>
      <c r="B3" s="1"/>
      <c r="C3" s="1"/>
      <c r="D3" s="1"/>
      <c r="E3" s="1"/>
      <c r="F3" s="1"/>
    </row>
    <row r="4" spans="1:7" ht="15.6" x14ac:dyDescent="0.3">
      <c r="A4" s="1" t="s">
        <v>3</v>
      </c>
      <c r="B4" s="1"/>
      <c r="C4" s="1"/>
      <c r="D4" s="1"/>
      <c r="E4" s="1"/>
      <c r="F4" s="1"/>
    </row>
    <row r="5" spans="1:7" ht="15.6" x14ac:dyDescent="0.3">
      <c r="A5" s="1" t="s">
        <v>4</v>
      </c>
      <c r="B5" s="1"/>
      <c r="C5" s="1"/>
      <c r="D5" s="1"/>
      <c r="E5" s="1"/>
      <c r="F5" s="1"/>
    </row>
    <row r="6" spans="1:7" ht="15.6" x14ac:dyDescent="0.3">
      <c r="A6" s="1" t="s">
        <v>5</v>
      </c>
      <c r="B6" s="1"/>
      <c r="C6" s="1"/>
      <c r="D6" s="1"/>
      <c r="E6" s="1"/>
      <c r="F6" s="1"/>
    </row>
    <row r="7" spans="1:7" ht="13.8" thickBot="1" x14ac:dyDescent="0.3"/>
    <row r="8" spans="1:7" s="12" customFormat="1" ht="17.25" customHeight="1" x14ac:dyDescent="0.3">
      <c r="A8" s="4" t="s">
        <v>6</v>
      </c>
      <c r="B8" s="5" t="s">
        <v>7</v>
      </c>
      <c r="C8" s="9" t="s">
        <v>10</v>
      </c>
      <c r="D8" s="10" t="s">
        <v>11</v>
      </c>
      <c r="E8" s="10" t="s">
        <v>12</v>
      </c>
      <c r="F8" s="11" t="s">
        <v>13</v>
      </c>
      <c r="G8"/>
    </row>
    <row r="9" spans="1:7" s="12" customFormat="1" ht="16.5" customHeight="1" x14ac:dyDescent="0.3">
      <c r="A9" s="13"/>
      <c r="B9" s="14"/>
      <c r="C9" s="19"/>
      <c r="D9" s="20"/>
      <c r="E9" s="20"/>
      <c r="F9" s="21"/>
      <c r="G9"/>
    </row>
    <row r="10" spans="1:7" s="12" customFormat="1" ht="15.75" customHeight="1" thickBot="1" x14ac:dyDescent="0.35">
      <c r="A10" s="22"/>
      <c r="B10" s="23"/>
      <c r="C10" s="29"/>
      <c r="D10" s="30"/>
      <c r="E10" s="30"/>
      <c r="F10" s="31"/>
      <c r="G10"/>
    </row>
    <row r="11" spans="1:7" s="35" customFormat="1" x14ac:dyDescent="0.25">
      <c r="A11" s="32"/>
      <c r="B11" s="33"/>
      <c r="C11" s="33"/>
      <c r="D11" s="33"/>
      <c r="E11" s="33"/>
      <c r="F11" s="34"/>
    </row>
    <row r="12" spans="1:7" s="39" customFormat="1" ht="20.25" customHeight="1" x14ac:dyDescent="0.25">
      <c r="A12" s="36" t="s">
        <v>34</v>
      </c>
      <c r="B12" s="37"/>
      <c r="C12" s="37"/>
      <c r="D12" s="37"/>
      <c r="E12" s="37"/>
      <c r="F12" s="38"/>
    </row>
    <row r="13" spans="1:7" s="39" customFormat="1" ht="25.5" customHeight="1" x14ac:dyDescent="0.25">
      <c r="A13" s="36"/>
      <c r="B13" s="37"/>
      <c r="C13" s="37"/>
      <c r="D13" s="37"/>
      <c r="E13" s="37"/>
      <c r="F13" s="38"/>
    </row>
    <row r="14" spans="1:7" s="39" customFormat="1" ht="15.6" x14ac:dyDescent="0.3">
      <c r="A14" s="40" t="s">
        <v>35</v>
      </c>
      <c r="B14" s="37"/>
      <c r="C14" s="37"/>
      <c r="D14" s="37"/>
      <c r="E14" s="37"/>
      <c r="F14" s="38"/>
    </row>
    <row r="15" spans="1:7" s="39" customFormat="1" ht="18" customHeight="1" x14ac:dyDescent="0.25">
      <c r="A15" s="41" t="s">
        <v>36</v>
      </c>
      <c r="B15" s="37">
        <v>110161000</v>
      </c>
      <c r="C15" s="37">
        <v>34767920.640000001</v>
      </c>
      <c r="D15" s="37">
        <f>B15-C15</f>
        <v>75393079.359999999</v>
      </c>
      <c r="E15" s="42">
        <f>C15/B15</f>
        <v>0.31561006744673703</v>
      </c>
      <c r="F15" s="38"/>
    </row>
    <row r="16" spans="1:7" s="39" customFormat="1" ht="18" customHeight="1" x14ac:dyDescent="0.25">
      <c r="A16" s="41" t="s">
        <v>37</v>
      </c>
      <c r="B16" s="37">
        <v>179286000</v>
      </c>
      <c r="C16" s="37">
        <v>53986167.059999995</v>
      </c>
      <c r="D16" s="37">
        <f>B16-C16</f>
        <v>125299832.94</v>
      </c>
      <c r="E16" s="42">
        <f>C16/B16</f>
        <v>0.30111758341420969</v>
      </c>
      <c r="F16" s="38"/>
    </row>
    <row r="17" spans="1:6" s="39" customFormat="1" ht="18" customHeight="1" x14ac:dyDescent="0.25">
      <c r="A17" s="41" t="s">
        <v>38</v>
      </c>
      <c r="B17" s="37">
        <v>0</v>
      </c>
      <c r="C17" s="37">
        <v>0</v>
      </c>
      <c r="D17" s="37">
        <f>B17-C17</f>
        <v>0</v>
      </c>
      <c r="E17" s="42"/>
      <c r="F17" s="38"/>
    </row>
    <row r="18" spans="1:6" s="39" customFormat="1" ht="18" customHeight="1" x14ac:dyDescent="0.25">
      <c r="A18" s="41" t="s">
        <v>39</v>
      </c>
      <c r="B18" s="37">
        <v>0</v>
      </c>
      <c r="C18" s="37">
        <v>0</v>
      </c>
      <c r="D18" s="37">
        <f>B18-C18</f>
        <v>0</v>
      </c>
      <c r="E18" s="42"/>
      <c r="F18" s="38"/>
    </row>
    <row r="19" spans="1:6" s="39" customFormat="1" ht="18" customHeight="1" x14ac:dyDescent="0.25">
      <c r="A19" s="43" t="s">
        <v>40</v>
      </c>
      <c r="B19" s="44">
        <v>289447000</v>
      </c>
      <c r="C19" s="44">
        <v>88754087.699999988</v>
      </c>
      <c r="D19" s="44">
        <f t="shared" ref="C19:D19" si="0">SUM(D15:D18)</f>
        <v>200692912.30000001</v>
      </c>
      <c r="E19" s="45">
        <f>C19/B19</f>
        <v>0.30663329625112712</v>
      </c>
      <c r="F19" s="38"/>
    </row>
    <row r="20" spans="1:6" s="39" customFormat="1" ht="18" customHeight="1" x14ac:dyDescent="0.25">
      <c r="A20" s="46" t="s">
        <v>41</v>
      </c>
      <c r="B20" s="37">
        <v>9055000</v>
      </c>
      <c r="C20" s="37">
        <v>2444581.7000000002</v>
      </c>
      <c r="D20" s="37">
        <f>B20-C20</f>
        <v>6610418.2999999998</v>
      </c>
      <c r="E20" s="42">
        <f>C20/B20</f>
        <v>0.26997036996134732</v>
      </c>
      <c r="F20" s="38"/>
    </row>
    <row r="21" spans="1:6" s="39" customFormat="1" ht="18" customHeight="1" x14ac:dyDescent="0.25">
      <c r="A21" s="43" t="s">
        <v>42</v>
      </c>
      <c r="B21" s="44">
        <v>298502000</v>
      </c>
      <c r="C21" s="44">
        <v>91198669.399999991</v>
      </c>
      <c r="D21" s="44">
        <f t="shared" ref="C21:D21" si="1">D20+D19</f>
        <v>207303330.60000002</v>
      </c>
      <c r="E21" s="45">
        <f>C21/B21</f>
        <v>0.30552113352674348</v>
      </c>
      <c r="F21" s="47"/>
    </row>
    <row r="22" spans="1:6" s="39" customFormat="1" ht="25.5" customHeight="1" x14ac:dyDescent="0.25">
      <c r="A22" s="36"/>
      <c r="B22" s="37"/>
      <c r="C22" s="37"/>
      <c r="D22" s="37"/>
      <c r="E22" s="37"/>
      <c r="F22" s="38"/>
    </row>
    <row r="23" spans="1:6" s="39" customFormat="1" ht="25.5" customHeight="1" x14ac:dyDescent="0.3">
      <c r="A23" s="48" t="s">
        <v>43</v>
      </c>
      <c r="B23" s="37"/>
      <c r="C23" s="37"/>
      <c r="D23" s="37"/>
      <c r="E23" s="37"/>
      <c r="F23" s="38"/>
    </row>
    <row r="24" spans="1:6" s="39" customFormat="1" ht="25.5" customHeight="1" x14ac:dyDescent="0.25">
      <c r="A24" s="49"/>
      <c r="B24" s="37"/>
      <c r="C24" s="37"/>
      <c r="D24" s="37"/>
      <c r="E24" s="37"/>
      <c r="F24" s="38"/>
    </row>
    <row r="25" spans="1:6" s="39" customFormat="1" ht="25.5" customHeight="1" x14ac:dyDescent="0.3">
      <c r="A25" s="40" t="s">
        <v>44</v>
      </c>
      <c r="B25" s="37"/>
      <c r="C25" s="37"/>
      <c r="D25" s="37"/>
      <c r="E25" s="37"/>
      <c r="F25" s="38"/>
    </row>
    <row r="26" spans="1:6" s="39" customFormat="1" ht="18" customHeight="1" x14ac:dyDescent="0.25">
      <c r="A26" s="41" t="s">
        <v>36</v>
      </c>
      <c r="B26" s="37">
        <v>6191000</v>
      </c>
      <c r="C26" s="37">
        <v>2318542.3000000003</v>
      </c>
      <c r="D26" s="37">
        <f>B26-C26</f>
        <v>3872457.6999999997</v>
      </c>
      <c r="E26" s="42">
        <f>C26/B26</f>
        <v>0.37450206751736398</v>
      </c>
      <c r="F26" s="38"/>
    </row>
    <row r="27" spans="1:6" s="39" customFormat="1" ht="18" customHeight="1" x14ac:dyDescent="0.25">
      <c r="A27" s="41" t="s">
        <v>37</v>
      </c>
      <c r="B27" s="37">
        <v>158934000</v>
      </c>
      <c r="C27" s="37">
        <v>14164262.07</v>
      </c>
      <c r="D27" s="37">
        <f>B27-C27</f>
        <v>144769737.93000001</v>
      </c>
      <c r="E27" s="42">
        <f>C27/B27</f>
        <v>8.9120402619955449E-2</v>
      </c>
      <c r="F27" s="38"/>
    </row>
    <row r="28" spans="1:6" s="39" customFormat="1" ht="18" customHeight="1" x14ac:dyDescent="0.25">
      <c r="A28" s="41" t="s">
        <v>38</v>
      </c>
      <c r="B28" s="37">
        <v>0</v>
      </c>
      <c r="C28" s="37">
        <v>0</v>
      </c>
      <c r="D28" s="37">
        <f>B28-C28</f>
        <v>0</v>
      </c>
      <c r="E28" s="42"/>
      <c r="F28" s="38"/>
    </row>
    <row r="29" spans="1:6" s="39" customFormat="1" ht="18" customHeight="1" x14ac:dyDescent="0.25">
      <c r="A29" s="41" t="s">
        <v>39</v>
      </c>
      <c r="B29" s="37">
        <v>29553000</v>
      </c>
      <c r="C29" s="37">
        <v>211660</v>
      </c>
      <c r="D29" s="37">
        <f>B29-C29</f>
        <v>29341340</v>
      </c>
      <c r="E29" s="42">
        <f>C29/B29</f>
        <v>7.1620478462423439E-3</v>
      </c>
      <c r="F29" s="38"/>
    </row>
    <row r="30" spans="1:6" s="39" customFormat="1" ht="18" customHeight="1" x14ac:dyDescent="0.25">
      <c r="A30" s="43" t="s">
        <v>40</v>
      </c>
      <c r="B30" s="44">
        <v>194678000</v>
      </c>
      <c r="C30" s="44">
        <v>16694464.370000001</v>
      </c>
      <c r="D30" s="44">
        <f t="shared" ref="C30:D30" si="2">SUM(D26:D29)</f>
        <v>177983535.63</v>
      </c>
      <c r="E30" s="45">
        <f>C30/B30</f>
        <v>8.5754242235897227E-2</v>
      </c>
      <c r="F30" s="38"/>
    </row>
    <row r="31" spans="1:6" s="39" customFormat="1" ht="18" customHeight="1" x14ac:dyDescent="0.25">
      <c r="A31" s="46" t="s">
        <v>41</v>
      </c>
      <c r="B31" s="37">
        <v>534000</v>
      </c>
      <c r="C31" s="37">
        <v>169607.88</v>
      </c>
      <c r="D31" s="37">
        <f>B31-C31</f>
        <v>364392.12</v>
      </c>
      <c r="E31" s="42">
        <f>C31/B31</f>
        <v>0.3176177528089888</v>
      </c>
      <c r="F31" s="38"/>
    </row>
    <row r="32" spans="1:6" s="39" customFormat="1" ht="18" customHeight="1" x14ac:dyDescent="0.25">
      <c r="A32" s="43" t="s">
        <v>42</v>
      </c>
      <c r="B32" s="44">
        <v>195212000</v>
      </c>
      <c r="C32" s="44">
        <v>16864072.25</v>
      </c>
      <c r="D32" s="44">
        <f t="shared" ref="C32:D32" si="3">D31+D30</f>
        <v>178347927.75</v>
      </c>
      <c r="E32" s="45">
        <f>C32/B32</f>
        <v>8.638850198758273E-2</v>
      </c>
      <c r="F32" s="47"/>
    </row>
    <row r="33" spans="1:6" s="39" customFormat="1" ht="15" customHeight="1" x14ac:dyDescent="0.25">
      <c r="A33" s="36"/>
      <c r="B33" s="37"/>
      <c r="C33" s="37"/>
      <c r="D33" s="37"/>
      <c r="E33" s="37"/>
      <c r="F33" s="38"/>
    </row>
    <row r="34" spans="1:6" s="39" customFormat="1" ht="15" customHeight="1" x14ac:dyDescent="0.25">
      <c r="A34" s="36"/>
      <c r="B34" s="37"/>
      <c r="C34" s="37"/>
      <c r="D34" s="37"/>
      <c r="E34" s="37"/>
      <c r="F34" s="38"/>
    </row>
    <row r="35" spans="1:6" s="39" customFormat="1" ht="25.5" customHeight="1" x14ac:dyDescent="0.3">
      <c r="A35" s="40" t="s">
        <v>45</v>
      </c>
      <c r="B35" s="37"/>
      <c r="C35" s="37"/>
      <c r="D35" s="37"/>
      <c r="E35" s="37"/>
      <c r="F35" s="38"/>
    </row>
    <row r="36" spans="1:6" s="39" customFormat="1" ht="18" customHeight="1" x14ac:dyDescent="0.25">
      <c r="A36" s="41" t="s">
        <v>36</v>
      </c>
      <c r="B36" s="37">
        <v>6528000</v>
      </c>
      <c r="C36" s="37">
        <v>1944655</v>
      </c>
      <c r="D36" s="37">
        <f>B36-C36</f>
        <v>4583345</v>
      </c>
      <c r="E36" s="42">
        <f>C36/B36</f>
        <v>0.29789445465686276</v>
      </c>
      <c r="F36" s="38"/>
    </row>
    <row r="37" spans="1:6" s="39" customFormat="1" ht="18" customHeight="1" x14ac:dyDescent="0.25">
      <c r="A37" s="41" t="s">
        <v>37</v>
      </c>
      <c r="B37" s="37">
        <v>7871000</v>
      </c>
      <c r="C37" s="37">
        <v>2255131.91</v>
      </c>
      <c r="D37" s="37">
        <f>B37-C37</f>
        <v>5615868.0899999999</v>
      </c>
      <c r="E37" s="42">
        <f>C37/B37</f>
        <v>0.28651148646931779</v>
      </c>
      <c r="F37" s="38"/>
    </row>
    <row r="38" spans="1:6" s="39" customFormat="1" ht="18" customHeight="1" x14ac:dyDescent="0.25">
      <c r="A38" s="41" t="s">
        <v>38</v>
      </c>
      <c r="B38" s="37">
        <v>0</v>
      </c>
      <c r="C38" s="37">
        <v>0</v>
      </c>
      <c r="D38" s="37">
        <f>B38-C38</f>
        <v>0</v>
      </c>
      <c r="E38" s="42"/>
      <c r="F38" s="38"/>
    </row>
    <row r="39" spans="1:6" s="39" customFormat="1" ht="18" customHeight="1" x14ac:dyDescent="0.25">
      <c r="A39" s="41" t="s">
        <v>39</v>
      </c>
      <c r="B39" s="37">
        <v>0</v>
      </c>
      <c r="C39" s="37">
        <v>0</v>
      </c>
      <c r="D39" s="37">
        <f>B39-C39</f>
        <v>0</v>
      </c>
      <c r="E39" s="42"/>
      <c r="F39" s="38"/>
    </row>
    <row r="40" spans="1:6" s="39" customFormat="1" ht="18" customHeight="1" x14ac:dyDescent="0.25">
      <c r="A40" s="43" t="s">
        <v>40</v>
      </c>
      <c r="B40" s="44">
        <v>14399000</v>
      </c>
      <c r="C40" s="44">
        <v>4199786.91</v>
      </c>
      <c r="D40" s="44">
        <f t="shared" ref="C40:D40" si="4">SUM(D36:D39)</f>
        <v>10199213.09</v>
      </c>
      <c r="E40" s="45">
        <f>C40/B40</f>
        <v>0.29167212375859436</v>
      </c>
      <c r="F40" s="38"/>
    </row>
    <row r="41" spans="1:6" s="39" customFormat="1" ht="18" customHeight="1" x14ac:dyDescent="0.25">
      <c r="A41" s="46" t="s">
        <v>41</v>
      </c>
      <c r="B41" s="37">
        <v>607000</v>
      </c>
      <c r="C41" s="37">
        <v>147121.20000000001</v>
      </c>
      <c r="D41" s="37">
        <f>B41-C41</f>
        <v>459878.8</v>
      </c>
      <c r="E41" s="42">
        <f>C41/B41</f>
        <v>0.24237429983525538</v>
      </c>
      <c r="F41" s="38"/>
    </row>
    <row r="42" spans="1:6" s="39" customFormat="1" ht="18" customHeight="1" x14ac:dyDescent="0.25">
      <c r="A42" s="43" t="s">
        <v>42</v>
      </c>
      <c r="B42" s="44">
        <v>15006000</v>
      </c>
      <c r="C42" s="44">
        <v>4346908.1100000003</v>
      </c>
      <c r="D42" s="44">
        <f t="shared" ref="C42:D42" si="5">D41+D40</f>
        <v>10659091.890000001</v>
      </c>
      <c r="E42" s="45">
        <f>C42/B42</f>
        <v>0.28967800279888045</v>
      </c>
      <c r="F42" s="47"/>
    </row>
    <row r="43" spans="1:6" s="39" customFormat="1" ht="15" customHeight="1" x14ac:dyDescent="0.25">
      <c r="A43" s="36"/>
      <c r="B43" s="37"/>
      <c r="C43" s="37"/>
      <c r="D43" s="37"/>
      <c r="E43" s="37"/>
      <c r="F43" s="38"/>
    </row>
    <row r="44" spans="1:6" s="39" customFormat="1" ht="15" customHeight="1" x14ac:dyDescent="0.25">
      <c r="A44" s="36"/>
      <c r="B44" s="37"/>
      <c r="C44" s="37"/>
      <c r="D44" s="37"/>
      <c r="E44" s="37"/>
      <c r="F44" s="38"/>
    </row>
    <row r="45" spans="1:6" s="39" customFormat="1" ht="25.5" customHeight="1" x14ac:dyDescent="0.3">
      <c r="A45" s="40" t="s">
        <v>46</v>
      </c>
      <c r="B45" s="37"/>
      <c r="C45" s="37"/>
      <c r="D45" s="37"/>
      <c r="E45" s="37"/>
      <c r="F45" s="38"/>
    </row>
    <row r="46" spans="1:6" s="39" customFormat="1" ht="18" customHeight="1" x14ac:dyDescent="0.25">
      <c r="A46" s="41" t="s">
        <v>36</v>
      </c>
      <c r="B46" s="37">
        <v>0</v>
      </c>
      <c r="C46" s="37">
        <v>0</v>
      </c>
      <c r="D46" s="37">
        <f>B46-C46</f>
        <v>0</v>
      </c>
      <c r="E46" s="42"/>
      <c r="F46" s="38"/>
    </row>
    <row r="47" spans="1:6" s="39" customFormat="1" ht="18" customHeight="1" x14ac:dyDescent="0.25">
      <c r="A47" s="41" t="s">
        <v>37</v>
      </c>
      <c r="B47" s="37">
        <v>88508000</v>
      </c>
      <c r="C47" s="37">
        <v>781705.19</v>
      </c>
      <c r="D47" s="37">
        <f>B47-C47</f>
        <v>87726294.810000002</v>
      </c>
      <c r="E47" s="42">
        <f>C47/B47</f>
        <v>8.8320286301803216E-3</v>
      </c>
      <c r="F47" s="38"/>
    </row>
    <row r="48" spans="1:6" s="39" customFormat="1" ht="18" customHeight="1" x14ac:dyDescent="0.25">
      <c r="A48" s="41" t="s">
        <v>38</v>
      </c>
      <c r="B48" s="37">
        <v>0</v>
      </c>
      <c r="C48" s="37">
        <v>0</v>
      </c>
      <c r="D48" s="37">
        <f>B48-C48</f>
        <v>0</v>
      </c>
      <c r="E48" s="42"/>
      <c r="F48" s="38"/>
    </row>
    <row r="49" spans="1:6" s="39" customFormat="1" ht="18" customHeight="1" x14ac:dyDescent="0.25">
      <c r="A49" s="41" t="s">
        <v>39</v>
      </c>
      <c r="B49" s="37">
        <v>0</v>
      </c>
      <c r="C49" s="37">
        <v>0</v>
      </c>
      <c r="D49" s="37">
        <f>B49-C49</f>
        <v>0</v>
      </c>
      <c r="E49" s="42"/>
      <c r="F49" s="38"/>
    </row>
    <row r="50" spans="1:6" s="39" customFormat="1" ht="18" customHeight="1" x14ac:dyDescent="0.25">
      <c r="A50" s="43" t="s">
        <v>40</v>
      </c>
      <c r="B50" s="44">
        <v>88508000</v>
      </c>
      <c r="C50" s="44">
        <v>781705.19</v>
      </c>
      <c r="D50" s="44">
        <f t="shared" ref="C50:D50" si="6">SUM(D46:D49)</f>
        <v>87726294.810000002</v>
      </c>
      <c r="E50" s="45">
        <f>C50/B50</f>
        <v>8.8320286301803216E-3</v>
      </c>
      <c r="F50" s="38"/>
    </row>
    <row r="51" spans="1:6" s="39" customFormat="1" ht="18" customHeight="1" x14ac:dyDescent="0.25">
      <c r="A51" s="46" t="s">
        <v>41</v>
      </c>
      <c r="B51" s="37">
        <v>0</v>
      </c>
      <c r="C51" s="37">
        <v>0</v>
      </c>
      <c r="D51" s="37">
        <f>B51-C51</f>
        <v>0</v>
      </c>
      <c r="E51" s="42"/>
      <c r="F51" s="38"/>
    </row>
    <row r="52" spans="1:6" s="39" customFormat="1" ht="18" customHeight="1" x14ac:dyDescent="0.25">
      <c r="A52" s="43" t="s">
        <v>42</v>
      </c>
      <c r="B52" s="44">
        <v>88508000</v>
      </c>
      <c r="C52" s="44">
        <v>781705.19</v>
      </c>
      <c r="D52" s="44">
        <f t="shared" ref="C52:D52" si="7">D51+D50</f>
        <v>87726294.810000002</v>
      </c>
      <c r="E52" s="45">
        <f>C52/B52</f>
        <v>8.8320286301803216E-3</v>
      </c>
      <c r="F52" s="47"/>
    </row>
    <row r="53" spans="1:6" s="39" customFormat="1" ht="15" customHeight="1" x14ac:dyDescent="0.25">
      <c r="A53" s="36"/>
      <c r="B53" s="37"/>
      <c r="C53" s="37"/>
      <c r="D53" s="37"/>
      <c r="E53" s="37"/>
      <c r="F53" s="38"/>
    </row>
    <row r="54" spans="1:6" s="39" customFormat="1" ht="15" customHeight="1" x14ac:dyDescent="0.25">
      <c r="A54" s="36"/>
      <c r="B54" s="37"/>
      <c r="C54" s="37"/>
      <c r="D54" s="37"/>
      <c r="E54" s="37"/>
      <c r="F54" s="38"/>
    </row>
    <row r="55" spans="1:6" s="39" customFormat="1" ht="25.5" customHeight="1" x14ac:dyDescent="0.3">
      <c r="A55" s="40" t="s">
        <v>47</v>
      </c>
      <c r="B55" s="37"/>
      <c r="C55" s="37"/>
      <c r="D55" s="37"/>
      <c r="E55" s="37"/>
      <c r="F55" s="38"/>
    </row>
    <row r="56" spans="1:6" s="39" customFormat="1" ht="18" customHeight="1" x14ac:dyDescent="0.25">
      <c r="A56" s="41" t="s">
        <v>36</v>
      </c>
      <c r="B56" s="37">
        <f>B46+B36+B26</f>
        <v>12719000</v>
      </c>
      <c r="C56" s="37">
        <f>C46+C36+C26</f>
        <v>4263197.3000000007</v>
      </c>
      <c r="D56" s="37">
        <f>B56-C56</f>
        <v>8455802.6999999993</v>
      </c>
      <c r="E56" s="42">
        <f>C56/B56</f>
        <v>0.33518337133422443</v>
      </c>
      <c r="F56" s="38"/>
    </row>
    <row r="57" spans="1:6" s="39" customFormat="1" ht="18" customHeight="1" x14ac:dyDescent="0.25">
      <c r="A57" s="41" t="s">
        <v>37</v>
      </c>
      <c r="B57" s="37">
        <f t="shared" ref="B57:C61" si="8">B47+B37+B27</f>
        <v>255313000</v>
      </c>
      <c r="C57" s="37">
        <f t="shared" si="8"/>
        <v>17201099.170000002</v>
      </c>
      <c r="D57" s="37">
        <f>B57-C57</f>
        <v>238111900.82999998</v>
      </c>
      <c r="E57" s="42">
        <f>C57/B57</f>
        <v>6.7372594305812869E-2</v>
      </c>
      <c r="F57" s="38"/>
    </row>
    <row r="58" spans="1:6" s="39" customFormat="1" ht="18" customHeight="1" x14ac:dyDescent="0.25">
      <c r="A58" s="41" t="s">
        <v>38</v>
      </c>
      <c r="B58" s="37">
        <f t="shared" si="8"/>
        <v>0</v>
      </c>
      <c r="C58" s="37">
        <f t="shared" si="8"/>
        <v>0</v>
      </c>
      <c r="D58" s="37">
        <f>B58-C58</f>
        <v>0</v>
      </c>
      <c r="E58" s="42"/>
      <c r="F58" s="38"/>
    </row>
    <row r="59" spans="1:6" s="39" customFormat="1" ht="18" customHeight="1" x14ac:dyDescent="0.25">
      <c r="A59" s="41" t="s">
        <v>39</v>
      </c>
      <c r="B59" s="37">
        <f t="shared" si="8"/>
        <v>29553000</v>
      </c>
      <c r="C59" s="37">
        <f t="shared" si="8"/>
        <v>211660</v>
      </c>
      <c r="D59" s="37">
        <f>B59-C59</f>
        <v>29341340</v>
      </c>
      <c r="E59" s="42">
        <f>C59/B59</f>
        <v>7.1620478462423439E-3</v>
      </c>
      <c r="F59" s="38"/>
    </row>
    <row r="60" spans="1:6" s="39" customFormat="1" ht="18" customHeight="1" x14ac:dyDescent="0.25">
      <c r="A60" s="43" t="s">
        <v>40</v>
      </c>
      <c r="B60" s="44">
        <f>SUM(B56:B59)</f>
        <v>297585000</v>
      </c>
      <c r="C60" s="44">
        <f>SUM(C56:C59)</f>
        <v>21675956.470000003</v>
      </c>
      <c r="D60" s="44">
        <f t="shared" ref="C60:D60" si="9">SUM(D56:D59)</f>
        <v>275909043.52999997</v>
      </c>
      <c r="E60" s="45">
        <f>C60/B60</f>
        <v>7.283954658332914E-2</v>
      </c>
      <c r="F60" s="38"/>
    </row>
    <row r="61" spans="1:6" s="39" customFormat="1" ht="18" customHeight="1" x14ac:dyDescent="0.25">
      <c r="A61" s="46" t="s">
        <v>41</v>
      </c>
      <c r="B61" s="37">
        <f t="shared" si="8"/>
        <v>1141000</v>
      </c>
      <c r="C61" s="37">
        <f t="shared" si="8"/>
        <v>316729.08</v>
      </c>
      <c r="D61" s="37">
        <f>B61-C61</f>
        <v>824270.91999999993</v>
      </c>
      <c r="E61" s="42">
        <f>C61/B61</f>
        <v>0.2775890271691499</v>
      </c>
      <c r="F61" s="38"/>
    </row>
    <row r="62" spans="1:6" s="39" customFormat="1" ht="18" customHeight="1" x14ac:dyDescent="0.25">
      <c r="A62" s="43" t="s">
        <v>42</v>
      </c>
      <c r="B62" s="44">
        <f>B61+B60</f>
        <v>298726000</v>
      </c>
      <c r="C62" s="44">
        <f>C61+C60</f>
        <v>21992685.550000001</v>
      </c>
      <c r="D62" s="44">
        <f t="shared" ref="C62:D62" si="10">D61+D60</f>
        <v>276733314.44999999</v>
      </c>
      <c r="E62" s="45">
        <f>C62/B62</f>
        <v>7.3621598220442813E-2</v>
      </c>
      <c r="F62" s="47"/>
    </row>
    <row r="63" spans="1:6" s="39" customFormat="1" ht="15" customHeight="1" x14ac:dyDescent="0.25">
      <c r="A63" s="36"/>
      <c r="B63" s="37"/>
      <c r="C63" s="37"/>
      <c r="D63" s="37"/>
      <c r="E63" s="37"/>
      <c r="F63" s="38"/>
    </row>
    <row r="64" spans="1:6" s="39" customFormat="1" ht="15" customHeight="1" thickBot="1" x14ac:dyDescent="0.3">
      <c r="A64" s="50"/>
      <c r="B64" s="51"/>
      <c r="C64" s="51"/>
      <c r="D64" s="51"/>
      <c r="E64" s="51"/>
      <c r="F64" s="52"/>
    </row>
    <row r="65" spans="1:6" s="39" customFormat="1" ht="15" customHeight="1" x14ac:dyDescent="0.3">
      <c r="A65" s="48" t="s">
        <v>48</v>
      </c>
      <c r="B65" s="37"/>
      <c r="C65" s="37"/>
      <c r="D65" s="37"/>
      <c r="E65" s="37"/>
      <c r="F65" s="38"/>
    </row>
    <row r="66" spans="1:6" s="39" customFormat="1" ht="15" customHeight="1" x14ac:dyDescent="0.25">
      <c r="A66" s="49"/>
      <c r="B66" s="37"/>
      <c r="C66" s="37"/>
      <c r="D66" s="37"/>
      <c r="E66" s="37"/>
      <c r="F66" s="38"/>
    </row>
    <row r="67" spans="1:6" s="39" customFormat="1" ht="15" customHeight="1" x14ac:dyDescent="0.3">
      <c r="A67" s="40" t="s">
        <v>49</v>
      </c>
      <c r="B67" s="37"/>
      <c r="C67" s="37"/>
      <c r="D67" s="37"/>
      <c r="E67" s="37"/>
      <c r="F67" s="38"/>
    </row>
    <row r="68" spans="1:6" s="39" customFormat="1" ht="18" customHeight="1" x14ac:dyDescent="0.25">
      <c r="A68" s="41" t="s">
        <v>36</v>
      </c>
      <c r="B68" s="37">
        <f>B78+B88</f>
        <v>32449000</v>
      </c>
      <c r="C68" s="37">
        <f>C78+C88</f>
        <v>9376624</v>
      </c>
      <c r="D68" s="37">
        <f>B68-C68</f>
        <v>23072376</v>
      </c>
      <c r="E68" s="42">
        <f>C68/B68</f>
        <v>0.28896496039939595</v>
      </c>
      <c r="F68" s="38"/>
    </row>
    <row r="69" spans="1:6" s="39" customFormat="1" ht="18" customHeight="1" x14ac:dyDescent="0.25">
      <c r="A69" s="41" t="s">
        <v>37</v>
      </c>
      <c r="B69" s="37">
        <f t="shared" ref="B69:C73" si="11">B79+B89</f>
        <v>122856000</v>
      </c>
      <c r="C69" s="37">
        <f t="shared" si="11"/>
        <v>14475683.52</v>
      </c>
      <c r="D69" s="37">
        <f>B69-C69</f>
        <v>108380316.48</v>
      </c>
      <c r="E69" s="42">
        <f>C69/B69</f>
        <v>0.11782642703653057</v>
      </c>
      <c r="F69" s="38"/>
    </row>
    <row r="70" spans="1:6" s="39" customFormat="1" ht="18" customHeight="1" x14ac:dyDescent="0.25">
      <c r="A70" s="41" t="s">
        <v>38</v>
      </c>
      <c r="B70" s="37">
        <f t="shared" si="11"/>
        <v>0</v>
      </c>
      <c r="C70" s="37">
        <f t="shared" si="11"/>
        <v>0</v>
      </c>
      <c r="D70" s="37">
        <f>B70-C70</f>
        <v>0</v>
      </c>
      <c r="E70" s="42"/>
      <c r="F70" s="38"/>
    </row>
    <row r="71" spans="1:6" s="39" customFormat="1" ht="18" customHeight="1" x14ac:dyDescent="0.25">
      <c r="A71" s="41" t="s">
        <v>39</v>
      </c>
      <c r="B71" s="37">
        <f t="shared" si="11"/>
        <v>0</v>
      </c>
      <c r="C71" s="37">
        <f t="shared" si="11"/>
        <v>0</v>
      </c>
      <c r="D71" s="37">
        <f>B71-C71</f>
        <v>0</v>
      </c>
      <c r="E71" s="42"/>
      <c r="F71" s="38"/>
    </row>
    <row r="72" spans="1:6" s="39" customFormat="1" ht="18" customHeight="1" x14ac:dyDescent="0.25">
      <c r="A72" s="43" t="s">
        <v>40</v>
      </c>
      <c r="B72" s="44">
        <f>SUM(B68:B71)</f>
        <v>155305000</v>
      </c>
      <c r="C72" s="44">
        <f>SUM(C68:C71)</f>
        <v>23852307.52</v>
      </c>
      <c r="D72" s="44">
        <f t="shared" ref="C72:D72" si="12">SUM(D68:D71)</f>
        <v>131452692.48</v>
      </c>
      <c r="E72" s="45">
        <f>C72/B72</f>
        <v>0.15358364199478444</v>
      </c>
      <c r="F72" s="38"/>
    </row>
    <row r="73" spans="1:6" s="39" customFormat="1" ht="18" customHeight="1" x14ac:dyDescent="0.25">
      <c r="A73" s="46" t="s">
        <v>41</v>
      </c>
      <c r="B73" s="37">
        <f t="shared" si="11"/>
        <v>3071000</v>
      </c>
      <c r="C73" s="37">
        <f t="shared" si="11"/>
        <v>733826.05</v>
      </c>
      <c r="D73" s="37">
        <f>B73-C73</f>
        <v>2337173.9500000002</v>
      </c>
      <c r="E73" s="42">
        <f>C73/B73</f>
        <v>0.2389534516444155</v>
      </c>
      <c r="F73" s="38"/>
    </row>
    <row r="74" spans="1:6" s="39" customFormat="1" ht="18" customHeight="1" x14ac:dyDescent="0.25">
      <c r="A74" s="43" t="s">
        <v>42</v>
      </c>
      <c r="B74" s="44">
        <f>B73+B72</f>
        <v>158376000</v>
      </c>
      <c r="C74" s="44">
        <f>C73+C72</f>
        <v>24586133.57</v>
      </c>
      <c r="D74" s="44">
        <f t="shared" ref="C74:D74" si="13">D73+D72</f>
        <v>133789866.43000001</v>
      </c>
      <c r="E74" s="45">
        <f>C74/B74</f>
        <v>0.15523901077183411</v>
      </c>
      <c r="F74" s="47"/>
    </row>
    <row r="75" spans="1:6" s="39" customFormat="1" ht="15" customHeight="1" x14ac:dyDescent="0.25">
      <c r="A75" s="36"/>
      <c r="B75" s="37"/>
      <c r="C75" s="37"/>
      <c r="D75" s="37"/>
      <c r="E75" s="37"/>
      <c r="F75" s="38"/>
    </row>
    <row r="76" spans="1:6" s="39" customFormat="1" ht="15" customHeight="1" x14ac:dyDescent="0.25">
      <c r="A76" s="36"/>
      <c r="B76" s="37"/>
      <c r="C76" s="37"/>
      <c r="D76" s="37"/>
      <c r="E76" s="37"/>
      <c r="F76" s="38"/>
    </row>
    <row r="77" spans="1:6" s="39" customFormat="1" ht="15" customHeight="1" x14ac:dyDescent="0.3">
      <c r="A77" s="40" t="s">
        <v>50</v>
      </c>
      <c r="B77" s="37"/>
      <c r="C77" s="37"/>
      <c r="D77" s="37"/>
      <c r="E77" s="37"/>
      <c r="F77" s="38"/>
    </row>
    <row r="78" spans="1:6" s="39" customFormat="1" ht="18" customHeight="1" x14ac:dyDescent="0.25">
      <c r="A78" s="41" t="s">
        <v>36</v>
      </c>
      <c r="B78" s="37">
        <v>16018000</v>
      </c>
      <c r="C78" s="37">
        <v>4644559.5</v>
      </c>
      <c r="D78" s="37">
        <f>B78-C78</f>
        <v>11373440.5</v>
      </c>
      <c r="E78" s="42">
        <f>C78/B78</f>
        <v>0.28995876513921837</v>
      </c>
      <c r="F78" s="38"/>
    </row>
    <row r="79" spans="1:6" s="39" customFormat="1" ht="18" customHeight="1" x14ac:dyDescent="0.25">
      <c r="A79" s="41" t="s">
        <v>37</v>
      </c>
      <c r="B79" s="37">
        <v>29368000</v>
      </c>
      <c r="C79" s="37">
        <v>7028968.6700000009</v>
      </c>
      <c r="D79" s="37">
        <f>B79-C79</f>
        <v>22339031.329999998</v>
      </c>
      <c r="E79" s="42">
        <f>C79/B79</f>
        <v>0.23934107429855628</v>
      </c>
      <c r="F79" s="38"/>
    </row>
    <row r="80" spans="1:6" s="39" customFormat="1" ht="18" customHeight="1" x14ac:dyDescent="0.25">
      <c r="A80" s="41" t="s">
        <v>38</v>
      </c>
      <c r="B80" s="37">
        <v>0</v>
      </c>
      <c r="C80" s="37">
        <v>0</v>
      </c>
      <c r="D80" s="37">
        <f>B80-C80</f>
        <v>0</v>
      </c>
      <c r="E80" s="42"/>
      <c r="F80" s="38"/>
    </row>
    <row r="81" spans="1:6" s="39" customFormat="1" ht="18" customHeight="1" x14ac:dyDescent="0.25">
      <c r="A81" s="41" t="s">
        <v>39</v>
      </c>
      <c r="B81" s="37">
        <v>0</v>
      </c>
      <c r="C81" s="37">
        <v>0</v>
      </c>
      <c r="D81" s="37">
        <f>B81-C81</f>
        <v>0</v>
      </c>
      <c r="E81" s="42"/>
      <c r="F81" s="38"/>
    </row>
    <row r="82" spans="1:6" s="39" customFormat="1" ht="18" customHeight="1" x14ac:dyDescent="0.25">
      <c r="A82" s="43" t="s">
        <v>40</v>
      </c>
      <c r="B82" s="44">
        <v>45386000</v>
      </c>
      <c r="C82" s="44">
        <v>11673528.170000002</v>
      </c>
      <c r="D82" s="44">
        <f t="shared" ref="C82:D82" si="14">SUM(D78:D81)</f>
        <v>33712471.829999998</v>
      </c>
      <c r="E82" s="45">
        <f>C82/B82</f>
        <v>0.25720548561230339</v>
      </c>
      <c r="F82" s="38"/>
    </row>
    <row r="83" spans="1:6" s="39" customFormat="1" ht="18" customHeight="1" x14ac:dyDescent="0.25">
      <c r="A83" s="46" t="s">
        <v>41</v>
      </c>
      <c r="B83" s="37">
        <v>1551000</v>
      </c>
      <c r="C83" s="37">
        <v>365208.73</v>
      </c>
      <c r="D83" s="37">
        <f>B83-C83</f>
        <v>1185791.27</v>
      </c>
      <c r="E83" s="42">
        <f>C83/B83</f>
        <v>0.23546662153449385</v>
      </c>
      <c r="F83" s="38"/>
    </row>
    <row r="84" spans="1:6" s="39" customFormat="1" ht="18" customHeight="1" x14ac:dyDescent="0.25">
      <c r="A84" s="43" t="s">
        <v>42</v>
      </c>
      <c r="B84" s="44">
        <v>46937000</v>
      </c>
      <c r="C84" s="44">
        <v>12038736.900000002</v>
      </c>
      <c r="D84" s="44">
        <f t="shared" ref="C84:D84" si="15">D83+D82</f>
        <v>34898263.100000001</v>
      </c>
      <c r="E84" s="45">
        <f>C84/B84</f>
        <v>0.25648714020921665</v>
      </c>
      <c r="F84" s="47"/>
    </row>
    <row r="85" spans="1:6" s="39" customFormat="1" ht="15" customHeight="1" x14ac:dyDescent="0.25">
      <c r="A85" s="36"/>
      <c r="B85" s="37"/>
      <c r="C85" s="37"/>
      <c r="D85" s="37"/>
      <c r="E85" s="37"/>
      <c r="F85" s="38"/>
    </row>
    <row r="86" spans="1:6" s="39" customFormat="1" ht="15" customHeight="1" x14ac:dyDescent="0.25">
      <c r="A86" s="36"/>
      <c r="B86" s="37"/>
      <c r="C86" s="37"/>
      <c r="D86" s="37"/>
      <c r="E86" s="37"/>
      <c r="F86" s="38"/>
    </row>
    <row r="87" spans="1:6" s="39" customFormat="1" ht="15" customHeight="1" x14ac:dyDescent="0.3">
      <c r="A87" s="40" t="s">
        <v>51</v>
      </c>
      <c r="B87" s="37"/>
      <c r="C87" s="37"/>
      <c r="D87" s="37"/>
      <c r="E87" s="37"/>
      <c r="F87" s="38"/>
    </row>
    <row r="88" spans="1:6" s="39" customFormat="1" ht="18" customHeight="1" x14ac:dyDescent="0.25">
      <c r="A88" s="41" t="s">
        <v>36</v>
      </c>
      <c r="B88" s="37">
        <v>16431000</v>
      </c>
      <c r="C88" s="37">
        <v>4732064.5</v>
      </c>
      <c r="D88" s="37">
        <f>B88-C88</f>
        <v>11698935.5</v>
      </c>
      <c r="E88" s="42">
        <f>C88/B88</f>
        <v>0.28799613535390423</v>
      </c>
      <c r="F88" s="38"/>
    </row>
    <row r="89" spans="1:6" s="39" customFormat="1" ht="18" customHeight="1" x14ac:dyDescent="0.25">
      <c r="A89" s="41" t="s">
        <v>37</v>
      </c>
      <c r="B89" s="37">
        <v>93488000</v>
      </c>
      <c r="C89" s="37">
        <v>7446714.8499999996</v>
      </c>
      <c r="D89" s="37">
        <f>B89-C89</f>
        <v>86041285.150000006</v>
      </c>
      <c r="E89" s="42">
        <f>C89/B89</f>
        <v>7.9654232093958582E-2</v>
      </c>
      <c r="F89" s="38"/>
    </row>
    <row r="90" spans="1:6" s="39" customFormat="1" ht="18" customHeight="1" x14ac:dyDescent="0.25">
      <c r="A90" s="41" t="s">
        <v>38</v>
      </c>
      <c r="B90" s="37">
        <v>0</v>
      </c>
      <c r="C90" s="37">
        <v>0</v>
      </c>
      <c r="D90" s="37">
        <f>B90-C90</f>
        <v>0</v>
      </c>
      <c r="E90" s="42"/>
      <c r="F90" s="38"/>
    </row>
    <row r="91" spans="1:6" s="39" customFormat="1" ht="18" customHeight="1" x14ac:dyDescent="0.25">
      <c r="A91" s="41" t="s">
        <v>39</v>
      </c>
      <c r="B91" s="37">
        <v>0</v>
      </c>
      <c r="C91" s="37">
        <v>0</v>
      </c>
      <c r="D91" s="37">
        <f>B91-C91</f>
        <v>0</v>
      </c>
      <c r="E91" s="42"/>
      <c r="F91" s="38"/>
    </row>
    <row r="92" spans="1:6" s="39" customFormat="1" ht="18" customHeight="1" x14ac:dyDescent="0.25">
      <c r="A92" s="43" t="s">
        <v>40</v>
      </c>
      <c r="B92" s="44">
        <v>109919000</v>
      </c>
      <c r="C92" s="44">
        <v>12178779.35</v>
      </c>
      <c r="D92" s="44">
        <f t="shared" ref="C92:D92" si="16">SUM(D88:D91)</f>
        <v>97740220.650000006</v>
      </c>
      <c r="E92" s="45">
        <f>C92/B92</f>
        <v>0.11079776335301449</v>
      </c>
      <c r="F92" s="38"/>
    </row>
    <row r="93" spans="1:6" s="39" customFormat="1" ht="18" customHeight="1" x14ac:dyDescent="0.25">
      <c r="A93" s="46" t="s">
        <v>41</v>
      </c>
      <c r="B93" s="37">
        <v>1520000</v>
      </c>
      <c r="C93" s="37">
        <v>368617.32</v>
      </c>
      <c r="D93" s="37">
        <f>B93-C93</f>
        <v>1151382.68</v>
      </c>
      <c r="E93" s="42">
        <f>C93/B93</f>
        <v>0.24251139473684211</v>
      </c>
      <c r="F93" s="38"/>
    </row>
    <row r="94" spans="1:6" s="39" customFormat="1" ht="18" customHeight="1" x14ac:dyDescent="0.25">
      <c r="A94" s="43" t="s">
        <v>42</v>
      </c>
      <c r="B94" s="44">
        <v>111439000</v>
      </c>
      <c r="C94" s="44">
        <v>12547396.67</v>
      </c>
      <c r="D94" s="44">
        <f t="shared" ref="C94:D94" si="17">D93+D92</f>
        <v>98891603.330000013</v>
      </c>
      <c r="E94" s="45">
        <f>C94/B94</f>
        <v>0.1125943042381931</v>
      </c>
      <c r="F94" s="47"/>
    </row>
    <row r="95" spans="1:6" s="39" customFormat="1" ht="15" customHeight="1" x14ac:dyDescent="0.25">
      <c r="A95" s="36"/>
      <c r="B95" s="37"/>
      <c r="C95" s="37"/>
      <c r="D95" s="37"/>
      <c r="E95" s="37"/>
      <c r="F95" s="38"/>
    </row>
    <row r="96" spans="1:6" s="39" customFormat="1" ht="15" customHeight="1" x14ac:dyDescent="0.25">
      <c r="A96" s="36"/>
      <c r="B96" s="37"/>
      <c r="C96" s="37"/>
      <c r="D96" s="37"/>
      <c r="E96" s="37"/>
      <c r="F96" s="38"/>
    </row>
    <row r="97" spans="1:6" s="39" customFormat="1" ht="15" customHeight="1" x14ac:dyDescent="0.3">
      <c r="A97" s="40" t="s">
        <v>52</v>
      </c>
      <c r="B97" s="37"/>
      <c r="C97" s="37"/>
      <c r="D97" s="37"/>
      <c r="E97" s="37"/>
      <c r="F97" s="38"/>
    </row>
    <row r="98" spans="1:6" s="39" customFormat="1" ht="18" customHeight="1" x14ac:dyDescent="0.25">
      <c r="A98" s="41" t="s">
        <v>36</v>
      </c>
      <c r="B98" s="37">
        <f>B108+B278+B288+B298+B308+B318+B328+B508+B688+B868</f>
        <v>3902495000</v>
      </c>
      <c r="C98" s="37">
        <f>C108+C278+C288+C298+C308+C318+C328+C508+C688+C868</f>
        <v>66286540.960000001</v>
      </c>
      <c r="D98" s="37">
        <f>B98-C98</f>
        <v>3836208459.04</v>
      </c>
      <c r="E98" s="42">
        <f>C98/B98</f>
        <v>1.6985682482616889E-2</v>
      </c>
      <c r="F98" s="38"/>
    </row>
    <row r="99" spans="1:6" s="39" customFormat="1" ht="18" customHeight="1" x14ac:dyDescent="0.25">
      <c r="A99" s="41" t="s">
        <v>37</v>
      </c>
      <c r="B99" s="37">
        <f t="shared" ref="B99:C103" si="18">B109+B279+B289+B299+B309+B319+B329+B509+B689+B869</f>
        <v>75330156000</v>
      </c>
      <c r="C99" s="37">
        <f t="shared" si="18"/>
        <v>10068567171.709999</v>
      </c>
      <c r="D99" s="37">
        <f>B99-C99</f>
        <v>65261588828.290001</v>
      </c>
      <c r="E99" s="42">
        <f>C99/B99</f>
        <v>0.13365918386933912</v>
      </c>
      <c r="F99" s="38"/>
    </row>
    <row r="100" spans="1:6" s="39" customFormat="1" ht="18" customHeight="1" x14ac:dyDescent="0.25">
      <c r="A100" s="41" t="s">
        <v>38</v>
      </c>
      <c r="B100" s="37">
        <f t="shared" si="18"/>
        <v>550000000</v>
      </c>
      <c r="C100" s="37">
        <f t="shared" si="18"/>
        <v>0</v>
      </c>
      <c r="D100" s="37">
        <f>B100-C100</f>
        <v>550000000</v>
      </c>
      <c r="E100" s="42">
        <f>C100/B100</f>
        <v>0</v>
      </c>
      <c r="F100" s="38"/>
    </row>
    <row r="101" spans="1:6" s="39" customFormat="1" ht="18" customHeight="1" x14ac:dyDescent="0.25">
      <c r="A101" s="41" t="s">
        <v>39</v>
      </c>
      <c r="B101" s="37">
        <f t="shared" si="18"/>
        <v>89500000</v>
      </c>
      <c r="C101" s="37">
        <f t="shared" si="18"/>
        <v>0</v>
      </c>
      <c r="D101" s="37">
        <f>B101-C101</f>
        <v>89500000</v>
      </c>
      <c r="E101" s="42">
        <f>C101/B101</f>
        <v>0</v>
      </c>
      <c r="F101" s="38"/>
    </row>
    <row r="102" spans="1:6" s="39" customFormat="1" ht="18" customHeight="1" x14ac:dyDescent="0.25">
      <c r="A102" s="43" t="s">
        <v>40</v>
      </c>
      <c r="B102" s="44">
        <f>SUM(B98:B101)</f>
        <v>79872151000</v>
      </c>
      <c r="C102" s="44">
        <f>SUM(C98:C101)</f>
        <v>10134853712.669998</v>
      </c>
      <c r="D102" s="44">
        <f t="shared" ref="C102:D102" si="19">SUM(D98:D101)</f>
        <v>69737297287.330002</v>
      </c>
      <c r="E102" s="45">
        <f>C102/B102</f>
        <v>0.12688845343191019</v>
      </c>
      <c r="F102" s="38"/>
    </row>
    <row r="103" spans="1:6" s="39" customFormat="1" ht="18" customHeight="1" x14ac:dyDescent="0.25">
      <c r="A103" s="46" t="s">
        <v>41</v>
      </c>
      <c r="B103" s="37">
        <f t="shared" si="18"/>
        <v>23619000</v>
      </c>
      <c r="C103" s="37">
        <f t="shared" si="18"/>
        <v>4149273.2299999995</v>
      </c>
      <c r="D103" s="37">
        <f>B103-C103</f>
        <v>19469726.77</v>
      </c>
      <c r="E103" s="42">
        <f>C103/B103</f>
        <v>0.17567522884118716</v>
      </c>
      <c r="F103" s="38"/>
    </row>
    <row r="104" spans="1:6" s="39" customFormat="1" ht="18" customHeight="1" x14ac:dyDescent="0.25">
      <c r="A104" s="43" t="s">
        <v>42</v>
      </c>
      <c r="B104" s="44">
        <f>B103+B102</f>
        <v>79895770000</v>
      </c>
      <c r="C104" s="44">
        <f>C103+C102</f>
        <v>10139002985.899998</v>
      </c>
      <c r="D104" s="44">
        <f t="shared" ref="C104:D104" si="20">D103+D102</f>
        <v>69756767014.100006</v>
      </c>
      <c r="E104" s="45">
        <f>C104/B104</f>
        <v>0.12690287590819888</v>
      </c>
      <c r="F104" s="47"/>
    </row>
    <row r="105" spans="1:6" s="39" customFormat="1" ht="15" customHeight="1" x14ac:dyDescent="0.25">
      <c r="A105" s="36"/>
      <c r="B105" s="37"/>
      <c r="C105" s="37"/>
      <c r="D105" s="37"/>
      <c r="E105" s="37"/>
      <c r="F105" s="38"/>
    </row>
    <row r="106" spans="1:6" s="39" customFormat="1" ht="15" customHeight="1" x14ac:dyDescent="0.25">
      <c r="A106" s="36"/>
      <c r="B106" s="37"/>
      <c r="C106" s="37"/>
      <c r="D106" s="37"/>
      <c r="E106" s="37"/>
      <c r="F106" s="38"/>
    </row>
    <row r="107" spans="1:6" s="39" customFormat="1" ht="15" customHeight="1" x14ac:dyDescent="0.3">
      <c r="A107" s="40" t="s">
        <v>53</v>
      </c>
      <c r="B107" s="37"/>
      <c r="C107" s="37"/>
      <c r="D107" s="37"/>
      <c r="E107" s="37"/>
      <c r="F107" s="38"/>
    </row>
    <row r="108" spans="1:6" s="39" customFormat="1" ht="18" customHeight="1" x14ac:dyDescent="0.25">
      <c r="A108" s="41" t="s">
        <v>36</v>
      </c>
      <c r="B108" s="37">
        <f>B118+B128+B138+B148+B158+B168+B178+B188+B198+B208+B218+B228+B238+B248+B258+B268</f>
        <v>320972000</v>
      </c>
      <c r="C108" s="37">
        <f>C118+C128+C138+C148+C158+C168+C178+C188+C198+C208+C218+C228+C238+C248+C258+C268</f>
        <v>55132086.270000003</v>
      </c>
      <c r="D108" s="37">
        <f>B108-C108</f>
        <v>265839913.72999999</v>
      </c>
      <c r="E108" s="42">
        <f>C108/B108</f>
        <v>0.17176603027678428</v>
      </c>
      <c r="F108" s="38"/>
    </row>
    <row r="109" spans="1:6" s="39" customFormat="1" ht="18" customHeight="1" x14ac:dyDescent="0.25">
      <c r="A109" s="41" t="s">
        <v>37</v>
      </c>
      <c r="B109" s="37">
        <f t="shared" ref="B109:C113" si="21">B119+B129+B139+B149+B159+B169+B179+B189+B199+B209+B219+B229+B239+B249+B259+B269</f>
        <v>745469000</v>
      </c>
      <c r="C109" s="37">
        <f t="shared" si="21"/>
        <v>215859851.74000001</v>
      </c>
      <c r="D109" s="37">
        <f>B109-C109</f>
        <v>529609148.25999999</v>
      </c>
      <c r="E109" s="42">
        <f>C109/B109</f>
        <v>0.28956247911046606</v>
      </c>
      <c r="F109" s="38"/>
    </row>
    <row r="110" spans="1:6" s="39" customFormat="1" ht="18" customHeight="1" x14ac:dyDescent="0.25">
      <c r="A110" s="41" t="s">
        <v>38</v>
      </c>
      <c r="B110" s="37">
        <f t="shared" si="21"/>
        <v>0</v>
      </c>
      <c r="C110" s="37">
        <f t="shared" si="21"/>
        <v>0</v>
      </c>
      <c r="D110" s="37">
        <f>B110-C110</f>
        <v>0</v>
      </c>
      <c r="E110" s="42"/>
      <c r="F110" s="38"/>
    </row>
    <row r="111" spans="1:6" s="39" customFormat="1" ht="18" customHeight="1" x14ac:dyDescent="0.25">
      <c r="A111" s="41" t="s">
        <v>39</v>
      </c>
      <c r="B111" s="37">
        <f t="shared" si="21"/>
        <v>0</v>
      </c>
      <c r="C111" s="37">
        <f t="shared" si="21"/>
        <v>0</v>
      </c>
      <c r="D111" s="37">
        <f>B111-C111</f>
        <v>0</v>
      </c>
      <c r="E111" s="42"/>
      <c r="F111" s="38"/>
    </row>
    <row r="112" spans="1:6" s="39" customFormat="1" ht="18" customHeight="1" x14ac:dyDescent="0.25">
      <c r="A112" s="43" t="s">
        <v>40</v>
      </c>
      <c r="B112" s="44">
        <f>SUM(B108:B111)</f>
        <v>1066441000</v>
      </c>
      <c r="C112" s="44">
        <f>SUM(C108:C111)</f>
        <v>270991938.00999999</v>
      </c>
      <c r="D112" s="44">
        <f t="shared" ref="C112:D112" si="22">SUM(D108:D111)</f>
        <v>795449061.99000001</v>
      </c>
      <c r="E112" s="45">
        <f>C112/B112</f>
        <v>0.25410870175659039</v>
      </c>
      <c r="F112" s="38"/>
    </row>
    <row r="113" spans="1:6" s="39" customFormat="1" ht="18" customHeight="1" x14ac:dyDescent="0.25">
      <c r="A113" s="46" t="s">
        <v>41</v>
      </c>
      <c r="B113" s="37">
        <f t="shared" si="21"/>
        <v>21667000</v>
      </c>
      <c r="C113" s="37">
        <f t="shared" si="21"/>
        <v>3626859.8199999994</v>
      </c>
      <c r="D113" s="37">
        <f>B113-C113</f>
        <v>18040140.18</v>
      </c>
      <c r="E113" s="42">
        <f>C113/B113</f>
        <v>0.16739095490838599</v>
      </c>
      <c r="F113" s="38"/>
    </row>
    <row r="114" spans="1:6" s="39" customFormat="1" ht="18" customHeight="1" x14ac:dyDescent="0.25">
      <c r="A114" s="43" t="s">
        <v>42</v>
      </c>
      <c r="B114" s="44">
        <f>B113+B112</f>
        <v>1088108000</v>
      </c>
      <c r="C114" s="44">
        <f>C113+C112</f>
        <v>274618797.82999998</v>
      </c>
      <c r="D114" s="44">
        <f t="shared" ref="C114:D114" si="23">D113+D112</f>
        <v>813489202.16999996</v>
      </c>
      <c r="E114" s="45">
        <f>C114/B114</f>
        <v>0.25238193068151321</v>
      </c>
      <c r="F114" s="47"/>
    </row>
    <row r="115" spans="1:6" s="39" customFormat="1" ht="15" customHeight="1" x14ac:dyDescent="0.25">
      <c r="A115" s="36"/>
      <c r="B115" s="37"/>
      <c r="C115" s="37"/>
      <c r="D115" s="37"/>
      <c r="E115" s="37"/>
      <c r="F115" s="38"/>
    </row>
    <row r="116" spans="1:6" s="39" customFormat="1" ht="15" customHeight="1" x14ac:dyDescent="0.25">
      <c r="A116" s="36"/>
      <c r="B116" s="37"/>
      <c r="C116" s="37"/>
      <c r="D116" s="37"/>
      <c r="E116" s="37"/>
      <c r="F116" s="38"/>
    </row>
    <row r="117" spans="1:6" s="39" customFormat="1" ht="15" customHeight="1" x14ac:dyDescent="0.3">
      <c r="A117" s="40" t="s">
        <v>54</v>
      </c>
      <c r="B117" s="37"/>
      <c r="C117" s="37"/>
      <c r="D117" s="37"/>
      <c r="E117" s="37"/>
      <c r="F117" s="38"/>
    </row>
    <row r="118" spans="1:6" s="39" customFormat="1" ht="18" customHeight="1" x14ac:dyDescent="0.25">
      <c r="A118" s="41" t="s">
        <v>36</v>
      </c>
      <c r="B118" s="37">
        <v>99401000</v>
      </c>
      <c r="C118" s="37">
        <v>11085880.51</v>
      </c>
      <c r="D118" s="37">
        <f>B118-C118</f>
        <v>88315119.489999995</v>
      </c>
      <c r="E118" s="42">
        <f>C118/B118</f>
        <v>0.1115268509371133</v>
      </c>
      <c r="F118" s="38"/>
    </row>
    <row r="119" spans="1:6" s="39" customFormat="1" ht="18" customHeight="1" x14ac:dyDescent="0.25">
      <c r="A119" s="41" t="s">
        <v>37</v>
      </c>
      <c r="B119" s="37">
        <v>211830000</v>
      </c>
      <c r="C119" s="37">
        <v>91413549.449999988</v>
      </c>
      <c r="D119" s="37">
        <f>B119-C119</f>
        <v>120416450.55000001</v>
      </c>
      <c r="E119" s="42">
        <f>C119/B119</f>
        <v>0.43154203583061884</v>
      </c>
      <c r="F119" s="38"/>
    </row>
    <row r="120" spans="1:6" s="39" customFormat="1" ht="18" customHeight="1" x14ac:dyDescent="0.25">
      <c r="A120" s="41" t="s">
        <v>38</v>
      </c>
      <c r="B120" s="37">
        <v>0</v>
      </c>
      <c r="C120" s="37">
        <v>0</v>
      </c>
      <c r="D120" s="37">
        <f>B120-C120</f>
        <v>0</v>
      </c>
      <c r="E120" s="42"/>
      <c r="F120" s="38"/>
    </row>
    <row r="121" spans="1:6" s="39" customFormat="1" ht="18" customHeight="1" x14ac:dyDescent="0.25">
      <c r="A121" s="41" t="s">
        <v>39</v>
      </c>
      <c r="B121" s="37">
        <v>0</v>
      </c>
      <c r="C121" s="37">
        <v>0</v>
      </c>
      <c r="D121" s="37">
        <f>B121-C121</f>
        <v>0</v>
      </c>
      <c r="E121" s="42"/>
      <c r="F121" s="38"/>
    </row>
    <row r="122" spans="1:6" s="39" customFormat="1" ht="18" customHeight="1" x14ac:dyDescent="0.25">
      <c r="A122" s="43" t="s">
        <v>40</v>
      </c>
      <c r="B122" s="44">
        <v>311231000</v>
      </c>
      <c r="C122" s="44">
        <v>102499429.95999999</v>
      </c>
      <c r="D122" s="44">
        <f t="shared" ref="C122:D122" si="24">SUM(D118:D121)</f>
        <v>208731570.04000002</v>
      </c>
      <c r="E122" s="45">
        <f>C122/B122</f>
        <v>0.32933554163948964</v>
      </c>
      <c r="F122" s="38"/>
    </row>
    <row r="123" spans="1:6" s="39" customFormat="1" ht="18" customHeight="1" x14ac:dyDescent="0.25">
      <c r="A123" s="46" t="s">
        <v>41</v>
      </c>
      <c r="B123" s="37">
        <v>7470000</v>
      </c>
      <c r="C123" s="37">
        <v>870602.44</v>
      </c>
      <c r="D123" s="37">
        <f>B123-C123</f>
        <v>6599397.5600000005</v>
      </c>
      <c r="E123" s="42">
        <f>C123/B123</f>
        <v>0.11654651137884872</v>
      </c>
      <c r="F123" s="38"/>
    </row>
    <row r="124" spans="1:6" s="39" customFormat="1" ht="18" customHeight="1" x14ac:dyDescent="0.25">
      <c r="A124" s="43" t="s">
        <v>42</v>
      </c>
      <c r="B124" s="44">
        <v>318701000</v>
      </c>
      <c r="C124" s="44">
        <v>103370032.39999999</v>
      </c>
      <c r="D124" s="44">
        <f t="shared" ref="C124:D124" si="25">D123+D122</f>
        <v>215330967.60000002</v>
      </c>
      <c r="E124" s="45">
        <f>C124/B124</f>
        <v>0.3243480014182572</v>
      </c>
      <c r="F124" s="47"/>
    </row>
    <row r="125" spans="1:6" s="39" customFormat="1" ht="15" customHeight="1" x14ac:dyDescent="0.25">
      <c r="A125" s="36"/>
      <c r="B125" s="37"/>
      <c r="C125" s="37"/>
      <c r="D125" s="37"/>
      <c r="E125" s="37"/>
      <c r="F125" s="38"/>
    </row>
    <row r="126" spans="1:6" s="39" customFormat="1" ht="15" customHeight="1" x14ac:dyDescent="0.25">
      <c r="A126" s="36"/>
      <c r="B126" s="37"/>
      <c r="C126" s="37"/>
      <c r="D126" s="37"/>
      <c r="E126" s="37"/>
      <c r="F126" s="38"/>
    </row>
    <row r="127" spans="1:6" s="39" customFormat="1" ht="15" customHeight="1" x14ac:dyDescent="0.3">
      <c r="A127" s="40" t="s">
        <v>55</v>
      </c>
      <c r="B127" s="37"/>
      <c r="C127" s="37"/>
      <c r="D127" s="37"/>
      <c r="E127" s="37"/>
      <c r="F127" s="38"/>
    </row>
    <row r="128" spans="1:6" s="39" customFormat="1" ht="18" customHeight="1" x14ac:dyDescent="0.25">
      <c r="A128" s="41" t="s">
        <v>36</v>
      </c>
      <c r="B128" s="37">
        <v>18700000</v>
      </c>
      <c r="C128" s="37">
        <v>3261918.5799999996</v>
      </c>
      <c r="D128" s="37">
        <f>B128-C128</f>
        <v>15438081.42</v>
      </c>
      <c r="E128" s="42">
        <f>C128/B128</f>
        <v>0.17443414866310158</v>
      </c>
      <c r="F128" s="38"/>
    </row>
    <row r="129" spans="1:6" s="39" customFormat="1" ht="18" customHeight="1" x14ac:dyDescent="0.25">
      <c r="A129" s="41" t="s">
        <v>37</v>
      </c>
      <c r="B129" s="37">
        <v>43093000</v>
      </c>
      <c r="C129" s="37">
        <v>6434790.040000001</v>
      </c>
      <c r="D129" s="37">
        <f>B129-C129</f>
        <v>36658209.960000001</v>
      </c>
      <c r="E129" s="42">
        <f>C129/B129</f>
        <v>0.14932332490195627</v>
      </c>
      <c r="F129" s="38"/>
    </row>
    <row r="130" spans="1:6" s="39" customFormat="1" ht="18" customHeight="1" x14ac:dyDescent="0.25">
      <c r="A130" s="41" t="s">
        <v>38</v>
      </c>
      <c r="B130" s="37">
        <v>0</v>
      </c>
      <c r="C130" s="37">
        <v>0</v>
      </c>
      <c r="D130" s="37">
        <f>B130-C130</f>
        <v>0</v>
      </c>
      <c r="E130" s="42"/>
      <c r="F130" s="38"/>
    </row>
    <row r="131" spans="1:6" s="39" customFormat="1" ht="13.8" x14ac:dyDescent="0.25">
      <c r="A131" s="41" t="s">
        <v>39</v>
      </c>
      <c r="B131" s="37">
        <v>0</v>
      </c>
      <c r="C131" s="37">
        <v>0</v>
      </c>
      <c r="D131" s="37">
        <f>B131-C131</f>
        <v>0</v>
      </c>
      <c r="E131" s="42"/>
      <c r="F131" s="38"/>
    </row>
    <row r="132" spans="1:6" s="39" customFormat="1" ht="18" customHeight="1" x14ac:dyDescent="0.25">
      <c r="A132" s="43" t="s">
        <v>40</v>
      </c>
      <c r="B132" s="44">
        <v>61793000</v>
      </c>
      <c r="C132" s="44">
        <v>9696708.620000001</v>
      </c>
      <c r="D132" s="44">
        <f t="shared" ref="C132:D132" si="26">SUM(D128:D131)</f>
        <v>52096291.380000003</v>
      </c>
      <c r="E132" s="45">
        <f>C132/B132</f>
        <v>0.15692244461346755</v>
      </c>
      <c r="F132" s="38"/>
    </row>
    <row r="133" spans="1:6" s="39" customFormat="1" ht="18" customHeight="1" x14ac:dyDescent="0.25">
      <c r="A133" s="46" t="s">
        <v>41</v>
      </c>
      <c r="B133" s="37">
        <v>1328000</v>
      </c>
      <c r="C133" s="37">
        <v>294525.98</v>
      </c>
      <c r="D133" s="37">
        <f>B133-C133</f>
        <v>1033474.02</v>
      </c>
      <c r="E133" s="42">
        <f>C133/B133</f>
        <v>0.22178161144578312</v>
      </c>
      <c r="F133" s="38"/>
    </row>
    <row r="134" spans="1:6" s="39" customFormat="1" ht="18" customHeight="1" x14ac:dyDescent="0.25">
      <c r="A134" s="43" t="s">
        <v>42</v>
      </c>
      <c r="B134" s="44">
        <v>63121000</v>
      </c>
      <c r="C134" s="44">
        <v>9991234.6000000015</v>
      </c>
      <c r="D134" s="44">
        <f t="shared" ref="C134:D134" si="27">D133+D132</f>
        <v>53129765.400000006</v>
      </c>
      <c r="E134" s="45">
        <f>C134/B134</f>
        <v>0.15828701383057939</v>
      </c>
      <c r="F134" s="47"/>
    </row>
    <row r="135" spans="1:6" s="39" customFormat="1" ht="15" customHeight="1" x14ac:dyDescent="0.25">
      <c r="A135" s="36"/>
      <c r="B135" s="37"/>
      <c r="C135" s="37"/>
      <c r="D135" s="37"/>
      <c r="E135" s="37"/>
      <c r="F135" s="38"/>
    </row>
    <row r="136" spans="1:6" s="39" customFormat="1" ht="15" customHeight="1" x14ac:dyDescent="0.25">
      <c r="A136" s="36"/>
      <c r="B136" s="37"/>
      <c r="C136" s="37"/>
      <c r="D136" s="37"/>
      <c r="E136" s="37"/>
      <c r="F136" s="38"/>
    </row>
    <row r="137" spans="1:6" s="39" customFormat="1" ht="15" customHeight="1" x14ac:dyDescent="0.3">
      <c r="A137" s="40" t="s">
        <v>56</v>
      </c>
      <c r="B137" s="37"/>
      <c r="C137" s="37"/>
      <c r="D137" s="37"/>
      <c r="E137" s="37"/>
      <c r="F137" s="38"/>
    </row>
    <row r="138" spans="1:6" s="39" customFormat="1" ht="18" customHeight="1" x14ac:dyDescent="0.25">
      <c r="A138" s="41" t="s">
        <v>36</v>
      </c>
      <c r="B138" s="37">
        <v>6168000</v>
      </c>
      <c r="C138" s="37">
        <v>1620841.46</v>
      </c>
      <c r="D138" s="37">
        <f>B138-C138</f>
        <v>4547158.54</v>
      </c>
      <c r="E138" s="42">
        <f>C138/B138</f>
        <v>0.26278233787289235</v>
      </c>
      <c r="F138" s="38"/>
    </row>
    <row r="139" spans="1:6" s="39" customFormat="1" ht="18" customHeight="1" x14ac:dyDescent="0.25">
      <c r="A139" s="41" t="s">
        <v>37</v>
      </c>
      <c r="B139" s="37">
        <v>31934000</v>
      </c>
      <c r="C139" s="37">
        <v>4273782.0999999996</v>
      </c>
      <c r="D139" s="37">
        <f>B139-C139</f>
        <v>27660217.899999999</v>
      </c>
      <c r="E139" s="42">
        <f>C139/B139</f>
        <v>0.13383171854449802</v>
      </c>
      <c r="F139" s="38"/>
    </row>
    <row r="140" spans="1:6" s="39" customFormat="1" ht="18" customHeight="1" x14ac:dyDescent="0.25">
      <c r="A140" s="41" t="s">
        <v>38</v>
      </c>
      <c r="B140" s="37">
        <v>0</v>
      </c>
      <c r="C140" s="37">
        <v>0</v>
      </c>
      <c r="D140" s="37">
        <f>B140-C140</f>
        <v>0</v>
      </c>
      <c r="E140" s="42"/>
      <c r="F140" s="38"/>
    </row>
    <row r="141" spans="1:6" s="39" customFormat="1" ht="18" customHeight="1" x14ac:dyDescent="0.25">
      <c r="A141" s="41" t="s">
        <v>39</v>
      </c>
      <c r="B141" s="37">
        <v>0</v>
      </c>
      <c r="C141" s="37">
        <v>0</v>
      </c>
      <c r="D141" s="37">
        <f>B141-C141</f>
        <v>0</v>
      </c>
      <c r="E141" s="42"/>
      <c r="F141" s="38"/>
    </row>
    <row r="142" spans="1:6" s="39" customFormat="1" ht="18" customHeight="1" x14ac:dyDescent="0.25">
      <c r="A142" s="43" t="s">
        <v>40</v>
      </c>
      <c r="B142" s="44">
        <v>38102000</v>
      </c>
      <c r="C142" s="44">
        <v>5894623.5599999996</v>
      </c>
      <c r="D142" s="44">
        <f t="shared" ref="C142:D142" si="28">SUM(D138:D141)</f>
        <v>32207376.439999998</v>
      </c>
      <c r="E142" s="45">
        <f>C142/B142</f>
        <v>0.15470640806256888</v>
      </c>
      <c r="F142" s="38"/>
    </row>
    <row r="143" spans="1:6" s="39" customFormat="1" ht="18" customHeight="1" x14ac:dyDescent="0.25">
      <c r="A143" s="46" t="s">
        <v>41</v>
      </c>
      <c r="B143" s="37">
        <v>174000</v>
      </c>
      <c r="C143" s="37">
        <v>78059.88</v>
      </c>
      <c r="D143" s="37">
        <f>B143-C143</f>
        <v>95940.12</v>
      </c>
      <c r="E143" s="42">
        <f>C143/B143</f>
        <v>0.44862000000000002</v>
      </c>
      <c r="F143" s="38"/>
    </row>
    <row r="144" spans="1:6" s="39" customFormat="1" ht="18" customHeight="1" x14ac:dyDescent="0.25">
      <c r="A144" s="43" t="s">
        <v>42</v>
      </c>
      <c r="B144" s="44">
        <v>38276000</v>
      </c>
      <c r="C144" s="44">
        <v>5972683.4399999995</v>
      </c>
      <c r="D144" s="44">
        <f t="shared" ref="C144:D144" si="29">D143+D142</f>
        <v>32303316.559999999</v>
      </c>
      <c r="E144" s="45">
        <f>C144/B144</f>
        <v>0.1560425185494827</v>
      </c>
      <c r="F144" s="47"/>
    </row>
    <row r="145" spans="1:6" s="39" customFormat="1" ht="15" customHeight="1" x14ac:dyDescent="0.25">
      <c r="A145" s="36"/>
      <c r="B145" s="37"/>
      <c r="C145" s="37"/>
      <c r="D145" s="37"/>
      <c r="E145" s="37"/>
      <c r="F145" s="38"/>
    </row>
    <row r="146" spans="1:6" s="39" customFormat="1" ht="15" customHeight="1" x14ac:dyDescent="0.25">
      <c r="A146" s="36"/>
      <c r="B146" s="37"/>
      <c r="C146" s="37"/>
      <c r="D146" s="37"/>
      <c r="E146" s="37"/>
      <c r="F146" s="38"/>
    </row>
    <row r="147" spans="1:6" s="39" customFormat="1" ht="15" customHeight="1" x14ac:dyDescent="0.3">
      <c r="A147" s="40" t="s">
        <v>57</v>
      </c>
      <c r="B147" s="37"/>
      <c r="C147" s="37"/>
      <c r="D147" s="37"/>
      <c r="E147" s="37"/>
      <c r="F147" s="38"/>
    </row>
    <row r="148" spans="1:6" s="39" customFormat="1" ht="18" customHeight="1" x14ac:dyDescent="0.25">
      <c r="A148" s="41" t="s">
        <v>36</v>
      </c>
      <c r="B148" s="37">
        <v>7896000</v>
      </c>
      <c r="C148" s="37">
        <v>1605648.63</v>
      </c>
      <c r="D148" s="37">
        <f>B148-C148</f>
        <v>6290351.3700000001</v>
      </c>
      <c r="E148" s="42">
        <f>C148/B148</f>
        <v>0.20334962386018235</v>
      </c>
      <c r="F148" s="38"/>
    </row>
    <row r="149" spans="1:6" s="39" customFormat="1" ht="18" customHeight="1" x14ac:dyDescent="0.25">
      <c r="A149" s="41" t="s">
        <v>37</v>
      </c>
      <c r="B149" s="37">
        <v>19183000</v>
      </c>
      <c r="C149" s="37">
        <v>3637797.5999999996</v>
      </c>
      <c r="D149" s="37">
        <f>B149-C149</f>
        <v>15545202.4</v>
      </c>
      <c r="E149" s="42">
        <f>C149/B149</f>
        <v>0.18963653234634831</v>
      </c>
      <c r="F149" s="38"/>
    </row>
    <row r="150" spans="1:6" s="39" customFormat="1" ht="18" customHeight="1" x14ac:dyDescent="0.25">
      <c r="A150" s="41" t="s">
        <v>38</v>
      </c>
      <c r="B150" s="37">
        <v>0</v>
      </c>
      <c r="C150" s="37">
        <v>0</v>
      </c>
      <c r="D150" s="37">
        <f>B150-C150</f>
        <v>0</v>
      </c>
      <c r="E150" s="42"/>
      <c r="F150" s="38"/>
    </row>
    <row r="151" spans="1:6" s="39" customFormat="1" ht="18" customHeight="1" x14ac:dyDescent="0.25">
      <c r="A151" s="41" t="s">
        <v>39</v>
      </c>
      <c r="B151" s="37">
        <v>0</v>
      </c>
      <c r="C151" s="37">
        <v>0</v>
      </c>
      <c r="D151" s="37">
        <f>B151-C151</f>
        <v>0</v>
      </c>
      <c r="E151" s="42"/>
      <c r="F151" s="38"/>
    </row>
    <row r="152" spans="1:6" s="39" customFormat="1" ht="18" customHeight="1" x14ac:dyDescent="0.25">
      <c r="A152" s="43" t="s">
        <v>40</v>
      </c>
      <c r="B152" s="44">
        <v>27079000</v>
      </c>
      <c r="C152" s="44">
        <v>5243446.2299999995</v>
      </c>
      <c r="D152" s="44">
        <f t="shared" ref="C152:D152" si="30">SUM(D148:D151)</f>
        <v>21835553.77</v>
      </c>
      <c r="E152" s="45">
        <f>C152/B152</f>
        <v>0.19363515011632629</v>
      </c>
      <c r="F152" s="38"/>
    </row>
    <row r="153" spans="1:6" s="39" customFormat="1" ht="18" customHeight="1" x14ac:dyDescent="0.25">
      <c r="A153" s="46" t="s">
        <v>41</v>
      </c>
      <c r="B153" s="37">
        <v>502000</v>
      </c>
      <c r="C153" s="37">
        <v>102325.57</v>
      </c>
      <c r="D153" s="37">
        <f>B153-C153</f>
        <v>399674.43</v>
      </c>
      <c r="E153" s="42">
        <f>C153/B153</f>
        <v>0.20383579681274902</v>
      </c>
      <c r="F153" s="38"/>
    </row>
    <row r="154" spans="1:6" s="39" customFormat="1" ht="18" customHeight="1" x14ac:dyDescent="0.25">
      <c r="A154" s="43" t="s">
        <v>42</v>
      </c>
      <c r="B154" s="44">
        <v>27581000</v>
      </c>
      <c r="C154" s="44">
        <v>5345771.8</v>
      </c>
      <c r="D154" s="44">
        <f t="shared" ref="C154:D154" si="31">D153+D152</f>
        <v>22235228.199999999</v>
      </c>
      <c r="E154" s="45">
        <f>C154/B154</f>
        <v>0.19382081142815705</v>
      </c>
      <c r="F154" s="47"/>
    </row>
    <row r="155" spans="1:6" s="39" customFormat="1" ht="15" customHeight="1" x14ac:dyDescent="0.25">
      <c r="A155" s="36"/>
      <c r="B155" s="37"/>
      <c r="C155" s="37"/>
      <c r="D155" s="37"/>
      <c r="E155" s="37"/>
      <c r="F155" s="38"/>
    </row>
    <row r="156" spans="1:6" s="39" customFormat="1" ht="15" customHeight="1" x14ac:dyDescent="0.25">
      <c r="A156" s="36"/>
      <c r="B156" s="37"/>
      <c r="C156" s="37"/>
      <c r="D156" s="37"/>
      <c r="E156" s="37"/>
      <c r="F156" s="38"/>
    </row>
    <row r="157" spans="1:6" s="39" customFormat="1" ht="15" customHeight="1" x14ac:dyDescent="0.3">
      <c r="A157" s="40" t="s">
        <v>58</v>
      </c>
      <c r="B157" s="37"/>
      <c r="C157" s="37"/>
      <c r="D157" s="37"/>
      <c r="E157" s="37"/>
      <c r="F157" s="38"/>
    </row>
    <row r="158" spans="1:6" s="39" customFormat="1" ht="18" customHeight="1" x14ac:dyDescent="0.25">
      <c r="A158" s="41" t="s">
        <v>36</v>
      </c>
      <c r="B158" s="37">
        <v>18474000</v>
      </c>
      <c r="C158" s="37">
        <v>3448617.63</v>
      </c>
      <c r="D158" s="37">
        <f>B158-C158</f>
        <v>15025382.370000001</v>
      </c>
      <c r="E158" s="42">
        <f>C158/B158</f>
        <v>0.18667411659629748</v>
      </c>
      <c r="F158" s="38"/>
    </row>
    <row r="159" spans="1:6" s="39" customFormat="1" ht="18" customHeight="1" x14ac:dyDescent="0.25">
      <c r="A159" s="41" t="s">
        <v>37</v>
      </c>
      <c r="B159" s="37">
        <v>72124000</v>
      </c>
      <c r="C159" s="37">
        <v>12040163.199999999</v>
      </c>
      <c r="D159" s="37">
        <f>B159-C159</f>
        <v>60083836.799999997</v>
      </c>
      <c r="E159" s="42">
        <f>C159/B159</f>
        <v>0.16693698630136986</v>
      </c>
      <c r="F159" s="38"/>
    </row>
    <row r="160" spans="1:6" s="39" customFormat="1" ht="18" customHeight="1" x14ac:dyDescent="0.25">
      <c r="A160" s="41" t="s">
        <v>38</v>
      </c>
      <c r="B160" s="37">
        <v>0</v>
      </c>
      <c r="C160" s="37">
        <v>0</v>
      </c>
      <c r="D160" s="37">
        <f>B160-C160</f>
        <v>0</v>
      </c>
      <c r="E160" s="42"/>
      <c r="F160" s="38"/>
    </row>
    <row r="161" spans="1:6" s="39" customFormat="1" ht="18" customHeight="1" x14ac:dyDescent="0.25">
      <c r="A161" s="41" t="s">
        <v>39</v>
      </c>
      <c r="B161" s="37">
        <v>0</v>
      </c>
      <c r="C161" s="37">
        <v>0</v>
      </c>
      <c r="D161" s="37">
        <f>B161-C161</f>
        <v>0</v>
      </c>
      <c r="E161" s="42"/>
      <c r="F161" s="38"/>
    </row>
    <row r="162" spans="1:6" s="39" customFormat="1" ht="18" customHeight="1" x14ac:dyDescent="0.25">
      <c r="A162" s="43" t="s">
        <v>40</v>
      </c>
      <c r="B162" s="44">
        <v>90598000</v>
      </c>
      <c r="C162" s="44">
        <v>15488780.829999998</v>
      </c>
      <c r="D162" s="44">
        <f t="shared" ref="C162:D162" si="32">SUM(D158:D161)</f>
        <v>75109219.170000002</v>
      </c>
      <c r="E162" s="45">
        <f>C162/B162</f>
        <v>0.1709616197929314</v>
      </c>
      <c r="F162" s="38"/>
    </row>
    <row r="163" spans="1:6" s="39" customFormat="1" ht="18" customHeight="1" x14ac:dyDescent="0.25">
      <c r="A163" s="46" t="s">
        <v>41</v>
      </c>
      <c r="B163" s="37">
        <v>1058000</v>
      </c>
      <c r="C163" s="37">
        <v>302719.92</v>
      </c>
      <c r="D163" s="37">
        <f>B163-C163</f>
        <v>755280.08000000007</v>
      </c>
      <c r="E163" s="42">
        <f>C163/B163</f>
        <v>0.28612468809073721</v>
      </c>
      <c r="F163" s="38"/>
    </row>
    <row r="164" spans="1:6" s="39" customFormat="1" ht="18" customHeight="1" x14ac:dyDescent="0.25">
      <c r="A164" s="43" t="s">
        <v>42</v>
      </c>
      <c r="B164" s="44">
        <v>91656000</v>
      </c>
      <c r="C164" s="44">
        <v>15791500.749999998</v>
      </c>
      <c r="D164" s="44">
        <f t="shared" ref="C164:D164" si="33">D163+D162</f>
        <v>75864499.25</v>
      </c>
      <c r="E164" s="45">
        <f>C164/B164</f>
        <v>0.17229096567600591</v>
      </c>
      <c r="F164" s="47"/>
    </row>
    <row r="165" spans="1:6" s="39" customFormat="1" ht="15" customHeight="1" x14ac:dyDescent="0.25">
      <c r="A165" s="36"/>
      <c r="B165" s="37"/>
      <c r="C165" s="37"/>
      <c r="D165" s="37"/>
      <c r="E165" s="37"/>
      <c r="F165" s="38"/>
    </row>
    <row r="166" spans="1:6" s="39" customFormat="1" ht="15" customHeight="1" x14ac:dyDescent="0.25">
      <c r="A166" s="36"/>
      <c r="B166" s="37"/>
      <c r="C166" s="37"/>
      <c r="D166" s="37"/>
      <c r="E166" s="37"/>
      <c r="F166" s="38"/>
    </row>
    <row r="167" spans="1:6" s="39" customFormat="1" ht="15" customHeight="1" x14ac:dyDescent="0.3">
      <c r="A167" s="40" t="s">
        <v>59</v>
      </c>
      <c r="B167" s="37"/>
      <c r="C167" s="37"/>
      <c r="D167" s="37"/>
      <c r="E167" s="37"/>
      <c r="F167" s="38"/>
    </row>
    <row r="168" spans="1:6" s="39" customFormat="1" ht="18" customHeight="1" x14ac:dyDescent="0.25">
      <c r="A168" s="41" t="s">
        <v>36</v>
      </c>
      <c r="B168" s="37">
        <v>30299000</v>
      </c>
      <c r="C168" s="37">
        <v>4090401.43</v>
      </c>
      <c r="D168" s="37">
        <f>B168-C168</f>
        <v>26208598.57</v>
      </c>
      <c r="E168" s="42">
        <f>C168/B168</f>
        <v>0.13500120234991253</v>
      </c>
      <c r="F168" s="38"/>
    </row>
    <row r="169" spans="1:6" s="39" customFormat="1" ht="18" customHeight="1" x14ac:dyDescent="0.25">
      <c r="A169" s="41" t="s">
        <v>37</v>
      </c>
      <c r="B169" s="37">
        <v>57700000</v>
      </c>
      <c r="C169" s="37">
        <v>14306259.550000001</v>
      </c>
      <c r="D169" s="37">
        <f>B169-C169</f>
        <v>43393740.450000003</v>
      </c>
      <c r="E169" s="42">
        <f>C169/B169</f>
        <v>0.24794210658578858</v>
      </c>
      <c r="F169" s="38"/>
    </row>
    <row r="170" spans="1:6" s="39" customFormat="1" ht="18" customHeight="1" x14ac:dyDescent="0.25">
      <c r="A170" s="41" t="s">
        <v>38</v>
      </c>
      <c r="B170" s="37">
        <v>0</v>
      </c>
      <c r="C170" s="37">
        <v>0</v>
      </c>
      <c r="D170" s="37">
        <f>B170-C170</f>
        <v>0</v>
      </c>
      <c r="E170" s="42"/>
      <c r="F170" s="38"/>
    </row>
    <row r="171" spans="1:6" s="39" customFormat="1" ht="18" customHeight="1" x14ac:dyDescent="0.25">
      <c r="A171" s="41" t="s">
        <v>39</v>
      </c>
      <c r="B171" s="37">
        <v>0</v>
      </c>
      <c r="C171" s="37">
        <v>0</v>
      </c>
      <c r="D171" s="37">
        <f>B171-C171</f>
        <v>0</v>
      </c>
      <c r="E171" s="42"/>
      <c r="F171" s="38"/>
    </row>
    <row r="172" spans="1:6" s="39" customFormat="1" ht="18" customHeight="1" x14ac:dyDescent="0.25">
      <c r="A172" s="43" t="s">
        <v>40</v>
      </c>
      <c r="B172" s="44">
        <v>87999000</v>
      </c>
      <c r="C172" s="44">
        <v>18396660.98</v>
      </c>
      <c r="D172" s="44">
        <f t="shared" ref="C172:D172" si="34">SUM(D168:D171)</f>
        <v>69602339.020000011</v>
      </c>
      <c r="E172" s="45">
        <f>C172/B172</f>
        <v>0.20905534131069672</v>
      </c>
      <c r="F172" s="38"/>
    </row>
    <row r="173" spans="1:6" s="39" customFormat="1" ht="18" customHeight="1" x14ac:dyDescent="0.25">
      <c r="A173" s="46" t="s">
        <v>41</v>
      </c>
      <c r="B173" s="37">
        <v>2412000</v>
      </c>
      <c r="C173" s="37">
        <v>293008.19</v>
      </c>
      <c r="D173" s="37">
        <f>B173-C173</f>
        <v>2118991.81</v>
      </c>
      <c r="E173" s="42">
        <f>C173/B173</f>
        <v>0.12147934908789386</v>
      </c>
      <c r="F173" s="38"/>
    </row>
    <row r="174" spans="1:6" s="39" customFormat="1" ht="18" customHeight="1" x14ac:dyDescent="0.25">
      <c r="A174" s="43" t="s">
        <v>42</v>
      </c>
      <c r="B174" s="44">
        <v>90411000</v>
      </c>
      <c r="C174" s="44">
        <v>18689669.170000002</v>
      </c>
      <c r="D174" s="44">
        <f t="shared" ref="C174:D174" si="35">D173+D172</f>
        <v>71721330.830000013</v>
      </c>
      <c r="E174" s="45">
        <f>C174/B174</f>
        <v>0.20671897412925419</v>
      </c>
      <c r="F174" s="47"/>
    </row>
    <row r="175" spans="1:6" s="39" customFormat="1" ht="15" customHeight="1" x14ac:dyDescent="0.25">
      <c r="A175" s="36"/>
      <c r="B175" s="37"/>
      <c r="C175" s="37"/>
      <c r="D175" s="37"/>
      <c r="E175" s="37"/>
      <c r="F175" s="38"/>
    </row>
    <row r="176" spans="1:6" s="39" customFormat="1" ht="15" customHeight="1" x14ac:dyDescent="0.25">
      <c r="A176" s="36"/>
      <c r="B176" s="37"/>
      <c r="C176" s="37"/>
      <c r="D176" s="37"/>
      <c r="E176" s="37"/>
      <c r="F176" s="38"/>
    </row>
    <row r="177" spans="1:6" s="39" customFormat="1" ht="15" customHeight="1" x14ac:dyDescent="0.3">
      <c r="A177" s="40" t="s">
        <v>60</v>
      </c>
      <c r="B177" s="37"/>
      <c r="C177" s="37"/>
      <c r="D177" s="37"/>
      <c r="E177" s="37"/>
      <c r="F177" s="38"/>
    </row>
    <row r="178" spans="1:6" s="39" customFormat="1" ht="18" customHeight="1" x14ac:dyDescent="0.25">
      <c r="A178" s="41" t="s">
        <v>36</v>
      </c>
      <c r="B178" s="37">
        <v>1187000</v>
      </c>
      <c r="C178" s="37">
        <v>282543.64</v>
      </c>
      <c r="D178" s="37">
        <f>B178-C178</f>
        <v>904456.36</v>
      </c>
      <c r="E178" s="42">
        <f>C178/B178</f>
        <v>0.23803171019376582</v>
      </c>
      <c r="F178" s="38"/>
    </row>
    <row r="179" spans="1:6" s="39" customFormat="1" ht="18" customHeight="1" x14ac:dyDescent="0.25">
      <c r="A179" s="41" t="s">
        <v>37</v>
      </c>
      <c r="B179" s="37">
        <v>8617000</v>
      </c>
      <c r="C179" s="37">
        <v>2822979.8400000003</v>
      </c>
      <c r="D179" s="37">
        <f>B179-C179</f>
        <v>5794020.1600000001</v>
      </c>
      <c r="E179" s="42">
        <f>C179/B179</f>
        <v>0.32760587675525127</v>
      </c>
      <c r="F179" s="38"/>
    </row>
    <row r="180" spans="1:6" s="39" customFormat="1" ht="18" customHeight="1" x14ac:dyDescent="0.25">
      <c r="A180" s="41" t="s">
        <v>38</v>
      </c>
      <c r="B180" s="37">
        <v>0</v>
      </c>
      <c r="C180" s="37">
        <v>0</v>
      </c>
      <c r="D180" s="37">
        <f>B180-C180</f>
        <v>0</v>
      </c>
      <c r="E180" s="42"/>
      <c r="F180" s="38"/>
    </row>
    <row r="181" spans="1:6" s="39" customFormat="1" ht="18" customHeight="1" x14ac:dyDescent="0.25">
      <c r="A181" s="41" t="s">
        <v>39</v>
      </c>
      <c r="B181" s="37">
        <v>0</v>
      </c>
      <c r="C181" s="37">
        <v>0</v>
      </c>
      <c r="D181" s="37">
        <f>B181-C181</f>
        <v>0</v>
      </c>
      <c r="E181" s="42"/>
      <c r="F181" s="38"/>
    </row>
    <row r="182" spans="1:6" s="39" customFormat="1" ht="18" customHeight="1" x14ac:dyDescent="0.25">
      <c r="A182" s="43" t="s">
        <v>40</v>
      </c>
      <c r="B182" s="44">
        <v>9804000</v>
      </c>
      <c r="C182" s="44">
        <v>3105523.4800000004</v>
      </c>
      <c r="D182" s="44">
        <f t="shared" ref="C182:D182" si="36">SUM(D178:D181)</f>
        <v>6698476.5200000005</v>
      </c>
      <c r="E182" s="45">
        <f>C182/B182</f>
        <v>0.31676086087311306</v>
      </c>
      <c r="F182" s="38"/>
    </row>
    <row r="183" spans="1:6" s="39" customFormat="1" ht="18" customHeight="1" x14ac:dyDescent="0.25">
      <c r="A183" s="46" t="s">
        <v>41</v>
      </c>
      <c r="B183" s="37">
        <v>38000</v>
      </c>
      <c r="C183" s="37">
        <v>9567.36</v>
      </c>
      <c r="D183" s="37">
        <f>B183-C183</f>
        <v>28432.639999999999</v>
      </c>
      <c r="E183" s="42">
        <f>C183/B183</f>
        <v>0.25177263157894736</v>
      </c>
      <c r="F183" s="38"/>
    </row>
    <row r="184" spans="1:6" s="39" customFormat="1" ht="18" customHeight="1" x14ac:dyDescent="0.25">
      <c r="A184" s="43" t="s">
        <v>42</v>
      </c>
      <c r="B184" s="44">
        <v>9842000</v>
      </c>
      <c r="C184" s="44">
        <v>3115090.8400000003</v>
      </c>
      <c r="D184" s="44">
        <f t="shared" ref="C184:D184" si="37">D183+D182</f>
        <v>6726909.1600000001</v>
      </c>
      <c r="E184" s="45">
        <f>C184/B184</f>
        <v>0.31650994106888847</v>
      </c>
      <c r="F184" s="47"/>
    </row>
    <row r="185" spans="1:6" s="39" customFormat="1" ht="15" customHeight="1" x14ac:dyDescent="0.25">
      <c r="A185" s="36"/>
      <c r="B185" s="37"/>
      <c r="C185" s="37"/>
      <c r="D185" s="37"/>
      <c r="E185" s="37"/>
      <c r="F185" s="38"/>
    </row>
    <row r="186" spans="1:6" s="39" customFormat="1" ht="15" customHeight="1" x14ac:dyDescent="0.25">
      <c r="A186" s="36"/>
      <c r="B186" s="37"/>
      <c r="C186" s="37"/>
      <c r="D186" s="37"/>
      <c r="E186" s="37"/>
      <c r="F186" s="38"/>
    </row>
    <row r="187" spans="1:6" s="39" customFormat="1" ht="15" customHeight="1" x14ac:dyDescent="0.3">
      <c r="A187" s="40" t="s">
        <v>61</v>
      </c>
      <c r="B187" s="37"/>
      <c r="C187" s="37"/>
      <c r="D187" s="37"/>
      <c r="E187" s="37"/>
      <c r="F187" s="38"/>
    </row>
    <row r="188" spans="1:6" s="39" customFormat="1" ht="18" customHeight="1" x14ac:dyDescent="0.25">
      <c r="A188" s="41" t="s">
        <v>36</v>
      </c>
      <c r="B188" s="37">
        <v>12106000</v>
      </c>
      <c r="C188" s="37">
        <v>2333797.36</v>
      </c>
      <c r="D188" s="37">
        <f>B188-C188</f>
        <v>9772202.6400000006</v>
      </c>
      <c r="E188" s="42">
        <f>C188/B188</f>
        <v>0.19278022137782916</v>
      </c>
      <c r="F188" s="38"/>
    </row>
    <row r="189" spans="1:6" s="39" customFormat="1" ht="18" customHeight="1" x14ac:dyDescent="0.25">
      <c r="A189" s="41" t="s">
        <v>37</v>
      </c>
      <c r="B189" s="37">
        <v>28341000</v>
      </c>
      <c r="C189" s="37">
        <v>5896734.0700000003</v>
      </c>
      <c r="D189" s="37">
        <f>B189-C189</f>
        <v>22444265.93</v>
      </c>
      <c r="E189" s="42">
        <f>C189/B189</f>
        <v>0.20806372640344378</v>
      </c>
      <c r="F189" s="38"/>
    </row>
    <row r="190" spans="1:6" s="39" customFormat="1" ht="18" customHeight="1" x14ac:dyDescent="0.25">
      <c r="A190" s="41" t="s">
        <v>38</v>
      </c>
      <c r="B190" s="37">
        <v>0</v>
      </c>
      <c r="C190" s="37">
        <v>0</v>
      </c>
      <c r="D190" s="37">
        <f>B190-C190</f>
        <v>0</v>
      </c>
      <c r="E190" s="42"/>
      <c r="F190" s="38"/>
    </row>
    <row r="191" spans="1:6" s="39" customFormat="1" ht="18" customHeight="1" x14ac:dyDescent="0.25">
      <c r="A191" s="41" t="s">
        <v>39</v>
      </c>
      <c r="B191" s="37">
        <v>0</v>
      </c>
      <c r="C191" s="37">
        <v>0</v>
      </c>
      <c r="D191" s="37">
        <f>B191-C191</f>
        <v>0</v>
      </c>
      <c r="E191" s="42"/>
      <c r="F191" s="38"/>
    </row>
    <row r="192" spans="1:6" s="39" customFormat="1" ht="18" customHeight="1" x14ac:dyDescent="0.25">
      <c r="A192" s="43" t="s">
        <v>40</v>
      </c>
      <c r="B192" s="44">
        <v>40447000</v>
      </c>
      <c r="C192" s="44">
        <v>8230531.4299999997</v>
      </c>
      <c r="D192" s="44">
        <f t="shared" ref="C192:D192" si="38">SUM(D188:D191)</f>
        <v>32216468.57</v>
      </c>
      <c r="E192" s="45">
        <f>C192/B192</f>
        <v>0.20348929290182213</v>
      </c>
      <c r="F192" s="38"/>
    </row>
    <row r="193" spans="1:6" s="39" customFormat="1" ht="18" customHeight="1" x14ac:dyDescent="0.25">
      <c r="A193" s="46" t="s">
        <v>41</v>
      </c>
      <c r="B193" s="37">
        <v>519000</v>
      </c>
      <c r="C193" s="37">
        <v>129903.40000000001</v>
      </c>
      <c r="D193" s="37">
        <f>B193-C193</f>
        <v>389096.6</v>
      </c>
      <c r="E193" s="42">
        <f>C193/B193</f>
        <v>0.25029556840077072</v>
      </c>
      <c r="F193" s="38"/>
    </row>
    <row r="194" spans="1:6" s="39" customFormat="1" ht="18" customHeight="1" x14ac:dyDescent="0.25">
      <c r="A194" s="43" t="s">
        <v>42</v>
      </c>
      <c r="B194" s="44">
        <v>40966000</v>
      </c>
      <c r="C194" s="44">
        <v>8360434.8300000001</v>
      </c>
      <c r="D194" s="44">
        <f t="shared" ref="C194:D194" si="39">D193+D192</f>
        <v>32605565.170000002</v>
      </c>
      <c r="E194" s="45">
        <f>C194/B194</f>
        <v>0.204082283601035</v>
      </c>
      <c r="F194" s="47"/>
    </row>
    <row r="195" spans="1:6" s="39" customFormat="1" ht="15" customHeight="1" x14ac:dyDescent="0.25">
      <c r="A195" s="36"/>
      <c r="B195" s="37"/>
      <c r="C195" s="37"/>
      <c r="D195" s="37"/>
      <c r="E195" s="37"/>
      <c r="F195" s="38"/>
    </row>
    <row r="196" spans="1:6" s="39" customFormat="1" ht="15" customHeight="1" x14ac:dyDescent="0.25">
      <c r="A196" s="36"/>
      <c r="B196" s="37"/>
      <c r="C196" s="37"/>
      <c r="D196" s="37"/>
      <c r="E196" s="37"/>
      <c r="F196" s="38"/>
    </row>
    <row r="197" spans="1:6" s="39" customFormat="1" ht="15" customHeight="1" x14ac:dyDescent="0.3">
      <c r="A197" s="40" t="s">
        <v>62</v>
      </c>
      <c r="B197" s="37"/>
      <c r="C197" s="37"/>
      <c r="D197" s="37"/>
      <c r="E197" s="37"/>
      <c r="F197" s="38"/>
    </row>
    <row r="198" spans="1:6" s="39" customFormat="1" ht="18" customHeight="1" x14ac:dyDescent="0.25">
      <c r="A198" s="41" t="s">
        <v>36</v>
      </c>
      <c r="B198" s="37">
        <v>12067000</v>
      </c>
      <c r="C198" s="37">
        <v>1761391.3699999999</v>
      </c>
      <c r="D198" s="37">
        <f>B198-C198</f>
        <v>10305608.630000001</v>
      </c>
      <c r="E198" s="42">
        <f>C198/B198</f>
        <v>0.14596762824231374</v>
      </c>
      <c r="F198" s="38"/>
    </row>
    <row r="199" spans="1:6" s="39" customFormat="1" ht="18" customHeight="1" x14ac:dyDescent="0.25">
      <c r="A199" s="41" t="s">
        <v>37</v>
      </c>
      <c r="B199" s="37">
        <v>29953000</v>
      </c>
      <c r="C199" s="37">
        <v>6955025.6100000003</v>
      </c>
      <c r="D199" s="37">
        <f>B199-C199</f>
        <v>22997974.390000001</v>
      </c>
      <c r="E199" s="42">
        <f>C199/B199</f>
        <v>0.23219796380996896</v>
      </c>
      <c r="F199" s="38"/>
    </row>
    <row r="200" spans="1:6" s="39" customFormat="1" ht="18" customHeight="1" x14ac:dyDescent="0.25">
      <c r="A200" s="41" t="s">
        <v>38</v>
      </c>
      <c r="B200" s="37">
        <v>0</v>
      </c>
      <c r="C200" s="37">
        <v>0</v>
      </c>
      <c r="D200" s="37">
        <f>B200-C200</f>
        <v>0</v>
      </c>
      <c r="E200" s="42"/>
      <c r="F200" s="38"/>
    </row>
    <row r="201" spans="1:6" s="39" customFormat="1" ht="18" customHeight="1" x14ac:dyDescent="0.25">
      <c r="A201" s="41" t="s">
        <v>39</v>
      </c>
      <c r="B201" s="37">
        <v>0</v>
      </c>
      <c r="C201" s="37">
        <v>0</v>
      </c>
      <c r="D201" s="37">
        <f>B201-C201</f>
        <v>0</v>
      </c>
      <c r="E201" s="42"/>
      <c r="F201" s="38"/>
    </row>
    <row r="202" spans="1:6" s="39" customFormat="1" ht="18" customHeight="1" x14ac:dyDescent="0.25">
      <c r="A202" s="43" t="s">
        <v>40</v>
      </c>
      <c r="B202" s="44">
        <v>42020000</v>
      </c>
      <c r="C202" s="44">
        <v>8716416.9800000004</v>
      </c>
      <c r="D202" s="44">
        <f t="shared" ref="C202:D202" si="40">SUM(D198:D201)</f>
        <v>33303583.020000003</v>
      </c>
      <c r="E202" s="45">
        <f>C202/B202</f>
        <v>0.2074349590671109</v>
      </c>
      <c r="F202" s="38"/>
    </row>
    <row r="203" spans="1:6" s="39" customFormat="1" ht="18" customHeight="1" x14ac:dyDescent="0.25">
      <c r="A203" s="46" t="s">
        <v>41</v>
      </c>
      <c r="B203" s="37">
        <v>902000</v>
      </c>
      <c r="C203" s="37">
        <v>121826.16</v>
      </c>
      <c r="D203" s="37">
        <f>B203-C203</f>
        <v>780173.84</v>
      </c>
      <c r="E203" s="42">
        <f>C203/B203</f>
        <v>0.13506226164079824</v>
      </c>
      <c r="F203" s="38"/>
    </row>
    <row r="204" spans="1:6" s="39" customFormat="1" ht="18" customHeight="1" x14ac:dyDescent="0.25">
      <c r="A204" s="43" t="s">
        <v>42</v>
      </c>
      <c r="B204" s="44">
        <v>42922000</v>
      </c>
      <c r="C204" s="44">
        <v>8838243.1400000006</v>
      </c>
      <c r="D204" s="44">
        <f t="shared" ref="C204:D204" si="41">D203+D202</f>
        <v>34083756.860000007</v>
      </c>
      <c r="E204" s="45">
        <f>C204/B204</f>
        <v>0.20591405666091983</v>
      </c>
      <c r="F204" s="47"/>
    </row>
    <row r="205" spans="1:6" s="39" customFormat="1" ht="15" customHeight="1" x14ac:dyDescent="0.25">
      <c r="A205" s="36"/>
      <c r="B205" s="37"/>
      <c r="C205" s="37"/>
      <c r="D205" s="37"/>
      <c r="E205" s="37"/>
      <c r="F205" s="38"/>
    </row>
    <row r="206" spans="1:6" s="39" customFormat="1" ht="15" customHeight="1" x14ac:dyDescent="0.25">
      <c r="A206" s="36"/>
      <c r="B206" s="37"/>
      <c r="C206" s="37"/>
      <c r="D206" s="37"/>
      <c r="E206" s="37"/>
      <c r="F206" s="38"/>
    </row>
    <row r="207" spans="1:6" s="39" customFormat="1" ht="15" customHeight="1" x14ac:dyDescent="0.3">
      <c r="A207" s="40" t="s">
        <v>63</v>
      </c>
      <c r="B207" s="37"/>
      <c r="C207" s="37"/>
      <c r="D207" s="37"/>
      <c r="E207" s="37"/>
      <c r="F207" s="38"/>
    </row>
    <row r="208" spans="1:6" s="39" customFormat="1" ht="18" customHeight="1" x14ac:dyDescent="0.25">
      <c r="A208" s="41" t="s">
        <v>36</v>
      </c>
      <c r="B208" s="37">
        <v>22329000</v>
      </c>
      <c r="C208" s="37">
        <v>5026759.9800000004</v>
      </c>
      <c r="D208" s="37">
        <f>B208-C208</f>
        <v>17302240.02</v>
      </c>
      <c r="E208" s="42">
        <f>C208/B208</f>
        <v>0.22512248555689912</v>
      </c>
      <c r="F208" s="38"/>
    </row>
    <row r="209" spans="1:6" s="39" customFormat="1" ht="18" customHeight="1" x14ac:dyDescent="0.25">
      <c r="A209" s="41" t="s">
        <v>37</v>
      </c>
      <c r="B209" s="37">
        <v>35549000</v>
      </c>
      <c r="C209" s="37">
        <v>8469534.9100000001</v>
      </c>
      <c r="D209" s="37">
        <f>B209-C209</f>
        <v>27079465.09</v>
      </c>
      <c r="E209" s="42">
        <f>C209/B209</f>
        <v>0.23824959661312556</v>
      </c>
      <c r="F209" s="38"/>
    </row>
    <row r="210" spans="1:6" s="39" customFormat="1" ht="18" customHeight="1" x14ac:dyDescent="0.25">
      <c r="A210" s="41" t="s">
        <v>38</v>
      </c>
      <c r="B210" s="37">
        <v>0</v>
      </c>
      <c r="C210" s="37">
        <v>0</v>
      </c>
      <c r="D210" s="37">
        <f>B210-C210</f>
        <v>0</v>
      </c>
      <c r="E210" s="42"/>
      <c r="F210" s="38"/>
    </row>
    <row r="211" spans="1:6" s="39" customFormat="1" ht="18" customHeight="1" x14ac:dyDescent="0.25">
      <c r="A211" s="41" t="s">
        <v>39</v>
      </c>
      <c r="B211" s="37">
        <v>0</v>
      </c>
      <c r="C211" s="37">
        <v>0</v>
      </c>
      <c r="D211" s="37">
        <f>B211-C211</f>
        <v>0</v>
      </c>
      <c r="E211" s="42"/>
      <c r="F211" s="38"/>
    </row>
    <row r="212" spans="1:6" s="39" customFormat="1" ht="18" customHeight="1" x14ac:dyDescent="0.25">
      <c r="A212" s="43" t="s">
        <v>40</v>
      </c>
      <c r="B212" s="44">
        <v>57878000</v>
      </c>
      <c r="C212" s="44">
        <v>13496294.890000001</v>
      </c>
      <c r="D212" s="44">
        <f t="shared" ref="C212:D212" si="42">SUM(D208:D211)</f>
        <v>44381705.109999999</v>
      </c>
      <c r="E212" s="45">
        <f>C212/B212</f>
        <v>0.23318523255813955</v>
      </c>
      <c r="F212" s="38"/>
    </row>
    <row r="213" spans="1:6" s="39" customFormat="1" ht="18" customHeight="1" x14ac:dyDescent="0.25">
      <c r="A213" s="46" t="s">
        <v>41</v>
      </c>
      <c r="B213" s="37">
        <v>1603000</v>
      </c>
      <c r="C213" s="37">
        <v>251385.84</v>
      </c>
      <c r="D213" s="37">
        <f>B213-C213</f>
        <v>1351614.16</v>
      </c>
      <c r="E213" s="42">
        <f>C213/B213</f>
        <v>0.15682210854647535</v>
      </c>
      <c r="F213" s="38"/>
    </row>
    <row r="214" spans="1:6" s="39" customFormat="1" ht="18" customHeight="1" x14ac:dyDescent="0.25">
      <c r="A214" s="43" t="s">
        <v>42</v>
      </c>
      <c r="B214" s="44">
        <v>59481000</v>
      </c>
      <c r="C214" s="44">
        <v>13747680.73</v>
      </c>
      <c r="D214" s="44">
        <f t="shared" ref="C214:D214" si="43">D213+D212</f>
        <v>45733319.269999996</v>
      </c>
      <c r="E214" s="45">
        <f>C214/B214</f>
        <v>0.23112726299154351</v>
      </c>
      <c r="F214" s="47"/>
    </row>
    <row r="215" spans="1:6" s="39" customFormat="1" ht="15" customHeight="1" x14ac:dyDescent="0.25">
      <c r="A215" s="36"/>
      <c r="B215" s="37"/>
      <c r="C215" s="37"/>
      <c r="D215" s="37"/>
      <c r="E215" s="37"/>
      <c r="F215" s="38"/>
    </row>
    <row r="216" spans="1:6" s="39" customFormat="1" ht="15" customHeight="1" x14ac:dyDescent="0.25">
      <c r="A216" s="36"/>
      <c r="B216" s="37"/>
      <c r="C216" s="37"/>
      <c r="D216" s="37"/>
      <c r="E216" s="37"/>
      <c r="F216" s="38"/>
    </row>
    <row r="217" spans="1:6" s="39" customFormat="1" ht="15" customHeight="1" x14ac:dyDescent="0.3">
      <c r="A217" s="40" t="s">
        <v>64</v>
      </c>
      <c r="B217" s="37"/>
      <c r="C217" s="37"/>
      <c r="D217" s="37"/>
      <c r="E217" s="37"/>
      <c r="F217" s="38"/>
    </row>
    <row r="218" spans="1:6" s="39" customFormat="1" ht="18" customHeight="1" x14ac:dyDescent="0.25">
      <c r="A218" s="41" t="s">
        <v>36</v>
      </c>
      <c r="B218" s="37">
        <v>21560000</v>
      </c>
      <c r="C218" s="37">
        <v>4604753.0999999996</v>
      </c>
      <c r="D218" s="37">
        <f>B218-C218</f>
        <v>16955246.899999999</v>
      </c>
      <c r="E218" s="42">
        <f>C218/B218</f>
        <v>0.21357852968460109</v>
      </c>
      <c r="F218" s="38"/>
    </row>
    <row r="219" spans="1:6" s="39" customFormat="1" ht="18" customHeight="1" x14ac:dyDescent="0.25">
      <c r="A219" s="41" t="s">
        <v>37</v>
      </c>
      <c r="B219" s="37">
        <v>32010000</v>
      </c>
      <c r="C219" s="37">
        <v>3132961.55</v>
      </c>
      <c r="D219" s="37">
        <f>B219-C219</f>
        <v>28877038.449999999</v>
      </c>
      <c r="E219" s="42">
        <f>C219/B219</f>
        <v>9.7874462667916273E-2</v>
      </c>
      <c r="F219" s="38"/>
    </row>
    <row r="220" spans="1:6" s="39" customFormat="1" ht="18" customHeight="1" x14ac:dyDescent="0.25">
      <c r="A220" s="41" t="s">
        <v>38</v>
      </c>
      <c r="B220" s="37">
        <v>0</v>
      </c>
      <c r="C220" s="37">
        <v>0</v>
      </c>
      <c r="D220" s="37">
        <f>B220-C220</f>
        <v>0</v>
      </c>
      <c r="E220" s="42"/>
      <c r="F220" s="38"/>
    </row>
    <row r="221" spans="1:6" s="39" customFormat="1" ht="18" customHeight="1" x14ac:dyDescent="0.25">
      <c r="A221" s="41" t="s">
        <v>39</v>
      </c>
      <c r="B221" s="37">
        <v>0</v>
      </c>
      <c r="C221" s="37">
        <v>0</v>
      </c>
      <c r="D221" s="37">
        <f>B221-C221</f>
        <v>0</v>
      </c>
      <c r="E221" s="42"/>
      <c r="F221" s="38"/>
    </row>
    <row r="222" spans="1:6" s="39" customFormat="1" ht="18" customHeight="1" x14ac:dyDescent="0.25">
      <c r="A222" s="43" t="s">
        <v>40</v>
      </c>
      <c r="B222" s="44">
        <v>53570000</v>
      </c>
      <c r="C222" s="44">
        <v>7737714.6499999994</v>
      </c>
      <c r="D222" s="44">
        <f t="shared" ref="C222:D222" si="44">SUM(D218:D221)</f>
        <v>45832285.349999994</v>
      </c>
      <c r="E222" s="45">
        <f>C222/B222</f>
        <v>0.14444119189845062</v>
      </c>
      <c r="F222" s="38"/>
    </row>
    <row r="223" spans="1:6" s="39" customFormat="1" ht="18" customHeight="1" x14ac:dyDescent="0.25">
      <c r="A223" s="46" t="s">
        <v>41</v>
      </c>
      <c r="B223" s="37">
        <v>1435000</v>
      </c>
      <c r="C223" s="37">
        <v>272444.52</v>
      </c>
      <c r="D223" s="37">
        <f>B223-C223</f>
        <v>1162555.48</v>
      </c>
      <c r="E223" s="42">
        <f>C223/B223</f>
        <v>0.18985680836236934</v>
      </c>
      <c r="F223" s="38"/>
    </row>
    <row r="224" spans="1:6" s="39" customFormat="1" ht="18" customHeight="1" x14ac:dyDescent="0.25">
      <c r="A224" s="43" t="s">
        <v>42</v>
      </c>
      <c r="B224" s="44">
        <v>55005000</v>
      </c>
      <c r="C224" s="44">
        <v>8010159.1699999999</v>
      </c>
      <c r="D224" s="44">
        <f t="shared" ref="C224:D224" si="45">D223+D222</f>
        <v>46994840.829999991</v>
      </c>
      <c r="E224" s="45">
        <f>C224/B224</f>
        <v>0.14562601890737206</v>
      </c>
      <c r="F224" s="47"/>
    </row>
    <row r="225" spans="1:6" s="39" customFormat="1" ht="15" customHeight="1" x14ac:dyDescent="0.25">
      <c r="A225" s="36"/>
      <c r="B225" s="37"/>
      <c r="C225" s="37"/>
      <c r="D225" s="37"/>
      <c r="E225" s="37"/>
      <c r="F225" s="38"/>
    </row>
    <row r="226" spans="1:6" s="39" customFormat="1" ht="15" customHeight="1" x14ac:dyDescent="0.25">
      <c r="A226" s="36"/>
      <c r="B226" s="37"/>
      <c r="C226" s="37"/>
      <c r="D226" s="37"/>
      <c r="E226" s="37"/>
      <c r="F226" s="38"/>
    </row>
    <row r="227" spans="1:6" s="39" customFormat="1" ht="15" customHeight="1" x14ac:dyDescent="0.3">
      <c r="A227" s="40" t="s">
        <v>65</v>
      </c>
      <c r="B227" s="37"/>
      <c r="C227" s="37"/>
      <c r="D227" s="37"/>
      <c r="E227" s="37"/>
      <c r="F227" s="38"/>
    </row>
    <row r="228" spans="1:6" s="39" customFormat="1" ht="18" customHeight="1" x14ac:dyDescent="0.25">
      <c r="A228" s="41" t="s">
        <v>36</v>
      </c>
      <c r="B228" s="37">
        <v>22334000</v>
      </c>
      <c r="C228" s="37">
        <v>4778183.71</v>
      </c>
      <c r="D228" s="37">
        <f>B228-C228</f>
        <v>17555816.289999999</v>
      </c>
      <c r="E228" s="42">
        <f>C228/B228</f>
        <v>0.21394213799588072</v>
      </c>
      <c r="F228" s="38"/>
    </row>
    <row r="229" spans="1:6" s="39" customFormat="1" ht="18" customHeight="1" x14ac:dyDescent="0.25">
      <c r="A229" s="41" t="s">
        <v>37</v>
      </c>
      <c r="B229" s="37">
        <v>43411000</v>
      </c>
      <c r="C229" s="37">
        <v>6597634.1400000006</v>
      </c>
      <c r="D229" s="37">
        <f>B229-C229</f>
        <v>36813365.859999999</v>
      </c>
      <c r="E229" s="42">
        <f>C229/B229</f>
        <v>0.15198069936191289</v>
      </c>
      <c r="F229" s="38"/>
    </row>
    <row r="230" spans="1:6" s="39" customFormat="1" ht="18" customHeight="1" x14ac:dyDescent="0.25">
      <c r="A230" s="41" t="s">
        <v>38</v>
      </c>
      <c r="B230" s="37">
        <v>0</v>
      </c>
      <c r="C230" s="37">
        <v>0</v>
      </c>
      <c r="D230" s="37">
        <f>B230-C230</f>
        <v>0</v>
      </c>
      <c r="E230" s="42"/>
      <c r="F230" s="38"/>
    </row>
    <row r="231" spans="1:6" s="39" customFormat="1" ht="18" customHeight="1" x14ac:dyDescent="0.25">
      <c r="A231" s="41" t="s">
        <v>39</v>
      </c>
      <c r="B231" s="37">
        <v>0</v>
      </c>
      <c r="C231" s="37">
        <v>0</v>
      </c>
      <c r="D231" s="37">
        <f>B231-C231</f>
        <v>0</v>
      </c>
      <c r="E231" s="42"/>
      <c r="F231" s="38"/>
    </row>
    <row r="232" spans="1:6" s="39" customFormat="1" ht="18" customHeight="1" x14ac:dyDescent="0.25">
      <c r="A232" s="43" t="s">
        <v>40</v>
      </c>
      <c r="B232" s="44">
        <v>65745000</v>
      </c>
      <c r="C232" s="44">
        <v>11375817.850000001</v>
      </c>
      <c r="D232" s="44">
        <f t="shared" ref="C232:D232" si="46">SUM(D228:D231)</f>
        <v>54369182.149999999</v>
      </c>
      <c r="E232" s="45">
        <f>C232/B232</f>
        <v>0.17302939919385507</v>
      </c>
      <c r="F232" s="38"/>
    </row>
    <row r="233" spans="1:6" s="39" customFormat="1" ht="18" customHeight="1" x14ac:dyDescent="0.25">
      <c r="A233" s="46" t="s">
        <v>41</v>
      </c>
      <c r="B233" s="37">
        <v>1598000</v>
      </c>
      <c r="C233" s="37">
        <v>232520.88</v>
      </c>
      <c r="D233" s="37">
        <f>B233-C233</f>
        <v>1365479.12</v>
      </c>
      <c r="E233" s="42">
        <f>C233/B233</f>
        <v>0.14550743429286608</v>
      </c>
      <c r="F233" s="38"/>
    </row>
    <row r="234" spans="1:6" s="39" customFormat="1" ht="18" customHeight="1" x14ac:dyDescent="0.25">
      <c r="A234" s="43" t="s">
        <v>42</v>
      </c>
      <c r="B234" s="44">
        <v>67343000</v>
      </c>
      <c r="C234" s="44">
        <v>11608338.730000002</v>
      </c>
      <c r="D234" s="44">
        <f t="shared" ref="C234:D234" si="47">D233+D232</f>
        <v>55734661.269999996</v>
      </c>
      <c r="E234" s="45">
        <f>C234/B234</f>
        <v>0.17237632315162679</v>
      </c>
      <c r="F234" s="47"/>
    </row>
    <row r="235" spans="1:6" s="39" customFormat="1" ht="15" customHeight="1" x14ac:dyDescent="0.25">
      <c r="A235" s="36"/>
      <c r="B235" s="37"/>
      <c r="C235" s="37"/>
      <c r="D235" s="37"/>
      <c r="E235" s="37"/>
      <c r="F235" s="38"/>
    </row>
    <row r="236" spans="1:6" s="39" customFormat="1" ht="15" customHeight="1" x14ac:dyDescent="0.25">
      <c r="A236" s="36"/>
      <c r="B236" s="37"/>
      <c r="C236" s="37"/>
      <c r="D236" s="37"/>
      <c r="E236" s="37"/>
      <c r="F236" s="38"/>
    </row>
    <row r="237" spans="1:6" s="39" customFormat="1" ht="15" customHeight="1" x14ac:dyDescent="0.3">
      <c r="A237" s="40" t="s">
        <v>66</v>
      </c>
      <c r="B237" s="37"/>
      <c r="C237" s="37"/>
      <c r="D237" s="37"/>
      <c r="E237" s="37"/>
      <c r="F237" s="38"/>
    </row>
    <row r="238" spans="1:6" s="39" customFormat="1" ht="18" customHeight="1" x14ac:dyDescent="0.25">
      <c r="A238" s="41" t="s">
        <v>36</v>
      </c>
      <c r="B238" s="37">
        <v>13051000</v>
      </c>
      <c r="C238" s="37">
        <v>2867020.51</v>
      </c>
      <c r="D238" s="37">
        <f>B238-C238</f>
        <v>10183979.49</v>
      </c>
      <c r="E238" s="42">
        <f>C238/B238</f>
        <v>0.21967822465711437</v>
      </c>
      <c r="F238" s="38"/>
    </row>
    <row r="239" spans="1:6" s="39" customFormat="1" ht="18" customHeight="1" x14ac:dyDescent="0.25">
      <c r="A239" s="41" t="s">
        <v>37</v>
      </c>
      <c r="B239" s="37">
        <v>30106000</v>
      </c>
      <c r="C239" s="37">
        <v>4734511.75</v>
      </c>
      <c r="D239" s="37">
        <f>B239-C239</f>
        <v>25371488.25</v>
      </c>
      <c r="E239" s="42">
        <f>C239/B239</f>
        <v>0.15726140138178435</v>
      </c>
      <c r="F239" s="38"/>
    </row>
    <row r="240" spans="1:6" s="39" customFormat="1" ht="18" customHeight="1" x14ac:dyDescent="0.25">
      <c r="A240" s="41" t="s">
        <v>38</v>
      </c>
      <c r="B240" s="37">
        <v>0</v>
      </c>
      <c r="C240" s="37">
        <v>0</v>
      </c>
      <c r="D240" s="37">
        <f>B240-C240</f>
        <v>0</v>
      </c>
      <c r="E240" s="42"/>
      <c r="F240" s="38"/>
    </row>
    <row r="241" spans="1:6" s="39" customFormat="1" ht="18" customHeight="1" x14ac:dyDescent="0.25">
      <c r="A241" s="41" t="s">
        <v>39</v>
      </c>
      <c r="B241" s="37">
        <v>0</v>
      </c>
      <c r="C241" s="37">
        <v>0</v>
      </c>
      <c r="D241" s="37">
        <f>B241-C241</f>
        <v>0</v>
      </c>
      <c r="E241" s="42"/>
      <c r="F241" s="38"/>
    </row>
    <row r="242" spans="1:6" s="39" customFormat="1" ht="18" customHeight="1" x14ac:dyDescent="0.25">
      <c r="A242" s="43" t="s">
        <v>40</v>
      </c>
      <c r="B242" s="44">
        <v>43157000</v>
      </c>
      <c r="C242" s="44">
        <v>7601532.2599999998</v>
      </c>
      <c r="D242" s="44">
        <f t="shared" ref="C242:D242" si="48">SUM(D238:D241)</f>
        <v>35555467.740000002</v>
      </c>
      <c r="E242" s="45">
        <f>C242/B242</f>
        <v>0.17613671617582316</v>
      </c>
      <c r="F242" s="38"/>
    </row>
    <row r="243" spans="1:6" s="39" customFormat="1" ht="18" customHeight="1" x14ac:dyDescent="0.25">
      <c r="A243" s="46" t="s">
        <v>41</v>
      </c>
      <c r="B243" s="37">
        <v>737000</v>
      </c>
      <c r="C243" s="37">
        <v>180508.32</v>
      </c>
      <c r="D243" s="37">
        <f>B243-C243</f>
        <v>556491.67999999993</v>
      </c>
      <c r="E243" s="42">
        <f>C243/B243</f>
        <v>0.24492309362279513</v>
      </c>
      <c r="F243" s="38"/>
    </row>
    <row r="244" spans="1:6" s="39" customFormat="1" ht="18" customHeight="1" x14ac:dyDescent="0.25">
      <c r="A244" s="43" t="s">
        <v>42</v>
      </c>
      <c r="B244" s="44">
        <v>43894000</v>
      </c>
      <c r="C244" s="44">
        <v>7782040.5800000001</v>
      </c>
      <c r="D244" s="44">
        <f t="shared" ref="C244:D244" si="49">D243+D242</f>
        <v>36111959.420000002</v>
      </c>
      <c r="E244" s="45">
        <f>C244/B244</f>
        <v>0.17729167038775231</v>
      </c>
      <c r="F244" s="47"/>
    </row>
    <row r="245" spans="1:6" s="39" customFormat="1" ht="15" customHeight="1" x14ac:dyDescent="0.25">
      <c r="A245" s="36"/>
      <c r="B245" s="37"/>
      <c r="C245" s="37"/>
      <c r="D245" s="37"/>
      <c r="E245" s="37"/>
      <c r="F245" s="38"/>
    </row>
    <row r="246" spans="1:6" s="39" customFormat="1" ht="15" customHeight="1" x14ac:dyDescent="0.25">
      <c r="A246" s="36"/>
      <c r="B246" s="37"/>
      <c r="C246" s="37"/>
      <c r="D246" s="37"/>
      <c r="E246" s="37"/>
      <c r="F246" s="38"/>
    </row>
    <row r="247" spans="1:6" s="39" customFormat="1" ht="15" customHeight="1" x14ac:dyDescent="0.3">
      <c r="A247" s="40" t="s">
        <v>67</v>
      </c>
      <c r="B247" s="37"/>
      <c r="C247" s="37"/>
      <c r="D247" s="37"/>
      <c r="E247" s="37"/>
      <c r="F247" s="38"/>
    </row>
    <row r="248" spans="1:6" s="39" customFormat="1" ht="18" customHeight="1" x14ac:dyDescent="0.25">
      <c r="A248" s="41" t="s">
        <v>36</v>
      </c>
      <c r="B248" s="37">
        <v>22707000</v>
      </c>
      <c r="C248" s="37">
        <v>5865473.8399999999</v>
      </c>
      <c r="D248" s="37">
        <f>B248-C248</f>
        <v>16841526.16</v>
      </c>
      <c r="E248" s="42">
        <f>C248/B248</f>
        <v>0.25831126260624476</v>
      </c>
      <c r="F248" s="38"/>
    </row>
    <row r="249" spans="1:6" s="39" customFormat="1" ht="18" customHeight="1" x14ac:dyDescent="0.25">
      <c r="A249" s="41" t="s">
        <v>37</v>
      </c>
      <c r="B249" s="37">
        <v>61167000</v>
      </c>
      <c r="C249" s="37">
        <v>38095994.300000004</v>
      </c>
      <c r="D249" s="37">
        <f>B249-C249</f>
        <v>23071005.699999996</v>
      </c>
      <c r="E249" s="42">
        <f>C249/B249</f>
        <v>0.62281940098419086</v>
      </c>
      <c r="F249" s="38"/>
    </row>
    <row r="250" spans="1:6" s="39" customFormat="1" ht="18" customHeight="1" x14ac:dyDescent="0.25">
      <c r="A250" s="41" t="s">
        <v>38</v>
      </c>
      <c r="B250" s="37">
        <v>0</v>
      </c>
      <c r="C250" s="37">
        <v>0</v>
      </c>
      <c r="D250" s="37">
        <f>B250-C250</f>
        <v>0</v>
      </c>
      <c r="E250" s="42"/>
      <c r="F250" s="38"/>
    </row>
    <row r="251" spans="1:6" s="39" customFormat="1" ht="18" customHeight="1" x14ac:dyDescent="0.25">
      <c r="A251" s="41" t="s">
        <v>39</v>
      </c>
      <c r="B251" s="37">
        <v>0</v>
      </c>
      <c r="C251" s="37">
        <v>0</v>
      </c>
      <c r="D251" s="37">
        <f>B251-C251</f>
        <v>0</v>
      </c>
      <c r="E251" s="42"/>
      <c r="F251" s="38"/>
    </row>
    <row r="252" spans="1:6" s="39" customFormat="1" ht="18" customHeight="1" x14ac:dyDescent="0.25">
      <c r="A252" s="43" t="s">
        <v>40</v>
      </c>
      <c r="B252" s="44">
        <v>83874000</v>
      </c>
      <c r="C252" s="44">
        <v>43961468.140000001</v>
      </c>
      <c r="D252" s="44">
        <f t="shared" ref="C252:D252" si="50">SUM(D248:D251)</f>
        <v>39912531.859999999</v>
      </c>
      <c r="E252" s="45">
        <f>C252/B252</f>
        <v>0.52413701671554958</v>
      </c>
      <c r="F252" s="38"/>
    </row>
    <row r="253" spans="1:6" s="39" customFormat="1" ht="18" customHeight="1" x14ac:dyDescent="0.25">
      <c r="A253" s="46" t="s">
        <v>41</v>
      </c>
      <c r="B253" s="37">
        <v>1352000</v>
      </c>
      <c r="C253" s="37">
        <v>338610.36</v>
      </c>
      <c r="D253" s="37">
        <f>B253-C253</f>
        <v>1013389.64</v>
      </c>
      <c r="E253" s="42">
        <f>C253/B253</f>
        <v>0.25045144970414202</v>
      </c>
      <c r="F253" s="38"/>
    </row>
    <row r="254" spans="1:6" s="39" customFormat="1" ht="18" customHeight="1" x14ac:dyDescent="0.25">
      <c r="A254" s="43" t="s">
        <v>42</v>
      </c>
      <c r="B254" s="44">
        <v>85226000</v>
      </c>
      <c r="C254" s="44">
        <v>44300078.5</v>
      </c>
      <c r="D254" s="44">
        <f t="shared" ref="C254:D254" si="51">D253+D252</f>
        <v>40925921.5</v>
      </c>
      <c r="E254" s="45">
        <f>C254/B254</f>
        <v>0.51979535001056021</v>
      </c>
      <c r="F254" s="47"/>
    </row>
    <row r="255" spans="1:6" s="39" customFormat="1" ht="15" customHeight="1" x14ac:dyDescent="0.25">
      <c r="A255" s="36"/>
      <c r="B255" s="37"/>
      <c r="C255" s="37"/>
      <c r="D255" s="37"/>
      <c r="E255" s="37"/>
      <c r="F255" s="38"/>
    </row>
    <row r="256" spans="1:6" s="39" customFormat="1" ht="15" customHeight="1" x14ac:dyDescent="0.25">
      <c r="A256" s="36"/>
      <c r="B256" s="37"/>
      <c r="C256" s="37"/>
      <c r="D256" s="37"/>
      <c r="E256" s="37"/>
      <c r="F256" s="38"/>
    </row>
    <row r="257" spans="1:6" s="39" customFormat="1" ht="15" customHeight="1" x14ac:dyDescent="0.3">
      <c r="A257" s="40" t="s">
        <v>68</v>
      </c>
      <c r="B257" s="37"/>
      <c r="C257" s="37"/>
      <c r="D257" s="37"/>
      <c r="E257" s="37"/>
      <c r="F257" s="38"/>
    </row>
    <row r="258" spans="1:6" s="39" customFormat="1" ht="18" customHeight="1" x14ac:dyDescent="0.25">
      <c r="A258" s="41" t="s">
        <v>36</v>
      </c>
      <c r="B258" s="37">
        <v>8675000</v>
      </c>
      <c r="C258" s="37">
        <v>1458509.5</v>
      </c>
      <c r="D258" s="37">
        <f>B258-C258</f>
        <v>7216490.5</v>
      </c>
      <c r="E258" s="42">
        <f>C258/B258</f>
        <v>0.1681278962536023</v>
      </c>
      <c r="F258" s="38"/>
    </row>
    <row r="259" spans="1:6" s="39" customFormat="1" ht="18" customHeight="1" x14ac:dyDescent="0.25">
      <c r="A259" s="41" t="s">
        <v>37</v>
      </c>
      <c r="B259" s="37">
        <v>23561000</v>
      </c>
      <c r="C259" s="37">
        <v>3560986.9699999997</v>
      </c>
      <c r="D259" s="37">
        <f>B259-C259</f>
        <v>20000013.030000001</v>
      </c>
      <c r="E259" s="42">
        <f>C259/B259</f>
        <v>0.15113904206103304</v>
      </c>
      <c r="F259" s="38"/>
    </row>
    <row r="260" spans="1:6" s="39" customFormat="1" ht="18" customHeight="1" x14ac:dyDescent="0.25">
      <c r="A260" s="41" t="s">
        <v>38</v>
      </c>
      <c r="B260" s="37">
        <v>0</v>
      </c>
      <c r="C260" s="37">
        <v>0</v>
      </c>
      <c r="D260" s="37">
        <f>B260-C260</f>
        <v>0</v>
      </c>
      <c r="E260" s="42"/>
      <c r="F260" s="38"/>
    </row>
    <row r="261" spans="1:6" s="39" customFormat="1" ht="18" customHeight="1" x14ac:dyDescent="0.25">
      <c r="A261" s="41" t="s">
        <v>39</v>
      </c>
      <c r="B261" s="37">
        <v>0</v>
      </c>
      <c r="C261" s="37">
        <v>0</v>
      </c>
      <c r="D261" s="37">
        <f>B261-C261</f>
        <v>0</v>
      </c>
      <c r="E261" s="42"/>
      <c r="F261" s="38"/>
    </row>
    <row r="262" spans="1:6" s="39" customFormat="1" ht="18" customHeight="1" x14ac:dyDescent="0.25">
      <c r="A262" s="43" t="s">
        <v>40</v>
      </c>
      <c r="B262" s="44">
        <v>32236000</v>
      </c>
      <c r="C262" s="44">
        <v>5019496.47</v>
      </c>
      <c r="D262" s="44">
        <f t="shared" ref="C262:D262" si="52">SUM(D258:D261)</f>
        <v>27216503.530000001</v>
      </c>
      <c r="E262" s="45">
        <f>C262/B262</f>
        <v>0.1557108968234272</v>
      </c>
      <c r="F262" s="38"/>
    </row>
    <row r="263" spans="1:6" s="39" customFormat="1" ht="18" customHeight="1" x14ac:dyDescent="0.25">
      <c r="A263" s="46" t="s">
        <v>41</v>
      </c>
      <c r="B263" s="37">
        <v>474000</v>
      </c>
      <c r="C263" s="37">
        <v>133837.20000000001</v>
      </c>
      <c r="D263" s="37">
        <f>B263-C263</f>
        <v>340162.8</v>
      </c>
      <c r="E263" s="42">
        <f>C263/B263</f>
        <v>0.28235696202531646</v>
      </c>
      <c r="F263" s="38"/>
    </row>
    <row r="264" spans="1:6" s="39" customFormat="1" ht="18" customHeight="1" x14ac:dyDescent="0.25">
      <c r="A264" s="43" t="s">
        <v>42</v>
      </c>
      <c r="B264" s="44">
        <v>32710000</v>
      </c>
      <c r="C264" s="44">
        <v>5153333.67</v>
      </c>
      <c r="D264" s="44">
        <f t="shared" ref="C264:D264" si="53">D263+D262</f>
        <v>27556666.330000002</v>
      </c>
      <c r="E264" s="45">
        <f>C264/B264</f>
        <v>0.15754612259247935</v>
      </c>
      <c r="F264" s="47"/>
    </row>
    <row r="265" spans="1:6" s="39" customFormat="1" ht="15" customHeight="1" x14ac:dyDescent="0.25">
      <c r="A265" s="36"/>
      <c r="B265" s="37"/>
      <c r="C265" s="37"/>
      <c r="D265" s="37"/>
      <c r="E265" s="37"/>
      <c r="F265" s="38"/>
    </row>
    <row r="266" spans="1:6" s="39" customFormat="1" ht="15" customHeight="1" x14ac:dyDescent="0.25">
      <c r="A266" s="36"/>
      <c r="B266" s="37"/>
      <c r="C266" s="37"/>
      <c r="D266" s="37"/>
      <c r="E266" s="37"/>
      <c r="F266" s="38"/>
    </row>
    <row r="267" spans="1:6" s="39" customFormat="1" ht="15" customHeight="1" x14ac:dyDescent="0.3">
      <c r="A267" s="40" t="s">
        <v>69</v>
      </c>
      <c r="B267" s="37"/>
      <c r="C267" s="37"/>
      <c r="D267" s="37"/>
      <c r="E267" s="37"/>
      <c r="F267" s="38"/>
    </row>
    <row r="268" spans="1:6" s="39" customFormat="1" ht="18" customHeight="1" x14ac:dyDescent="0.25">
      <c r="A268" s="41" t="s">
        <v>36</v>
      </c>
      <c r="B268" s="37">
        <v>4018000</v>
      </c>
      <c r="C268" s="37">
        <v>1040345.02</v>
      </c>
      <c r="D268" s="37">
        <f>B268-C268</f>
        <v>2977654.98</v>
      </c>
      <c r="E268" s="42">
        <f>C268/B268</f>
        <v>0.25892111000497758</v>
      </c>
      <c r="F268" s="38"/>
    </row>
    <row r="269" spans="1:6" s="39" customFormat="1" ht="18" customHeight="1" x14ac:dyDescent="0.25">
      <c r="A269" s="41" t="s">
        <v>37</v>
      </c>
      <c r="B269" s="37">
        <v>16890000</v>
      </c>
      <c r="C269" s="37">
        <v>3487146.66</v>
      </c>
      <c r="D269" s="37">
        <f>B269-C269</f>
        <v>13402853.34</v>
      </c>
      <c r="E269" s="42">
        <f>C269/B269</f>
        <v>0.20646220603907639</v>
      </c>
      <c r="F269" s="38"/>
    </row>
    <row r="270" spans="1:6" s="39" customFormat="1" ht="18" customHeight="1" x14ac:dyDescent="0.25">
      <c r="A270" s="41" t="s">
        <v>38</v>
      </c>
      <c r="B270" s="37">
        <v>0</v>
      </c>
      <c r="C270" s="37">
        <v>0</v>
      </c>
      <c r="D270" s="37">
        <f>B270-C270</f>
        <v>0</v>
      </c>
      <c r="E270" s="42"/>
      <c r="F270" s="38"/>
    </row>
    <row r="271" spans="1:6" s="39" customFormat="1" ht="18" customHeight="1" x14ac:dyDescent="0.25">
      <c r="A271" s="41" t="s">
        <v>39</v>
      </c>
      <c r="B271" s="37">
        <v>0</v>
      </c>
      <c r="C271" s="37">
        <v>0</v>
      </c>
      <c r="D271" s="37">
        <f>B271-C271</f>
        <v>0</v>
      </c>
      <c r="E271" s="42"/>
      <c r="F271" s="38"/>
    </row>
    <row r="272" spans="1:6" s="39" customFormat="1" ht="18" customHeight="1" x14ac:dyDescent="0.25">
      <c r="A272" s="43" t="s">
        <v>40</v>
      </c>
      <c r="B272" s="44">
        <v>20908000</v>
      </c>
      <c r="C272" s="44">
        <v>4527491.68</v>
      </c>
      <c r="D272" s="44">
        <f t="shared" ref="C272:D272" si="54">SUM(D268:D271)</f>
        <v>16380508.32</v>
      </c>
      <c r="E272" s="45">
        <f>C272/B272</f>
        <v>0.21654350870480196</v>
      </c>
      <c r="F272" s="38"/>
    </row>
    <row r="273" spans="1:6" s="39" customFormat="1" ht="18" customHeight="1" x14ac:dyDescent="0.25">
      <c r="A273" s="46" t="s">
        <v>41</v>
      </c>
      <c r="B273" s="37">
        <v>65000</v>
      </c>
      <c r="C273" s="37">
        <v>15013.8</v>
      </c>
      <c r="D273" s="37">
        <f>B273-C273</f>
        <v>49986.2</v>
      </c>
      <c r="E273" s="42">
        <f>C273/B273</f>
        <v>0.23098153846153846</v>
      </c>
      <c r="F273" s="38"/>
    </row>
    <row r="274" spans="1:6" s="39" customFormat="1" ht="18" customHeight="1" x14ac:dyDescent="0.25">
      <c r="A274" s="43" t="s">
        <v>42</v>
      </c>
      <c r="B274" s="44">
        <v>20973000</v>
      </c>
      <c r="C274" s="44">
        <v>4542505.4799999995</v>
      </c>
      <c r="D274" s="44">
        <f t="shared" ref="C274:D274" si="55">D273+D272</f>
        <v>16430494.52</v>
      </c>
      <c r="E274" s="45">
        <f>C274/B274</f>
        <v>0.21658825537595955</v>
      </c>
      <c r="F274" s="47"/>
    </row>
    <row r="275" spans="1:6" s="39" customFormat="1" ht="15" customHeight="1" x14ac:dyDescent="0.25">
      <c r="A275" s="36"/>
      <c r="B275" s="37"/>
      <c r="C275" s="37"/>
      <c r="D275" s="37"/>
      <c r="E275" s="37"/>
      <c r="F275" s="38"/>
    </row>
    <row r="276" spans="1:6" s="39" customFormat="1" ht="15" customHeight="1" x14ac:dyDescent="0.25">
      <c r="A276" s="36"/>
      <c r="B276" s="37"/>
      <c r="C276" s="37"/>
      <c r="D276" s="37"/>
      <c r="E276" s="37"/>
      <c r="F276" s="38"/>
    </row>
    <row r="277" spans="1:6" s="39" customFormat="1" ht="15" customHeight="1" x14ac:dyDescent="0.3">
      <c r="A277" s="40" t="s">
        <v>70</v>
      </c>
      <c r="B277" s="37"/>
      <c r="C277" s="37"/>
      <c r="D277" s="37"/>
      <c r="E277" s="37"/>
      <c r="F277" s="38"/>
    </row>
    <row r="278" spans="1:6" s="39" customFormat="1" ht="18" customHeight="1" x14ac:dyDescent="0.25">
      <c r="A278" s="41" t="s">
        <v>36</v>
      </c>
      <c r="B278" s="37">
        <v>0</v>
      </c>
      <c r="C278" s="37">
        <v>0</v>
      </c>
      <c r="D278" s="37">
        <f>B278-C278</f>
        <v>0</v>
      </c>
      <c r="E278" s="42"/>
      <c r="F278" s="38"/>
    </row>
    <row r="279" spans="1:6" s="39" customFormat="1" ht="18" customHeight="1" x14ac:dyDescent="0.25">
      <c r="A279" s="41" t="s">
        <v>37</v>
      </c>
      <c r="B279" s="37">
        <v>11453000</v>
      </c>
      <c r="C279" s="37">
        <v>458081.48</v>
      </c>
      <c r="D279" s="37">
        <f>B279-C279</f>
        <v>10994918.52</v>
      </c>
      <c r="E279" s="42">
        <f>C279/B279</f>
        <v>3.9996636689077096E-2</v>
      </c>
      <c r="F279" s="38"/>
    </row>
    <row r="280" spans="1:6" s="39" customFormat="1" ht="18" customHeight="1" x14ac:dyDescent="0.25">
      <c r="A280" s="41" t="s">
        <v>38</v>
      </c>
      <c r="B280" s="37">
        <v>0</v>
      </c>
      <c r="C280" s="37">
        <v>0</v>
      </c>
      <c r="D280" s="37">
        <f>B280-C280</f>
        <v>0</v>
      </c>
      <c r="E280" s="42"/>
      <c r="F280" s="38"/>
    </row>
    <row r="281" spans="1:6" s="39" customFormat="1" ht="18" customHeight="1" x14ac:dyDescent="0.25">
      <c r="A281" s="41" t="s">
        <v>39</v>
      </c>
      <c r="B281" s="37">
        <v>0</v>
      </c>
      <c r="C281" s="37">
        <v>0</v>
      </c>
      <c r="D281" s="37">
        <f>B281-C281</f>
        <v>0</v>
      </c>
      <c r="E281" s="42"/>
      <c r="F281" s="38"/>
    </row>
    <row r="282" spans="1:6" s="39" customFormat="1" ht="18" customHeight="1" x14ac:dyDescent="0.25">
      <c r="A282" s="43" t="s">
        <v>40</v>
      </c>
      <c r="B282" s="44">
        <v>11453000</v>
      </c>
      <c r="C282" s="44">
        <v>458081.48</v>
      </c>
      <c r="D282" s="44">
        <f t="shared" ref="C282:D282" si="56">SUM(D278:D281)</f>
        <v>10994918.52</v>
      </c>
      <c r="E282" s="45">
        <f>C282/B282</f>
        <v>3.9996636689077096E-2</v>
      </c>
      <c r="F282" s="38"/>
    </row>
    <row r="283" spans="1:6" s="39" customFormat="1" ht="18" customHeight="1" x14ac:dyDescent="0.25">
      <c r="A283" s="46" t="s">
        <v>41</v>
      </c>
      <c r="B283" s="37">
        <v>0</v>
      </c>
      <c r="C283" s="37">
        <v>0</v>
      </c>
      <c r="D283" s="37">
        <f>B283-C283</f>
        <v>0</v>
      </c>
      <c r="E283" s="42"/>
      <c r="F283" s="38"/>
    </row>
    <row r="284" spans="1:6" s="39" customFormat="1" ht="18" customHeight="1" x14ac:dyDescent="0.25">
      <c r="A284" s="43" t="s">
        <v>42</v>
      </c>
      <c r="B284" s="44">
        <v>11453000</v>
      </c>
      <c r="C284" s="44">
        <v>458081.48</v>
      </c>
      <c r="D284" s="44">
        <f t="shared" ref="C284:D284" si="57">D283+D282</f>
        <v>10994918.52</v>
      </c>
      <c r="E284" s="45">
        <f>C284/B284</f>
        <v>3.9996636689077096E-2</v>
      </c>
      <c r="F284" s="47"/>
    </row>
    <row r="285" spans="1:6" s="39" customFormat="1" ht="15" customHeight="1" x14ac:dyDescent="0.25">
      <c r="A285" s="36"/>
      <c r="B285" s="37"/>
      <c r="C285" s="37"/>
      <c r="D285" s="37"/>
      <c r="E285" s="37"/>
      <c r="F285" s="38"/>
    </row>
    <row r="286" spans="1:6" s="39" customFormat="1" ht="15" customHeight="1" x14ac:dyDescent="0.25">
      <c r="A286" s="36"/>
      <c r="B286" s="37"/>
      <c r="C286" s="37"/>
      <c r="D286" s="37"/>
      <c r="E286" s="37"/>
      <c r="F286" s="38"/>
    </row>
    <row r="287" spans="1:6" s="39" customFormat="1" ht="15" customHeight="1" x14ac:dyDescent="0.3">
      <c r="A287" s="40" t="s">
        <v>71</v>
      </c>
      <c r="B287" s="37"/>
      <c r="C287" s="37"/>
      <c r="D287" s="37"/>
      <c r="E287" s="37"/>
      <c r="F287" s="38"/>
    </row>
    <row r="288" spans="1:6" s="39" customFormat="1" ht="18" customHeight="1" x14ac:dyDescent="0.25">
      <c r="A288" s="41" t="s">
        <v>36</v>
      </c>
      <c r="B288" s="37">
        <v>0</v>
      </c>
      <c r="C288" s="37">
        <v>0</v>
      </c>
      <c r="D288" s="37">
        <f>B288-C288</f>
        <v>0</v>
      </c>
      <c r="E288" s="42"/>
      <c r="F288" s="38"/>
    </row>
    <row r="289" spans="1:6" s="39" customFormat="1" ht="18" customHeight="1" x14ac:dyDescent="0.25">
      <c r="A289" s="41" t="s">
        <v>37</v>
      </c>
      <c r="B289" s="37">
        <v>705096000</v>
      </c>
      <c r="C289" s="37">
        <v>391699180.06</v>
      </c>
      <c r="D289" s="37">
        <f>B289-C289</f>
        <v>313396819.94</v>
      </c>
      <c r="E289" s="42">
        <f>C289/B289</f>
        <v>0.55552602774657633</v>
      </c>
      <c r="F289" s="38"/>
    </row>
    <row r="290" spans="1:6" s="39" customFormat="1" ht="18" customHeight="1" x14ac:dyDescent="0.25">
      <c r="A290" s="41" t="s">
        <v>38</v>
      </c>
      <c r="B290" s="37">
        <v>0</v>
      </c>
      <c r="C290" s="37">
        <v>0</v>
      </c>
      <c r="D290" s="37">
        <f>B290-C290</f>
        <v>0</v>
      </c>
      <c r="E290" s="42"/>
      <c r="F290" s="38"/>
    </row>
    <row r="291" spans="1:6" s="39" customFormat="1" ht="18" customHeight="1" x14ac:dyDescent="0.25">
      <c r="A291" s="41" t="s">
        <v>39</v>
      </c>
      <c r="B291" s="37">
        <v>9500000</v>
      </c>
      <c r="C291" s="37">
        <v>0</v>
      </c>
      <c r="D291" s="37">
        <f>B291-C291</f>
        <v>9500000</v>
      </c>
      <c r="E291" s="42">
        <f>C291/B291</f>
        <v>0</v>
      </c>
      <c r="F291" s="38"/>
    </row>
    <row r="292" spans="1:6" s="39" customFormat="1" ht="18" customHeight="1" x14ac:dyDescent="0.25">
      <c r="A292" s="43" t="s">
        <v>40</v>
      </c>
      <c r="B292" s="44">
        <v>714596000</v>
      </c>
      <c r="C292" s="44">
        <v>391699180.06</v>
      </c>
      <c r="D292" s="44">
        <f t="shared" ref="C292:D292" si="58">SUM(D288:D291)</f>
        <v>322896819.94</v>
      </c>
      <c r="E292" s="45">
        <f>C292/B292</f>
        <v>0.548140739746654</v>
      </c>
      <c r="F292" s="38"/>
    </row>
    <row r="293" spans="1:6" s="39" customFormat="1" ht="18" customHeight="1" x14ac:dyDescent="0.25">
      <c r="A293" s="46" t="s">
        <v>41</v>
      </c>
      <c r="B293" s="37"/>
      <c r="C293" s="37"/>
      <c r="D293" s="37">
        <f>B293-C293</f>
        <v>0</v>
      </c>
      <c r="E293" s="42"/>
      <c r="F293" s="38"/>
    </row>
    <row r="294" spans="1:6" s="39" customFormat="1" ht="18" customHeight="1" x14ac:dyDescent="0.25">
      <c r="A294" s="43" t="s">
        <v>42</v>
      </c>
      <c r="B294" s="44">
        <v>714596000</v>
      </c>
      <c r="C294" s="44">
        <v>391699180.06</v>
      </c>
      <c r="D294" s="44">
        <f t="shared" ref="C294:D294" si="59">D293+D292</f>
        <v>322896819.94</v>
      </c>
      <c r="E294" s="45">
        <f>C294/B294</f>
        <v>0.548140739746654</v>
      </c>
      <c r="F294" s="47"/>
    </row>
    <row r="295" spans="1:6" s="39" customFormat="1" ht="15" customHeight="1" x14ac:dyDescent="0.25">
      <c r="A295" s="36"/>
      <c r="B295" s="37"/>
      <c r="C295" s="37"/>
      <c r="D295" s="37"/>
      <c r="E295" s="37"/>
      <c r="F295" s="38"/>
    </row>
    <row r="296" spans="1:6" s="39" customFormat="1" ht="15" customHeight="1" x14ac:dyDescent="0.25">
      <c r="A296" s="36"/>
      <c r="B296" s="37"/>
      <c r="C296" s="37"/>
      <c r="D296" s="37"/>
      <c r="E296" s="37"/>
      <c r="F296" s="38"/>
    </row>
    <row r="297" spans="1:6" s="39" customFormat="1" ht="15" customHeight="1" x14ac:dyDescent="0.3">
      <c r="A297" s="40" t="s">
        <v>72</v>
      </c>
      <c r="B297" s="37"/>
      <c r="C297" s="37"/>
      <c r="D297" s="37"/>
      <c r="E297" s="37"/>
      <c r="F297" s="38"/>
    </row>
    <row r="298" spans="1:6" s="39" customFormat="1" ht="18" customHeight="1" x14ac:dyDescent="0.25">
      <c r="A298" s="41" t="s">
        <v>36</v>
      </c>
      <c r="B298" s="37">
        <v>0</v>
      </c>
      <c r="C298" s="37">
        <v>0</v>
      </c>
      <c r="D298" s="37">
        <f>B298-C298</f>
        <v>0</v>
      </c>
      <c r="E298" s="42"/>
      <c r="F298" s="38"/>
    </row>
    <row r="299" spans="1:6" s="39" customFormat="1" ht="18" customHeight="1" x14ac:dyDescent="0.25">
      <c r="A299" s="41" t="s">
        <v>37</v>
      </c>
      <c r="B299" s="37">
        <v>5539110000</v>
      </c>
      <c r="C299" s="37">
        <v>87328722.640000001</v>
      </c>
      <c r="D299" s="37">
        <f>B299-C299</f>
        <v>5451781277.3599997</v>
      </c>
      <c r="E299" s="42">
        <f>C299/B299</f>
        <v>1.5765840115108745E-2</v>
      </c>
      <c r="F299" s="38"/>
    </row>
    <row r="300" spans="1:6" s="39" customFormat="1" ht="18" customHeight="1" x14ac:dyDescent="0.25">
      <c r="A300" s="41" t="s">
        <v>38</v>
      </c>
      <c r="B300" s="37">
        <v>0</v>
      </c>
      <c r="C300" s="37">
        <v>0</v>
      </c>
      <c r="D300" s="37">
        <f>B300-C300</f>
        <v>0</v>
      </c>
      <c r="E300" s="42"/>
      <c r="F300" s="38"/>
    </row>
    <row r="301" spans="1:6" s="39" customFormat="1" ht="18" customHeight="1" x14ac:dyDescent="0.25">
      <c r="A301" s="41" t="s">
        <v>39</v>
      </c>
      <c r="B301" s="37">
        <v>0</v>
      </c>
      <c r="C301" s="37">
        <v>0</v>
      </c>
      <c r="D301" s="37">
        <f>B301-C301</f>
        <v>0</v>
      </c>
      <c r="E301" s="42"/>
      <c r="F301" s="38"/>
    </row>
    <row r="302" spans="1:6" s="39" customFormat="1" ht="18" customHeight="1" x14ac:dyDescent="0.25">
      <c r="A302" s="43" t="s">
        <v>40</v>
      </c>
      <c r="B302" s="44">
        <v>5539110000</v>
      </c>
      <c r="C302" s="44">
        <v>87328722.640000001</v>
      </c>
      <c r="D302" s="44">
        <f t="shared" ref="C302:D302" si="60">SUM(D298:D301)</f>
        <v>5451781277.3599997</v>
      </c>
      <c r="E302" s="45">
        <f>C302/B302</f>
        <v>1.5765840115108745E-2</v>
      </c>
      <c r="F302" s="38"/>
    </row>
    <row r="303" spans="1:6" s="39" customFormat="1" ht="18" customHeight="1" x14ac:dyDescent="0.25">
      <c r="A303" s="46" t="s">
        <v>41</v>
      </c>
      <c r="B303" s="37">
        <v>0</v>
      </c>
      <c r="C303" s="37">
        <v>0</v>
      </c>
      <c r="D303" s="37">
        <f>B303-C303</f>
        <v>0</v>
      </c>
      <c r="E303" s="42"/>
      <c r="F303" s="38"/>
    </row>
    <row r="304" spans="1:6" s="39" customFormat="1" ht="18" customHeight="1" x14ac:dyDescent="0.25">
      <c r="A304" s="43" t="s">
        <v>42</v>
      </c>
      <c r="B304" s="44">
        <v>5539110000</v>
      </c>
      <c r="C304" s="44">
        <v>87328722.640000001</v>
      </c>
      <c r="D304" s="44">
        <f t="shared" ref="C304:D304" si="61">D303+D302</f>
        <v>5451781277.3599997</v>
      </c>
      <c r="E304" s="45">
        <f>C304/B304</f>
        <v>1.5765840115108745E-2</v>
      </c>
      <c r="F304" s="47"/>
    </row>
    <row r="305" spans="1:6" s="39" customFormat="1" ht="15" customHeight="1" x14ac:dyDescent="0.25">
      <c r="A305" s="36"/>
      <c r="B305" s="37"/>
      <c r="C305" s="37"/>
      <c r="D305" s="37"/>
      <c r="E305" s="37"/>
      <c r="F305" s="38"/>
    </row>
    <row r="306" spans="1:6" s="39" customFormat="1" ht="15" customHeight="1" x14ac:dyDescent="0.25">
      <c r="A306" s="36"/>
      <c r="B306" s="37"/>
      <c r="C306" s="37"/>
      <c r="D306" s="37"/>
      <c r="E306" s="37"/>
      <c r="F306" s="38"/>
    </row>
    <row r="307" spans="1:6" s="39" customFormat="1" ht="15" customHeight="1" x14ac:dyDescent="0.3">
      <c r="A307" s="40" t="s">
        <v>73</v>
      </c>
      <c r="B307" s="37"/>
      <c r="C307" s="37"/>
      <c r="D307" s="37"/>
      <c r="E307" s="37"/>
      <c r="F307" s="38"/>
    </row>
    <row r="308" spans="1:6" s="39" customFormat="1" ht="18" customHeight="1" x14ac:dyDescent="0.25">
      <c r="A308" s="41" t="s">
        <v>36</v>
      </c>
      <c r="B308" s="37">
        <v>27190000</v>
      </c>
      <c r="C308" s="37">
        <v>7649775.0699999994</v>
      </c>
      <c r="D308" s="37">
        <f>B308-C308</f>
        <v>19540224.93</v>
      </c>
      <c r="E308" s="42">
        <f>C308/B308</f>
        <v>0.28134516623758732</v>
      </c>
      <c r="F308" s="38"/>
    </row>
    <row r="309" spans="1:6" s="39" customFormat="1" ht="18" customHeight="1" x14ac:dyDescent="0.25">
      <c r="A309" s="41" t="s">
        <v>37</v>
      </c>
      <c r="B309" s="37">
        <v>5626000</v>
      </c>
      <c r="C309" s="37">
        <v>1027904</v>
      </c>
      <c r="D309" s="37">
        <f>B309-C309</f>
        <v>4598096</v>
      </c>
      <c r="E309" s="42">
        <f>C309/B309</f>
        <v>0.18270600782083185</v>
      </c>
      <c r="F309" s="38"/>
    </row>
    <row r="310" spans="1:6" s="39" customFormat="1" ht="18" customHeight="1" x14ac:dyDescent="0.25">
      <c r="A310" s="41" t="s">
        <v>38</v>
      </c>
      <c r="B310" s="37">
        <v>0</v>
      </c>
      <c r="C310" s="37">
        <v>0</v>
      </c>
      <c r="D310" s="37">
        <f>B310-C310</f>
        <v>0</v>
      </c>
      <c r="E310" s="42"/>
      <c r="F310" s="38"/>
    </row>
    <row r="311" spans="1:6" s="39" customFormat="1" ht="18" customHeight="1" x14ac:dyDescent="0.25">
      <c r="A311" s="41" t="s">
        <v>39</v>
      </c>
      <c r="B311" s="37">
        <v>0</v>
      </c>
      <c r="C311" s="37">
        <v>0</v>
      </c>
      <c r="D311" s="37">
        <f>B311-C311</f>
        <v>0</v>
      </c>
      <c r="E311" s="42"/>
      <c r="F311" s="38"/>
    </row>
    <row r="312" spans="1:6" s="39" customFormat="1" ht="18" customHeight="1" x14ac:dyDescent="0.25">
      <c r="A312" s="43" t="s">
        <v>40</v>
      </c>
      <c r="B312" s="44">
        <v>32816000</v>
      </c>
      <c r="C312" s="44">
        <v>8677679.0700000003</v>
      </c>
      <c r="D312" s="44">
        <f t="shared" ref="C312:D312" si="62">SUM(D308:D311)</f>
        <v>24138320.93</v>
      </c>
      <c r="E312" s="45">
        <f>C312/B312</f>
        <v>0.26443439389322282</v>
      </c>
      <c r="F312" s="38"/>
    </row>
    <row r="313" spans="1:6" s="39" customFormat="1" ht="18" customHeight="1" x14ac:dyDescent="0.25">
      <c r="A313" s="46" t="s">
        <v>41</v>
      </c>
      <c r="B313" s="37">
        <v>1952000</v>
      </c>
      <c r="C313" s="37">
        <v>522413.41</v>
      </c>
      <c r="D313" s="37">
        <f>B313-C313</f>
        <v>1429586.59</v>
      </c>
      <c r="E313" s="42">
        <f>C313/B313</f>
        <v>0.26762982069672131</v>
      </c>
      <c r="F313" s="38"/>
    </row>
    <row r="314" spans="1:6" s="39" customFormat="1" ht="18" customHeight="1" x14ac:dyDescent="0.25">
      <c r="A314" s="43" t="s">
        <v>42</v>
      </c>
      <c r="B314" s="44">
        <v>34768000</v>
      </c>
      <c r="C314" s="44">
        <v>9200092.4800000004</v>
      </c>
      <c r="D314" s="44">
        <f t="shared" ref="C314:D314" si="63">D313+D312</f>
        <v>25567907.52</v>
      </c>
      <c r="E314" s="45">
        <f>C314/B314</f>
        <v>0.26461379659456974</v>
      </c>
      <c r="F314" s="47"/>
    </row>
    <row r="315" spans="1:6" s="39" customFormat="1" ht="15" customHeight="1" x14ac:dyDescent="0.25">
      <c r="A315" s="36"/>
      <c r="B315" s="37"/>
      <c r="C315" s="37"/>
      <c r="D315" s="37"/>
      <c r="E315" s="37"/>
      <c r="F315" s="38"/>
    </row>
    <row r="316" spans="1:6" s="39" customFormat="1" ht="15" customHeight="1" x14ac:dyDescent="0.25">
      <c r="A316" s="36"/>
      <c r="B316" s="37"/>
      <c r="C316" s="37"/>
      <c r="D316" s="37"/>
      <c r="E316" s="37"/>
      <c r="F316" s="38"/>
    </row>
    <row r="317" spans="1:6" s="39" customFormat="1" ht="15" customHeight="1" x14ac:dyDescent="0.3">
      <c r="A317" s="40" t="s">
        <v>74</v>
      </c>
      <c r="B317" s="37"/>
      <c r="C317" s="37"/>
      <c r="D317" s="37"/>
      <c r="E317" s="37"/>
      <c r="F317" s="38"/>
    </row>
    <row r="318" spans="1:6" s="39" customFormat="1" ht="18" customHeight="1" x14ac:dyDescent="0.25">
      <c r="A318" s="41" t="s">
        <v>36</v>
      </c>
      <c r="B318" s="37">
        <v>3351376000</v>
      </c>
      <c r="C318" s="37">
        <v>0</v>
      </c>
      <c r="D318" s="37">
        <f>B318-C318</f>
        <v>3351376000</v>
      </c>
      <c r="E318" s="42">
        <f>C318/B318</f>
        <v>0</v>
      </c>
      <c r="F318" s="38"/>
    </row>
    <row r="319" spans="1:6" s="39" customFormat="1" ht="18" customHeight="1" x14ac:dyDescent="0.25">
      <c r="A319" s="41" t="s">
        <v>37</v>
      </c>
      <c r="B319" s="37">
        <v>58632871000</v>
      </c>
      <c r="C319" s="37">
        <v>8331464790.8299999</v>
      </c>
      <c r="D319" s="37">
        <f>B319-C319</f>
        <v>50301406209.169998</v>
      </c>
      <c r="E319" s="42">
        <f>C319/B319</f>
        <v>0.14209546025522099</v>
      </c>
      <c r="F319" s="38"/>
    </row>
    <row r="320" spans="1:6" s="39" customFormat="1" ht="18" customHeight="1" x14ac:dyDescent="0.25">
      <c r="A320" s="41" t="s">
        <v>38</v>
      </c>
      <c r="B320" s="37">
        <v>550000000</v>
      </c>
      <c r="C320" s="37">
        <v>0</v>
      </c>
      <c r="D320" s="37">
        <f>B320-C320</f>
        <v>550000000</v>
      </c>
      <c r="E320" s="42">
        <f>C320/B320</f>
        <v>0</v>
      </c>
      <c r="F320" s="38"/>
    </row>
    <row r="321" spans="1:6" s="39" customFormat="1" ht="18" customHeight="1" x14ac:dyDescent="0.25">
      <c r="A321" s="41" t="s">
        <v>39</v>
      </c>
      <c r="B321" s="37">
        <v>80000000</v>
      </c>
      <c r="C321" s="37">
        <v>0</v>
      </c>
      <c r="D321" s="37">
        <f>B321-C321</f>
        <v>80000000</v>
      </c>
      <c r="E321" s="42">
        <f>C321/B321</f>
        <v>0</v>
      </c>
      <c r="F321" s="38"/>
    </row>
    <row r="322" spans="1:6" s="39" customFormat="1" ht="18" customHeight="1" x14ac:dyDescent="0.25">
      <c r="A322" s="43" t="s">
        <v>40</v>
      </c>
      <c r="B322" s="44">
        <v>62614247000</v>
      </c>
      <c r="C322" s="44">
        <v>8331464790.8299999</v>
      </c>
      <c r="D322" s="44">
        <f t="shared" ref="C322:D322" si="64">SUM(D318:D321)</f>
        <v>54282782209.169998</v>
      </c>
      <c r="E322" s="45">
        <f>C322/B322</f>
        <v>0.13306020897815796</v>
      </c>
      <c r="F322" s="38"/>
    </row>
    <row r="323" spans="1:6" s="39" customFormat="1" ht="18" customHeight="1" x14ac:dyDescent="0.25">
      <c r="A323" s="46" t="s">
        <v>41</v>
      </c>
      <c r="B323" s="37">
        <v>0</v>
      </c>
      <c r="C323" s="37">
        <v>0</v>
      </c>
      <c r="D323" s="37">
        <f>B323-C323</f>
        <v>0</v>
      </c>
      <c r="E323" s="42"/>
      <c r="F323" s="38"/>
    </row>
    <row r="324" spans="1:6" s="39" customFormat="1" ht="18" customHeight="1" x14ac:dyDescent="0.25">
      <c r="A324" s="43" t="s">
        <v>42</v>
      </c>
      <c r="B324" s="44">
        <v>62614247000</v>
      </c>
      <c r="C324" s="44">
        <v>8331464790.8299999</v>
      </c>
      <c r="D324" s="44">
        <f t="shared" ref="C324:D324" si="65">D323+D322</f>
        <v>54282782209.169998</v>
      </c>
      <c r="E324" s="45">
        <f>C324/B324</f>
        <v>0.13306020897815796</v>
      </c>
      <c r="F324" s="47"/>
    </row>
    <row r="325" spans="1:6" s="39" customFormat="1" ht="15" customHeight="1" x14ac:dyDescent="0.25">
      <c r="A325" s="36"/>
      <c r="B325" s="37"/>
      <c r="C325" s="37"/>
      <c r="D325" s="37"/>
      <c r="E325" s="37"/>
      <c r="F325" s="38"/>
    </row>
    <row r="326" spans="1:6" s="39" customFormat="1" ht="15" customHeight="1" x14ac:dyDescent="0.3">
      <c r="A326" s="40"/>
      <c r="B326" s="37"/>
      <c r="C326" s="37"/>
      <c r="D326" s="37"/>
      <c r="E326" s="37"/>
      <c r="F326" s="38"/>
    </row>
    <row r="327" spans="1:6" s="39" customFormat="1" ht="15" customHeight="1" x14ac:dyDescent="0.3">
      <c r="A327" s="40" t="s">
        <v>75</v>
      </c>
      <c r="B327" s="37"/>
      <c r="C327" s="37"/>
      <c r="D327" s="37"/>
      <c r="E327" s="37"/>
      <c r="F327" s="38"/>
    </row>
    <row r="328" spans="1:6" s="39" customFormat="1" ht="18" customHeight="1" x14ac:dyDescent="0.25">
      <c r="A328" s="41" t="s">
        <v>36</v>
      </c>
      <c r="B328" s="37">
        <v>0</v>
      </c>
      <c r="C328" s="37">
        <v>0</v>
      </c>
      <c r="D328" s="37">
        <f>B328-C328</f>
        <v>0</v>
      </c>
      <c r="E328" s="42"/>
      <c r="F328" s="38"/>
    </row>
    <row r="329" spans="1:6" s="39" customFormat="1" ht="18" customHeight="1" x14ac:dyDescent="0.25">
      <c r="A329" s="41" t="s">
        <v>37</v>
      </c>
      <c r="B329" s="37">
        <v>4321572000</v>
      </c>
      <c r="C329" s="37">
        <v>549165230.66999984</v>
      </c>
      <c r="D329" s="37">
        <f>B329-C329</f>
        <v>3772406769.3299999</v>
      </c>
      <c r="E329" s="42">
        <f>C329/B329</f>
        <v>0.12707533986938083</v>
      </c>
      <c r="F329" s="38"/>
    </row>
    <row r="330" spans="1:6" s="39" customFormat="1" ht="18" customHeight="1" x14ac:dyDescent="0.25">
      <c r="A330" s="41" t="s">
        <v>38</v>
      </c>
      <c r="B330" s="37">
        <v>0</v>
      </c>
      <c r="C330" s="37">
        <v>0</v>
      </c>
      <c r="D330" s="37">
        <f>B330-C330</f>
        <v>0</v>
      </c>
      <c r="E330" s="42"/>
      <c r="F330" s="38"/>
    </row>
    <row r="331" spans="1:6" s="39" customFormat="1" ht="18" customHeight="1" x14ac:dyDescent="0.25">
      <c r="A331" s="41" t="s">
        <v>39</v>
      </c>
      <c r="B331" s="37">
        <v>0</v>
      </c>
      <c r="C331" s="37">
        <v>0</v>
      </c>
      <c r="D331" s="37">
        <f>B331-C331</f>
        <v>0</v>
      </c>
      <c r="E331" s="42"/>
      <c r="F331" s="38"/>
    </row>
    <row r="332" spans="1:6" s="39" customFormat="1" ht="18" customHeight="1" x14ac:dyDescent="0.25">
      <c r="A332" s="43" t="s">
        <v>40</v>
      </c>
      <c r="B332" s="44">
        <v>4321572000</v>
      </c>
      <c r="C332" s="44">
        <v>549165230.66999984</v>
      </c>
      <c r="D332" s="44">
        <f t="shared" ref="C332:D332" si="66">SUM(D328:D331)</f>
        <v>3772406769.3299999</v>
      </c>
      <c r="E332" s="45">
        <f>C332/B332</f>
        <v>0.12707533986938083</v>
      </c>
      <c r="F332" s="38"/>
    </row>
    <row r="333" spans="1:6" s="39" customFormat="1" ht="18" customHeight="1" x14ac:dyDescent="0.25">
      <c r="A333" s="46" t="s">
        <v>41</v>
      </c>
      <c r="B333" s="37">
        <v>0</v>
      </c>
      <c r="C333" s="37">
        <v>0</v>
      </c>
      <c r="D333" s="37">
        <f>B333-C333</f>
        <v>0</v>
      </c>
      <c r="E333" s="42"/>
      <c r="F333" s="38"/>
    </row>
    <row r="334" spans="1:6" s="39" customFormat="1" ht="18" customHeight="1" x14ac:dyDescent="0.25">
      <c r="A334" s="43" t="s">
        <v>42</v>
      </c>
      <c r="B334" s="44">
        <v>4321572000</v>
      </c>
      <c r="C334" s="44">
        <v>549165230.66999984</v>
      </c>
      <c r="D334" s="44">
        <f t="shared" ref="C334:D334" si="67">D333+D332</f>
        <v>3772406769.3299999</v>
      </c>
      <c r="E334" s="45">
        <f>C334/B334</f>
        <v>0.12707533986938083</v>
      </c>
      <c r="F334" s="47"/>
    </row>
    <row r="335" spans="1:6" s="39" customFormat="1" ht="15" customHeight="1" x14ac:dyDescent="0.25">
      <c r="A335" s="36"/>
      <c r="B335" s="37"/>
      <c r="C335" s="37"/>
      <c r="D335" s="37"/>
      <c r="E335" s="37"/>
      <c r="F335" s="38"/>
    </row>
    <row r="336" spans="1:6" s="39" customFormat="1" ht="15" customHeight="1" x14ac:dyDescent="0.25">
      <c r="A336" s="36"/>
      <c r="B336" s="37"/>
      <c r="C336" s="37"/>
      <c r="D336" s="37"/>
      <c r="E336" s="37"/>
      <c r="F336" s="38"/>
    </row>
    <row r="337" spans="1:6" s="39" customFormat="1" ht="15" customHeight="1" x14ac:dyDescent="0.3">
      <c r="A337" s="40" t="s">
        <v>76</v>
      </c>
      <c r="B337" s="37"/>
      <c r="C337" s="37"/>
      <c r="D337" s="37"/>
      <c r="E337" s="37"/>
      <c r="F337" s="38"/>
    </row>
    <row r="338" spans="1:6" s="39" customFormat="1" ht="18" customHeight="1" x14ac:dyDescent="0.25">
      <c r="A338" s="41" t="s">
        <v>36</v>
      </c>
      <c r="B338" s="37">
        <v>0</v>
      </c>
      <c r="C338" s="37">
        <v>0</v>
      </c>
      <c r="D338" s="37">
        <f>B338-C338</f>
        <v>0</v>
      </c>
      <c r="E338" s="42"/>
      <c r="F338" s="38"/>
    </row>
    <row r="339" spans="1:6" s="39" customFormat="1" ht="18" customHeight="1" x14ac:dyDescent="0.25">
      <c r="A339" s="41" t="s">
        <v>37</v>
      </c>
      <c r="B339" s="37">
        <v>326070000</v>
      </c>
      <c r="C339" s="37">
        <v>2281247.2599999998</v>
      </c>
      <c r="D339" s="37">
        <f>B339-C339</f>
        <v>323788752.74000001</v>
      </c>
      <c r="E339" s="42">
        <f>C339/B339</f>
        <v>6.9961887324807553E-3</v>
      </c>
      <c r="F339" s="38"/>
    </row>
    <row r="340" spans="1:6" s="39" customFormat="1" ht="18" customHeight="1" x14ac:dyDescent="0.25">
      <c r="A340" s="41" t="s">
        <v>38</v>
      </c>
      <c r="B340" s="37">
        <v>0</v>
      </c>
      <c r="C340" s="37">
        <v>0</v>
      </c>
      <c r="D340" s="37">
        <f>B340-C340</f>
        <v>0</v>
      </c>
      <c r="E340" s="42"/>
      <c r="F340" s="38"/>
    </row>
    <row r="341" spans="1:6" s="39" customFormat="1" ht="18" customHeight="1" x14ac:dyDescent="0.25">
      <c r="A341" s="41" t="s">
        <v>39</v>
      </c>
      <c r="B341" s="37">
        <v>0</v>
      </c>
      <c r="C341" s="37">
        <v>0</v>
      </c>
      <c r="D341" s="37">
        <f>B341-C341</f>
        <v>0</v>
      </c>
      <c r="E341" s="42"/>
      <c r="F341" s="38"/>
    </row>
    <row r="342" spans="1:6" s="39" customFormat="1" ht="18" customHeight="1" x14ac:dyDescent="0.25">
      <c r="A342" s="43" t="s">
        <v>40</v>
      </c>
      <c r="B342" s="44">
        <v>326070000</v>
      </c>
      <c r="C342" s="44">
        <v>2281247.2599999998</v>
      </c>
      <c r="D342" s="44">
        <f t="shared" ref="C342:D342" si="68">SUM(D338:D341)</f>
        <v>323788752.74000001</v>
      </c>
      <c r="E342" s="45">
        <f>C342/B342</f>
        <v>6.9961887324807553E-3</v>
      </c>
      <c r="F342" s="38"/>
    </row>
    <row r="343" spans="1:6" s="39" customFormat="1" ht="18" customHeight="1" x14ac:dyDescent="0.25">
      <c r="A343" s="46" t="s">
        <v>41</v>
      </c>
      <c r="B343" s="37">
        <v>0</v>
      </c>
      <c r="C343" s="37">
        <v>0</v>
      </c>
      <c r="D343" s="37">
        <f>B343-C343</f>
        <v>0</v>
      </c>
      <c r="E343" s="42"/>
      <c r="F343" s="38"/>
    </row>
    <row r="344" spans="1:6" s="39" customFormat="1" ht="18" customHeight="1" x14ac:dyDescent="0.25">
      <c r="A344" s="43" t="s">
        <v>42</v>
      </c>
      <c r="B344" s="44">
        <v>326070000</v>
      </c>
      <c r="C344" s="44">
        <v>2281247.2599999998</v>
      </c>
      <c r="D344" s="44">
        <f t="shared" ref="C344:D344" si="69">D343+D342</f>
        <v>323788752.74000001</v>
      </c>
      <c r="E344" s="45">
        <f>C344/B344</f>
        <v>6.9961887324807553E-3</v>
      </c>
      <c r="F344" s="47"/>
    </row>
    <row r="345" spans="1:6" s="39" customFormat="1" ht="15" customHeight="1" x14ac:dyDescent="0.25">
      <c r="A345" s="36"/>
      <c r="B345" s="37"/>
      <c r="C345" s="37"/>
      <c r="D345" s="37"/>
      <c r="E345" s="37"/>
      <c r="F345" s="38"/>
    </row>
    <row r="346" spans="1:6" s="39" customFormat="1" ht="15" customHeight="1" x14ac:dyDescent="0.25">
      <c r="A346" s="36"/>
      <c r="B346" s="37"/>
      <c r="C346" s="37"/>
      <c r="D346" s="37"/>
      <c r="E346" s="37"/>
      <c r="F346" s="38"/>
    </row>
    <row r="347" spans="1:6" s="39" customFormat="1" ht="15" customHeight="1" x14ac:dyDescent="0.3">
      <c r="A347" s="40" t="s">
        <v>54</v>
      </c>
      <c r="B347" s="37"/>
      <c r="C347" s="37"/>
      <c r="D347" s="37"/>
      <c r="E347" s="37"/>
      <c r="F347" s="38"/>
    </row>
    <row r="348" spans="1:6" s="39" customFormat="1" ht="18" customHeight="1" x14ac:dyDescent="0.25">
      <c r="A348" s="41" t="s">
        <v>36</v>
      </c>
      <c r="B348" s="37">
        <v>0</v>
      </c>
      <c r="C348" s="37">
        <v>0</v>
      </c>
      <c r="D348" s="37">
        <f>B348-C348</f>
        <v>0</v>
      </c>
      <c r="E348" s="42"/>
      <c r="F348" s="38"/>
    </row>
    <row r="349" spans="1:6" s="39" customFormat="1" ht="18" customHeight="1" x14ac:dyDescent="0.25">
      <c r="A349" s="41" t="s">
        <v>37</v>
      </c>
      <c r="B349" s="37">
        <v>292442000</v>
      </c>
      <c r="C349" s="37">
        <v>139838.18</v>
      </c>
      <c r="D349" s="37">
        <f>B349-C349</f>
        <v>292302161.81999999</v>
      </c>
      <c r="E349" s="42">
        <f>C349/B349</f>
        <v>4.7817406528474017E-4</v>
      </c>
      <c r="F349" s="38"/>
    </row>
    <row r="350" spans="1:6" s="39" customFormat="1" ht="18" customHeight="1" x14ac:dyDescent="0.25">
      <c r="A350" s="41" t="s">
        <v>38</v>
      </c>
      <c r="B350" s="37">
        <v>0</v>
      </c>
      <c r="C350" s="37">
        <v>0</v>
      </c>
      <c r="D350" s="37">
        <f>B350-C350</f>
        <v>0</v>
      </c>
      <c r="E350" s="42"/>
      <c r="F350" s="38"/>
    </row>
    <row r="351" spans="1:6" s="39" customFormat="1" ht="18" customHeight="1" x14ac:dyDescent="0.25">
      <c r="A351" s="41" t="s">
        <v>39</v>
      </c>
      <c r="B351" s="37">
        <v>0</v>
      </c>
      <c r="C351" s="37">
        <v>0</v>
      </c>
      <c r="D351" s="37">
        <f>B351-C351</f>
        <v>0</v>
      </c>
      <c r="E351" s="42"/>
      <c r="F351" s="38"/>
    </row>
    <row r="352" spans="1:6" s="39" customFormat="1" ht="18" customHeight="1" x14ac:dyDescent="0.25">
      <c r="A352" s="43" t="s">
        <v>40</v>
      </c>
      <c r="B352" s="44">
        <v>292442000</v>
      </c>
      <c r="C352" s="44">
        <v>139838.18</v>
      </c>
      <c r="D352" s="44">
        <f t="shared" ref="C352:D352" si="70">SUM(D348:D351)</f>
        <v>292302161.81999999</v>
      </c>
      <c r="E352" s="45">
        <f>C352/B352</f>
        <v>4.7817406528474017E-4</v>
      </c>
      <c r="F352" s="38"/>
    </row>
    <row r="353" spans="1:6" s="39" customFormat="1" ht="18" customHeight="1" x14ac:dyDescent="0.25">
      <c r="A353" s="46" t="s">
        <v>41</v>
      </c>
      <c r="B353" s="37">
        <v>0</v>
      </c>
      <c r="C353" s="37">
        <v>0</v>
      </c>
      <c r="D353" s="37">
        <f>B353-C353</f>
        <v>0</v>
      </c>
      <c r="E353" s="42"/>
      <c r="F353" s="38"/>
    </row>
    <row r="354" spans="1:6" s="39" customFormat="1" ht="18" customHeight="1" x14ac:dyDescent="0.25">
      <c r="A354" s="43" t="s">
        <v>42</v>
      </c>
      <c r="B354" s="44">
        <v>292442000</v>
      </c>
      <c r="C354" s="44">
        <v>139838.18</v>
      </c>
      <c r="D354" s="44">
        <f t="shared" ref="C354:D354" si="71">D353+D352</f>
        <v>292302161.81999999</v>
      </c>
      <c r="E354" s="45">
        <f>C354/B354</f>
        <v>4.7817406528474017E-4</v>
      </c>
      <c r="F354" s="47"/>
    </row>
    <row r="355" spans="1:6" s="39" customFormat="1" ht="15" customHeight="1" x14ac:dyDescent="0.25">
      <c r="A355" s="36"/>
      <c r="B355" s="37"/>
      <c r="C355" s="37"/>
      <c r="D355" s="37"/>
      <c r="E355" s="37"/>
      <c r="F355" s="38"/>
    </row>
    <row r="356" spans="1:6" s="39" customFormat="1" ht="15" customHeight="1" x14ac:dyDescent="0.25">
      <c r="A356" s="36"/>
      <c r="B356" s="37"/>
      <c r="C356" s="37"/>
      <c r="D356" s="37"/>
      <c r="E356" s="37"/>
      <c r="F356" s="38"/>
    </row>
    <row r="357" spans="1:6" s="39" customFormat="1" ht="15" customHeight="1" x14ac:dyDescent="0.3">
      <c r="A357" s="40" t="s">
        <v>55</v>
      </c>
      <c r="B357" s="37"/>
      <c r="C357" s="37"/>
      <c r="D357" s="37"/>
      <c r="E357" s="37"/>
      <c r="F357" s="38"/>
    </row>
    <row r="358" spans="1:6" s="39" customFormat="1" ht="18" customHeight="1" x14ac:dyDescent="0.25">
      <c r="A358" s="41" t="s">
        <v>36</v>
      </c>
      <c r="B358" s="37">
        <v>0</v>
      </c>
      <c r="C358" s="37">
        <v>0</v>
      </c>
      <c r="D358" s="37">
        <f>B358-C358</f>
        <v>0</v>
      </c>
      <c r="E358" s="42"/>
      <c r="F358" s="38"/>
    </row>
    <row r="359" spans="1:6" s="39" customFormat="1" ht="18" customHeight="1" x14ac:dyDescent="0.25">
      <c r="A359" s="41" t="s">
        <v>37</v>
      </c>
      <c r="B359" s="37">
        <v>210726000</v>
      </c>
      <c r="C359" s="37">
        <v>6813543.4400000004</v>
      </c>
      <c r="D359" s="37">
        <f>B359-C359</f>
        <v>203912456.56</v>
      </c>
      <c r="E359" s="42">
        <f>C359/B359</f>
        <v>3.2333662860776553E-2</v>
      </c>
      <c r="F359" s="38"/>
    </row>
    <row r="360" spans="1:6" s="39" customFormat="1" ht="18" customHeight="1" x14ac:dyDescent="0.25">
      <c r="A360" s="41" t="s">
        <v>38</v>
      </c>
      <c r="B360" s="37">
        <v>0</v>
      </c>
      <c r="C360" s="37">
        <v>0</v>
      </c>
      <c r="D360" s="37">
        <f>B360-C360</f>
        <v>0</v>
      </c>
      <c r="E360" s="42"/>
      <c r="F360" s="38"/>
    </row>
    <row r="361" spans="1:6" s="39" customFormat="1" ht="18" customHeight="1" x14ac:dyDescent="0.25">
      <c r="A361" s="41" t="s">
        <v>39</v>
      </c>
      <c r="B361" s="37">
        <v>0</v>
      </c>
      <c r="C361" s="37">
        <v>0</v>
      </c>
      <c r="D361" s="37">
        <f>B361-C361</f>
        <v>0</v>
      </c>
      <c r="E361" s="42"/>
      <c r="F361" s="38"/>
    </row>
    <row r="362" spans="1:6" s="39" customFormat="1" ht="18" customHeight="1" x14ac:dyDescent="0.25">
      <c r="A362" s="43" t="s">
        <v>40</v>
      </c>
      <c r="B362" s="44">
        <v>210726000</v>
      </c>
      <c r="C362" s="44">
        <v>6813543.4400000004</v>
      </c>
      <c r="D362" s="44">
        <f t="shared" ref="C362:D362" si="72">SUM(D358:D361)</f>
        <v>203912456.56</v>
      </c>
      <c r="E362" s="45">
        <f>C362/B362</f>
        <v>3.2333662860776553E-2</v>
      </c>
      <c r="F362" s="38"/>
    </row>
    <row r="363" spans="1:6" s="39" customFormat="1" ht="18" customHeight="1" x14ac:dyDescent="0.25">
      <c r="A363" s="46" t="s">
        <v>41</v>
      </c>
      <c r="B363" s="37">
        <v>0</v>
      </c>
      <c r="C363" s="37">
        <v>0</v>
      </c>
      <c r="D363" s="37">
        <f>B363-C363</f>
        <v>0</v>
      </c>
      <c r="E363" s="42"/>
      <c r="F363" s="38"/>
    </row>
    <row r="364" spans="1:6" s="39" customFormat="1" ht="18" customHeight="1" x14ac:dyDescent="0.25">
      <c r="A364" s="43" t="s">
        <v>42</v>
      </c>
      <c r="B364" s="44">
        <v>210726000</v>
      </c>
      <c r="C364" s="44">
        <v>6813543.4400000004</v>
      </c>
      <c r="D364" s="44">
        <f t="shared" ref="C364:D364" si="73">D363+D362</f>
        <v>203912456.56</v>
      </c>
      <c r="E364" s="45">
        <f>C364/B364</f>
        <v>3.2333662860776553E-2</v>
      </c>
      <c r="F364" s="47"/>
    </row>
    <row r="365" spans="1:6" s="39" customFormat="1" ht="15" customHeight="1" x14ac:dyDescent="0.25">
      <c r="A365" s="36"/>
      <c r="B365" s="37"/>
      <c r="C365" s="37"/>
      <c r="D365" s="37"/>
      <c r="E365" s="37"/>
      <c r="F365" s="38"/>
    </row>
    <row r="366" spans="1:6" s="39" customFormat="1" ht="15" customHeight="1" x14ac:dyDescent="0.25">
      <c r="A366" s="36"/>
      <c r="B366" s="37"/>
      <c r="C366" s="37"/>
      <c r="D366" s="37"/>
      <c r="E366" s="37"/>
      <c r="F366" s="38"/>
    </row>
    <row r="367" spans="1:6" s="39" customFormat="1" ht="15" customHeight="1" x14ac:dyDescent="0.3">
      <c r="A367" s="40" t="s">
        <v>56</v>
      </c>
      <c r="B367" s="37"/>
      <c r="C367" s="37"/>
      <c r="D367" s="37"/>
      <c r="E367" s="37"/>
      <c r="F367" s="38"/>
    </row>
    <row r="368" spans="1:6" s="39" customFormat="1" ht="18" customHeight="1" x14ac:dyDescent="0.25">
      <c r="A368" s="41" t="s">
        <v>36</v>
      </c>
      <c r="B368" s="37">
        <v>0</v>
      </c>
      <c r="C368" s="37">
        <v>0</v>
      </c>
      <c r="D368" s="37">
        <f>B368-C368</f>
        <v>0</v>
      </c>
      <c r="E368" s="42"/>
      <c r="F368" s="38"/>
    </row>
    <row r="369" spans="1:6" s="39" customFormat="1" ht="18" customHeight="1" x14ac:dyDescent="0.25">
      <c r="A369" s="41" t="s">
        <v>37</v>
      </c>
      <c r="B369" s="37">
        <v>142481000</v>
      </c>
      <c r="C369" s="37">
        <v>70005413</v>
      </c>
      <c r="D369" s="37">
        <f>B369-C369</f>
        <v>72475587</v>
      </c>
      <c r="E369" s="42">
        <f>C369/B369</f>
        <v>0.49133156701595299</v>
      </c>
      <c r="F369" s="38"/>
    </row>
    <row r="370" spans="1:6" s="39" customFormat="1" ht="18" customHeight="1" x14ac:dyDescent="0.25">
      <c r="A370" s="41" t="s">
        <v>38</v>
      </c>
      <c r="B370" s="37">
        <v>0</v>
      </c>
      <c r="C370" s="37">
        <v>0</v>
      </c>
      <c r="D370" s="37">
        <f>B370-C370</f>
        <v>0</v>
      </c>
      <c r="E370" s="42"/>
      <c r="F370" s="38"/>
    </row>
    <row r="371" spans="1:6" s="39" customFormat="1" ht="18" customHeight="1" x14ac:dyDescent="0.25">
      <c r="A371" s="41" t="s">
        <v>39</v>
      </c>
      <c r="B371" s="37">
        <v>0</v>
      </c>
      <c r="C371" s="37">
        <v>0</v>
      </c>
      <c r="D371" s="37">
        <f>B371-C371</f>
        <v>0</v>
      </c>
      <c r="E371" s="42"/>
      <c r="F371" s="38"/>
    </row>
    <row r="372" spans="1:6" s="39" customFormat="1" ht="18" customHeight="1" x14ac:dyDescent="0.25">
      <c r="A372" s="43" t="s">
        <v>40</v>
      </c>
      <c r="B372" s="44">
        <v>142481000</v>
      </c>
      <c r="C372" s="44">
        <v>70005413</v>
      </c>
      <c r="D372" s="44">
        <f t="shared" ref="C372:D372" si="74">SUM(D368:D371)</f>
        <v>72475587</v>
      </c>
      <c r="E372" s="45">
        <f>C372/B372</f>
        <v>0.49133156701595299</v>
      </c>
      <c r="F372" s="38"/>
    </row>
    <row r="373" spans="1:6" s="39" customFormat="1" ht="18" customHeight="1" x14ac:dyDescent="0.25">
      <c r="A373" s="46" t="s">
        <v>41</v>
      </c>
      <c r="B373" s="37">
        <v>0</v>
      </c>
      <c r="C373" s="37">
        <v>0</v>
      </c>
      <c r="D373" s="37">
        <f>B373-C373</f>
        <v>0</v>
      </c>
      <c r="E373" s="42"/>
      <c r="F373" s="38"/>
    </row>
    <row r="374" spans="1:6" s="39" customFormat="1" ht="18" customHeight="1" x14ac:dyDescent="0.25">
      <c r="A374" s="43" t="s">
        <v>42</v>
      </c>
      <c r="B374" s="44">
        <v>142481000</v>
      </c>
      <c r="C374" s="44">
        <v>70005413</v>
      </c>
      <c r="D374" s="44">
        <f t="shared" ref="C374:D374" si="75">D373+D372</f>
        <v>72475587</v>
      </c>
      <c r="E374" s="45">
        <f>C374/B374</f>
        <v>0.49133156701595299</v>
      </c>
      <c r="F374" s="47"/>
    </row>
    <row r="375" spans="1:6" s="39" customFormat="1" ht="15" customHeight="1" x14ac:dyDescent="0.25">
      <c r="A375" s="36"/>
      <c r="B375" s="37"/>
      <c r="C375" s="37"/>
      <c r="D375" s="37"/>
      <c r="E375" s="37"/>
      <c r="F375" s="38"/>
    </row>
    <row r="376" spans="1:6" s="39" customFormat="1" ht="15" customHeight="1" x14ac:dyDescent="0.25">
      <c r="A376" s="36"/>
      <c r="B376" s="37"/>
      <c r="C376" s="37"/>
      <c r="D376" s="37"/>
      <c r="E376" s="37"/>
      <c r="F376" s="38"/>
    </row>
    <row r="377" spans="1:6" s="39" customFormat="1" ht="15" customHeight="1" x14ac:dyDescent="0.3">
      <c r="A377" s="40" t="s">
        <v>57</v>
      </c>
      <c r="B377" s="37"/>
      <c r="C377" s="37"/>
      <c r="D377" s="37"/>
      <c r="E377" s="37"/>
      <c r="F377" s="38"/>
    </row>
    <row r="378" spans="1:6" s="39" customFormat="1" ht="18" customHeight="1" x14ac:dyDescent="0.25">
      <c r="A378" s="41" t="s">
        <v>36</v>
      </c>
      <c r="B378" s="37">
        <v>0</v>
      </c>
      <c r="C378" s="37">
        <v>0</v>
      </c>
      <c r="D378" s="37">
        <f>B378-C378</f>
        <v>0</v>
      </c>
      <c r="E378" s="42"/>
      <c r="F378" s="38"/>
    </row>
    <row r="379" spans="1:6" s="39" customFormat="1" ht="18" customHeight="1" x14ac:dyDescent="0.25">
      <c r="A379" s="41" t="s">
        <v>37</v>
      </c>
      <c r="B379" s="37">
        <v>78687000</v>
      </c>
      <c r="C379" s="37">
        <v>8342949.0800000001</v>
      </c>
      <c r="D379" s="37">
        <f>B379-C379</f>
        <v>70344050.920000002</v>
      </c>
      <c r="E379" s="42">
        <f>C379/B379</f>
        <v>0.10602703216541487</v>
      </c>
      <c r="F379" s="38"/>
    </row>
    <row r="380" spans="1:6" s="39" customFormat="1" ht="18" customHeight="1" x14ac:dyDescent="0.25">
      <c r="A380" s="41" t="s">
        <v>38</v>
      </c>
      <c r="B380" s="37">
        <v>0</v>
      </c>
      <c r="C380" s="37">
        <v>0</v>
      </c>
      <c r="D380" s="37">
        <f>B380-C380</f>
        <v>0</v>
      </c>
      <c r="E380" s="42"/>
      <c r="F380" s="38"/>
    </row>
    <row r="381" spans="1:6" s="39" customFormat="1" ht="18" customHeight="1" x14ac:dyDescent="0.25">
      <c r="A381" s="41" t="s">
        <v>39</v>
      </c>
      <c r="B381" s="37">
        <v>0</v>
      </c>
      <c r="C381" s="37">
        <v>0</v>
      </c>
      <c r="D381" s="37">
        <f>B381-C381</f>
        <v>0</v>
      </c>
      <c r="E381" s="42"/>
      <c r="F381" s="38"/>
    </row>
    <row r="382" spans="1:6" s="39" customFormat="1" ht="18" customHeight="1" x14ac:dyDescent="0.25">
      <c r="A382" s="43" t="s">
        <v>40</v>
      </c>
      <c r="B382" s="44">
        <v>78687000</v>
      </c>
      <c r="C382" s="44">
        <v>8342949.0800000001</v>
      </c>
      <c r="D382" s="44">
        <f t="shared" ref="C382:D382" si="76">SUM(D378:D381)</f>
        <v>70344050.920000002</v>
      </c>
      <c r="E382" s="45">
        <f>C382/B382</f>
        <v>0.10602703216541487</v>
      </c>
      <c r="F382" s="38"/>
    </row>
    <row r="383" spans="1:6" s="39" customFormat="1" ht="18" customHeight="1" x14ac:dyDescent="0.25">
      <c r="A383" s="46" t="s">
        <v>41</v>
      </c>
      <c r="B383" s="37">
        <v>0</v>
      </c>
      <c r="C383" s="37">
        <v>0</v>
      </c>
      <c r="D383" s="37">
        <f>B383-C383</f>
        <v>0</v>
      </c>
      <c r="E383" s="42"/>
      <c r="F383" s="38"/>
    </row>
    <row r="384" spans="1:6" s="39" customFormat="1" ht="18" customHeight="1" x14ac:dyDescent="0.25">
      <c r="A384" s="43" t="s">
        <v>42</v>
      </c>
      <c r="B384" s="44">
        <v>78687000</v>
      </c>
      <c r="C384" s="44">
        <v>8342949.0800000001</v>
      </c>
      <c r="D384" s="44">
        <f t="shared" ref="C384:D384" si="77">D383+D382</f>
        <v>70344050.920000002</v>
      </c>
      <c r="E384" s="45">
        <f>C384/B384</f>
        <v>0.10602703216541487</v>
      </c>
      <c r="F384" s="47"/>
    </row>
    <row r="385" spans="1:6" s="39" customFormat="1" ht="15" customHeight="1" x14ac:dyDescent="0.25">
      <c r="A385" s="36"/>
      <c r="B385" s="37"/>
      <c r="C385" s="37"/>
      <c r="D385" s="37"/>
      <c r="E385" s="37"/>
      <c r="F385" s="38"/>
    </row>
    <row r="386" spans="1:6" s="39" customFormat="1" ht="15" customHeight="1" x14ac:dyDescent="0.25">
      <c r="A386" s="36"/>
      <c r="B386" s="37"/>
      <c r="C386" s="37"/>
      <c r="D386" s="37"/>
      <c r="E386" s="37"/>
      <c r="F386" s="38"/>
    </row>
    <row r="387" spans="1:6" s="39" customFormat="1" ht="15" customHeight="1" x14ac:dyDescent="0.3">
      <c r="A387" s="40" t="s">
        <v>58</v>
      </c>
      <c r="B387" s="37"/>
      <c r="C387" s="37"/>
      <c r="D387" s="37"/>
      <c r="E387" s="37"/>
      <c r="F387" s="38"/>
    </row>
    <row r="388" spans="1:6" s="39" customFormat="1" ht="18" customHeight="1" x14ac:dyDescent="0.25">
      <c r="A388" s="41" t="s">
        <v>36</v>
      </c>
      <c r="B388" s="37">
        <v>0</v>
      </c>
      <c r="C388" s="37">
        <v>0</v>
      </c>
      <c r="D388" s="37">
        <f>B388-C388</f>
        <v>0</v>
      </c>
      <c r="E388" s="42"/>
      <c r="F388" s="38"/>
    </row>
    <row r="389" spans="1:6" s="39" customFormat="1" ht="18" customHeight="1" x14ac:dyDescent="0.25">
      <c r="A389" s="41" t="s">
        <v>37</v>
      </c>
      <c r="B389" s="37">
        <v>421146000</v>
      </c>
      <c r="C389" s="37">
        <v>53197230.859999999</v>
      </c>
      <c r="D389" s="37">
        <f>B389-C389</f>
        <v>367948769.13999999</v>
      </c>
      <c r="E389" s="42">
        <f>C389/B389</f>
        <v>0.12631541284970058</v>
      </c>
      <c r="F389" s="38"/>
    </row>
    <row r="390" spans="1:6" s="39" customFormat="1" ht="18" customHeight="1" x14ac:dyDescent="0.25">
      <c r="A390" s="41" t="s">
        <v>38</v>
      </c>
      <c r="B390" s="37">
        <v>0</v>
      </c>
      <c r="C390" s="37">
        <v>0</v>
      </c>
      <c r="D390" s="37">
        <f>B390-C390</f>
        <v>0</v>
      </c>
      <c r="E390" s="42"/>
      <c r="F390" s="38"/>
    </row>
    <row r="391" spans="1:6" s="39" customFormat="1" ht="18" customHeight="1" x14ac:dyDescent="0.25">
      <c r="A391" s="41" t="s">
        <v>39</v>
      </c>
      <c r="B391" s="37">
        <v>0</v>
      </c>
      <c r="C391" s="37">
        <v>0</v>
      </c>
      <c r="D391" s="37">
        <f>B391-C391</f>
        <v>0</v>
      </c>
      <c r="E391" s="42"/>
      <c r="F391" s="38"/>
    </row>
    <row r="392" spans="1:6" s="39" customFormat="1" ht="18" customHeight="1" x14ac:dyDescent="0.25">
      <c r="A392" s="43" t="s">
        <v>40</v>
      </c>
      <c r="B392" s="44">
        <v>421146000</v>
      </c>
      <c r="C392" s="44">
        <v>53197230.859999999</v>
      </c>
      <c r="D392" s="44">
        <f t="shared" ref="C392:D392" si="78">SUM(D388:D391)</f>
        <v>367948769.13999999</v>
      </c>
      <c r="E392" s="45">
        <f>C392/B392</f>
        <v>0.12631541284970058</v>
      </c>
      <c r="F392" s="38"/>
    </row>
    <row r="393" spans="1:6" s="39" customFormat="1" ht="18" customHeight="1" x14ac:dyDescent="0.25">
      <c r="A393" s="46" t="s">
        <v>41</v>
      </c>
      <c r="B393" s="37">
        <v>0</v>
      </c>
      <c r="C393" s="37">
        <v>0</v>
      </c>
      <c r="D393" s="37">
        <f>B393-C393</f>
        <v>0</v>
      </c>
      <c r="E393" s="42"/>
      <c r="F393" s="38"/>
    </row>
    <row r="394" spans="1:6" s="39" customFormat="1" ht="18" customHeight="1" x14ac:dyDescent="0.25">
      <c r="A394" s="43" t="s">
        <v>42</v>
      </c>
      <c r="B394" s="44">
        <v>421146000</v>
      </c>
      <c r="C394" s="44">
        <v>53197230.859999999</v>
      </c>
      <c r="D394" s="44">
        <f t="shared" ref="C394:D394" si="79">D393+D392</f>
        <v>367948769.13999999</v>
      </c>
      <c r="E394" s="45">
        <f>C394/B394</f>
        <v>0.12631541284970058</v>
      </c>
      <c r="F394" s="47"/>
    </row>
    <row r="395" spans="1:6" s="39" customFormat="1" ht="15" customHeight="1" x14ac:dyDescent="0.25">
      <c r="A395" s="36"/>
      <c r="B395" s="37"/>
      <c r="C395" s="37"/>
      <c r="D395" s="37"/>
      <c r="E395" s="37"/>
      <c r="F395" s="38"/>
    </row>
    <row r="396" spans="1:6" s="39" customFormat="1" ht="15" customHeight="1" x14ac:dyDescent="0.25">
      <c r="A396" s="36"/>
      <c r="B396" s="37"/>
      <c r="C396" s="37"/>
      <c r="D396" s="37"/>
      <c r="E396" s="37"/>
      <c r="F396" s="38"/>
    </row>
    <row r="397" spans="1:6" s="39" customFormat="1" ht="15" customHeight="1" x14ac:dyDescent="0.3">
      <c r="A397" s="40" t="s">
        <v>59</v>
      </c>
      <c r="B397" s="37"/>
      <c r="C397" s="37"/>
      <c r="D397" s="37"/>
      <c r="E397" s="37"/>
      <c r="F397" s="38"/>
    </row>
    <row r="398" spans="1:6" s="39" customFormat="1" ht="18" customHeight="1" x14ac:dyDescent="0.25">
      <c r="A398" s="41" t="s">
        <v>36</v>
      </c>
      <c r="B398" s="37">
        <v>0</v>
      </c>
      <c r="C398" s="37">
        <v>0</v>
      </c>
      <c r="D398" s="37">
        <f>B398-C398</f>
        <v>0</v>
      </c>
      <c r="E398" s="42"/>
      <c r="F398" s="38"/>
    </row>
    <row r="399" spans="1:6" s="39" customFormat="1" ht="18" customHeight="1" x14ac:dyDescent="0.25">
      <c r="A399" s="41" t="s">
        <v>37</v>
      </c>
      <c r="B399" s="37">
        <v>484995000</v>
      </c>
      <c r="C399" s="37">
        <v>8062661.2600000007</v>
      </c>
      <c r="D399" s="37">
        <f>B399-C399</f>
        <v>476932338.74000001</v>
      </c>
      <c r="E399" s="42">
        <f>C399/B399</f>
        <v>1.6624215218713597E-2</v>
      </c>
      <c r="F399" s="38"/>
    </row>
    <row r="400" spans="1:6" s="39" customFormat="1" ht="18" customHeight="1" x14ac:dyDescent="0.25">
      <c r="A400" s="41" t="s">
        <v>38</v>
      </c>
      <c r="B400" s="37">
        <v>0</v>
      </c>
      <c r="C400" s="37">
        <v>0</v>
      </c>
      <c r="D400" s="37">
        <f>B400-C400</f>
        <v>0</v>
      </c>
      <c r="E400" s="42"/>
      <c r="F400" s="38"/>
    </row>
    <row r="401" spans="1:6" s="39" customFormat="1" ht="18" customHeight="1" x14ac:dyDescent="0.25">
      <c r="A401" s="41" t="s">
        <v>39</v>
      </c>
      <c r="B401" s="37">
        <v>0</v>
      </c>
      <c r="C401" s="37">
        <v>0</v>
      </c>
      <c r="D401" s="37">
        <f>B401-C401</f>
        <v>0</v>
      </c>
      <c r="E401" s="42"/>
      <c r="F401" s="38"/>
    </row>
    <row r="402" spans="1:6" s="39" customFormat="1" ht="18" customHeight="1" x14ac:dyDescent="0.25">
      <c r="A402" s="43" t="s">
        <v>40</v>
      </c>
      <c r="B402" s="44">
        <v>484995000</v>
      </c>
      <c r="C402" s="44">
        <v>8062661.2600000007</v>
      </c>
      <c r="D402" s="44">
        <f t="shared" ref="C402:D402" si="80">SUM(D398:D401)</f>
        <v>476932338.74000001</v>
      </c>
      <c r="E402" s="45">
        <f>C402/B402</f>
        <v>1.6624215218713597E-2</v>
      </c>
      <c r="F402" s="38"/>
    </row>
    <row r="403" spans="1:6" s="39" customFormat="1" ht="18" customHeight="1" x14ac:dyDescent="0.25">
      <c r="A403" s="46" t="s">
        <v>41</v>
      </c>
      <c r="B403" s="37">
        <v>0</v>
      </c>
      <c r="C403" s="37">
        <v>0</v>
      </c>
      <c r="D403" s="37">
        <f>B403-C403</f>
        <v>0</v>
      </c>
      <c r="E403" s="42"/>
      <c r="F403" s="38"/>
    </row>
    <row r="404" spans="1:6" s="39" customFormat="1" ht="18" customHeight="1" x14ac:dyDescent="0.25">
      <c r="A404" s="43" t="s">
        <v>42</v>
      </c>
      <c r="B404" s="44">
        <v>484995000</v>
      </c>
      <c r="C404" s="44">
        <v>8062661.2600000007</v>
      </c>
      <c r="D404" s="44">
        <f t="shared" ref="C404:D404" si="81">D403+D402</f>
        <v>476932338.74000001</v>
      </c>
      <c r="E404" s="45">
        <f>C404/B404</f>
        <v>1.6624215218713597E-2</v>
      </c>
      <c r="F404" s="47"/>
    </row>
    <row r="405" spans="1:6" s="39" customFormat="1" ht="15" customHeight="1" x14ac:dyDescent="0.25">
      <c r="A405" s="36"/>
      <c r="B405" s="37"/>
      <c r="C405" s="37"/>
      <c r="D405" s="37"/>
      <c r="E405" s="37"/>
      <c r="F405" s="38"/>
    </row>
    <row r="406" spans="1:6" s="39" customFormat="1" ht="15" customHeight="1" x14ac:dyDescent="0.25">
      <c r="A406" s="36"/>
      <c r="B406" s="37"/>
      <c r="C406" s="37"/>
      <c r="D406" s="37"/>
      <c r="E406" s="37"/>
      <c r="F406" s="38"/>
    </row>
    <row r="407" spans="1:6" s="39" customFormat="1" ht="15" customHeight="1" x14ac:dyDescent="0.3">
      <c r="A407" s="40" t="s">
        <v>60</v>
      </c>
      <c r="B407" s="37"/>
      <c r="C407" s="37"/>
      <c r="D407" s="37"/>
      <c r="E407" s="37"/>
      <c r="F407" s="38"/>
    </row>
    <row r="408" spans="1:6" s="39" customFormat="1" ht="18" customHeight="1" x14ac:dyDescent="0.25">
      <c r="A408" s="41" t="s">
        <v>36</v>
      </c>
      <c r="B408" s="37">
        <v>0</v>
      </c>
      <c r="C408" s="37">
        <v>0</v>
      </c>
      <c r="D408" s="37">
        <f>B408-C408</f>
        <v>0</v>
      </c>
      <c r="E408" s="42"/>
      <c r="F408" s="38"/>
    </row>
    <row r="409" spans="1:6" s="39" customFormat="1" ht="18" customHeight="1" x14ac:dyDescent="0.25">
      <c r="A409" s="41" t="s">
        <v>37</v>
      </c>
      <c r="B409" s="37">
        <v>234263000</v>
      </c>
      <c r="C409" s="37">
        <v>1916988.58</v>
      </c>
      <c r="D409" s="37">
        <f>B409-C409</f>
        <v>232346011.41999999</v>
      </c>
      <c r="E409" s="42">
        <f>C409/B409</f>
        <v>8.1830616870781983E-3</v>
      </c>
      <c r="F409" s="38"/>
    </row>
    <row r="410" spans="1:6" s="39" customFormat="1" ht="18" customHeight="1" x14ac:dyDescent="0.25">
      <c r="A410" s="41" t="s">
        <v>38</v>
      </c>
      <c r="B410" s="37">
        <v>0</v>
      </c>
      <c r="C410" s="37">
        <v>0</v>
      </c>
      <c r="D410" s="37">
        <f>B410-C410</f>
        <v>0</v>
      </c>
      <c r="E410" s="42"/>
      <c r="F410" s="38"/>
    </row>
    <row r="411" spans="1:6" s="39" customFormat="1" ht="18" customHeight="1" x14ac:dyDescent="0.25">
      <c r="A411" s="41" t="s">
        <v>39</v>
      </c>
      <c r="B411" s="37">
        <v>0</v>
      </c>
      <c r="C411" s="37">
        <v>0</v>
      </c>
      <c r="D411" s="37">
        <f>B411-C411</f>
        <v>0</v>
      </c>
      <c r="E411" s="42"/>
      <c r="F411" s="38"/>
    </row>
    <row r="412" spans="1:6" s="39" customFormat="1" ht="18" customHeight="1" x14ac:dyDescent="0.25">
      <c r="A412" s="43" t="s">
        <v>40</v>
      </c>
      <c r="B412" s="44">
        <v>234263000</v>
      </c>
      <c r="C412" s="44">
        <v>1916988.58</v>
      </c>
      <c r="D412" s="44">
        <f t="shared" ref="C412:D412" si="82">SUM(D408:D411)</f>
        <v>232346011.41999999</v>
      </c>
      <c r="E412" s="45">
        <f>C412/B412</f>
        <v>8.1830616870781983E-3</v>
      </c>
      <c r="F412" s="38"/>
    </row>
    <row r="413" spans="1:6" s="39" customFormat="1" ht="18" customHeight="1" x14ac:dyDescent="0.25">
      <c r="A413" s="46" t="s">
        <v>41</v>
      </c>
      <c r="B413" s="37">
        <v>0</v>
      </c>
      <c r="C413" s="37">
        <v>0</v>
      </c>
      <c r="D413" s="37">
        <f>B413-C413</f>
        <v>0</v>
      </c>
      <c r="E413" s="42"/>
      <c r="F413" s="38"/>
    </row>
    <row r="414" spans="1:6" s="39" customFormat="1" ht="18" customHeight="1" x14ac:dyDescent="0.25">
      <c r="A414" s="43" t="s">
        <v>42</v>
      </c>
      <c r="B414" s="44">
        <v>234263000</v>
      </c>
      <c r="C414" s="44">
        <v>1916988.58</v>
      </c>
      <c r="D414" s="44">
        <f t="shared" ref="C414:D414" si="83">D413+D412</f>
        <v>232346011.41999999</v>
      </c>
      <c r="E414" s="45">
        <f>C414/B414</f>
        <v>8.1830616870781983E-3</v>
      </c>
      <c r="F414" s="47"/>
    </row>
    <row r="415" spans="1:6" s="39" customFormat="1" ht="15" customHeight="1" x14ac:dyDescent="0.25">
      <c r="A415" s="36"/>
      <c r="B415" s="37"/>
      <c r="C415" s="37"/>
      <c r="D415" s="37"/>
      <c r="E415" s="37"/>
      <c r="F415" s="38"/>
    </row>
    <row r="416" spans="1:6" s="39" customFormat="1" ht="15" customHeight="1" x14ac:dyDescent="0.25">
      <c r="A416" s="36"/>
      <c r="B416" s="37"/>
      <c r="C416" s="37"/>
      <c r="D416" s="37"/>
      <c r="E416" s="37"/>
      <c r="F416" s="38"/>
    </row>
    <row r="417" spans="1:6" s="39" customFormat="1" ht="15" customHeight="1" x14ac:dyDescent="0.3">
      <c r="A417" s="40" t="s">
        <v>61</v>
      </c>
      <c r="B417" s="37"/>
      <c r="C417" s="37"/>
      <c r="D417" s="37"/>
      <c r="E417" s="37"/>
      <c r="F417" s="38"/>
    </row>
    <row r="418" spans="1:6" s="39" customFormat="1" ht="18" customHeight="1" x14ac:dyDescent="0.25">
      <c r="A418" s="41" t="s">
        <v>36</v>
      </c>
      <c r="B418" s="37">
        <v>0</v>
      </c>
      <c r="C418" s="37">
        <v>0</v>
      </c>
      <c r="D418" s="37">
        <f>B418-C418</f>
        <v>0</v>
      </c>
      <c r="E418" s="42"/>
      <c r="F418" s="38"/>
    </row>
    <row r="419" spans="1:6" s="39" customFormat="1" ht="18" customHeight="1" x14ac:dyDescent="0.25">
      <c r="A419" s="41" t="s">
        <v>37</v>
      </c>
      <c r="B419" s="37">
        <v>328857000</v>
      </c>
      <c r="C419" s="37">
        <v>224186.87</v>
      </c>
      <c r="D419" s="37">
        <f>B419-C419</f>
        <v>328632813.13</v>
      </c>
      <c r="E419" s="42">
        <f>C419/B419</f>
        <v>6.8171536564525003E-4</v>
      </c>
      <c r="F419" s="38"/>
    </row>
    <row r="420" spans="1:6" s="39" customFormat="1" ht="18" customHeight="1" x14ac:dyDescent="0.25">
      <c r="A420" s="41" t="s">
        <v>38</v>
      </c>
      <c r="B420" s="37">
        <v>0</v>
      </c>
      <c r="C420" s="37">
        <v>0</v>
      </c>
      <c r="D420" s="37">
        <f>B420-C420</f>
        <v>0</v>
      </c>
      <c r="E420" s="42"/>
      <c r="F420" s="38"/>
    </row>
    <row r="421" spans="1:6" s="39" customFormat="1" ht="18" customHeight="1" x14ac:dyDescent="0.25">
      <c r="A421" s="41" t="s">
        <v>39</v>
      </c>
      <c r="B421" s="37">
        <v>0</v>
      </c>
      <c r="C421" s="37">
        <v>0</v>
      </c>
      <c r="D421" s="37">
        <f>B421-C421</f>
        <v>0</v>
      </c>
      <c r="E421" s="42"/>
      <c r="F421" s="38"/>
    </row>
    <row r="422" spans="1:6" s="39" customFormat="1" ht="18" customHeight="1" x14ac:dyDescent="0.25">
      <c r="A422" s="43" t="s">
        <v>40</v>
      </c>
      <c r="B422" s="44">
        <v>328857000</v>
      </c>
      <c r="C422" s="44">
        <v>224186.87</v>
      </c>
      <c r="D422" s="44">
        <f t="shared" ref="C422:D422" si="84">SUM(D418:D421)</f>
        <v>328632813.13</v>
      </c>
      <c r="E422" s="45">
        <f>C422/B422</f>
        <v>6.8171536564525003E-4</v>
      </c>
      <c r="F422" s="38"/>
    </row>
    <row r="423" spans="1:6" s="39" customFormat="1" ht="18" customHeight="1" x14ac:dyDescent="0.25">
      <c r="A423" s="46" t="s">
        <v>41</v>
      </c>
      <c r="B423" s="37">
        <v>0</v>
      </c>
      <c r="C423" s="37">
        <v>0</v>
      </c>
      <c r="D423" s="37">
        <f>B423-C423</f>
        <v>0</v>
      </c>
      <c r="E423" s="42"/>
      <c r="F423" s="38"/>
    </row>
    <row r="424" spans="1:6" s="39" customFormat="1" ht="18" customHeight="1" x14ac:dyDescent="0.25">
      <c r="A424" s="43" t="s">
        <v>42</v>
      </c>
      <c r="B424" s="44">
        <v>328857000</v>
      </c>
      <c r="C424" s="44">
        <v>224186.87</v>
      </c>
      <c r="D424" s="44">
        <f t="shared" ref="C424:D424" si="85">D423+D422</f>
        <v>328632813.13</v>
      </c>
      <c r="E424" s="45">
        <f>C424/B424</f>
        <v>6.8171536564525003E-4</v>
      </c>
      <c r="F424" s="47"/>
    </row>
    <row r="425" spans="1:6" s="39" customFormat="1" ht="15" customHeight="1" x14ac:dyDescent="0.25">
      <c r="A425" s="36"/>
      <c r="B425" s="37"/>
      <c r="C425" s="37"/>
      <c r="D425" s="37"/>
      <c r="E425" s="37"/>
      <c r="F425" s="38"/>
    </row>
    <row r="426" spans="1:6" s="39" customFormat="1" ht="15" customHeight="1" x14ac:dyDescent="0.25">
      <c r="A426" s="36"/>
      <c r="B426" s="37"/>
      <c r="C426" s="37"/>
      <c r="D426" s="37"/>
      <c r="E426" s="37"/>
      <c r="F426" s="38"/>
    </row>
    <row r="427" spans="1:6" s="39" customFormat="1" ht="15" customHeight="1" x14ac:dyDescent="0.3">
      <c r="A427" s="40" t="s">
        <v>62</v>
      </c>
      <c r="B427" s="37"/>
      <c r="C427" s="37"/>
      <c r="D427" s="37"/>
      <c r="E427" s="37"/>
      <c r="F427" s="38"/>
    </row>
    <row r="428" spans="1:6" s="39" customFormat="1" ht="18" customHeight="1" x14ac:dyDescent="0.25">
      <c r="A428" s="41" t="s">
        <v>36</v>
      </c>
      <c r="B428" s="37">
        <v>0</v>
      </c>
      <c r="C428" s="37">
        <v>0</v>
      </c>
      <c r="D428" s="37">
        <f>B428-C428</f>
        <v>0</v>
      </c>
      <c r="E428" s="42"/>
      <c r="F428" s="38"/>
    </row>
    <row r="429" spans="1:6" s="39" customFormat="1" ht="18" customHeight="1" x14ac:dyDescent="0.25">
      <c r="A429" s="41" t="s">
        <v>37</v>
      </c>
      <c r="B429" s="37">
        <v>396040000</v>
      </c>
      <c r="C429" s="37">
        <v>232157455.19</v>
      </c>
      <c r="D429" s="37">
        <f>B429-C429</f>
        <v>163882544.81</v>
      </c>
      <c r="E429" s="42">
        <f>C429/B429</f>
        <v>0.58619698815776189</v>
      </c>
      <c r="F429" s="38"/>
    </row>
    <row r="430" spans="1:6" s="39" customFormat="1" ht="18" customHeight="1" x14ac:dyDescent="0.25">
      <c r="A430" s="41" t="s">
        <v>38</v>
      </c>
      <c r="B430" s="37">
        <v>0</v>
      </c>
      <c r="C430" s="37">
        <v>0</v>
      </c>
      <c r="D430" s="37">
        <f>B430-C430</f>
        <v>0</v>
      </c>
      <c r="E430" s="42"/>
      <c r="F430" s="38"/>
    </row>
    <row r="431" spans="1:6" s="39" customFormat="1" ht="18" customHeight="1" x14ac:dyDescent="0.25">
      <c r="A431" s="41" t="s">
        <v>39</v>
      </c>
      <c r="B431" s="37">
        <v>0</v>
      </c>
      <c r="C431" s="37">
        <v>0</v>
      </c>
      <c r="D431" s="37">
        <f>B431-C431</f>
        <v>0</v>
      </c>
      <c r="E431" s="42"/>
      <c r="F431" s="38"/>
    </row>
    <row r="432" spans="1:6" s="39" customFormat="1" ht="18" customHeight="1" x14ac:dyDescent="0.25">
      <c r="A432" s="43" t="s">
        <v>40</v>
      </c>
      <c r="B432" s="44">
        <v>396040000</v>
      </c>
      <c r="C432" s="44">
        <v>232157455.19</v>
      </c>
      <c r="D432" s="44">
        <f t="shared" ref="C432:D432" si="86">SUM(D428:D431)</f>
        <v>163882544.81</v>
      </c>
      <c r="E432" s="45">
        <f>C432/B432</f>
        <v>0.58619698815776189</v>
      </c>
      <c r="F432" s="38"/>
    </row>
    <row r="433" spans="1:6" s="39" customFormat="1" ht="18" customHeight="1" x14ac:dyDescent="0.25">
      <c r="A433" s="46" t="s">
        <v>41</v>
      </c>
      <c r="B433" s="37">
        <v>0</v>
      </c>
      <c r="C433" s="37">
        <v>0</v>
      </c>
      <c r="D433" s="37">
        <f>B433-C433</f>
        <v>0</v>
      </c>
      <c r="E433" s="42"/>
      <c r="F433" s="38"/>
    </row>
    <row r="434" spans="1:6" s="39" customFormat="1" ht="18" customHeight="1" x14ac:dyDescent="0.25">
      <c r="A434" s="43" t="s">
        <v>42</v>
      </c>
      <c r="B434" s="44">
        <v>396040000</v>
      </c>
      <c r="C434" s="44">
        <v>232157455.19</v>
      </c>
      <c r="D434" s="44">
        <f t="shared" ref="C434:D434" si="87">D433+D432</f>
        <v>163882544.81</v>
      </c>
      <c r="E434" s="45">
        <f>C434/B434</f>
        <v>0.58619698815776189</v>
      </c>
      <c r="F434" s="47"/>
    </row>
    <row r="435" spans="1:6" s="39" customFormat="1" ht="15" customHeight="1" x14ac:dyDescent="0.25">
      <c r="A435" s="36"/>
      <c r="B435" s="37"/>
      <c r="C435" s="37"/>
      <c r="D435" s="37"/>
      <c r="E435" s="37"/>
      <c r="F435" s="38"/>
    </row>
    <row r="436" spans="1:6" s="39" customFormat="1" ht="15" customHeight="1" x14ac:dyDescent="0.25">
      <c r="A436" s="36"/>
      <c r="B436" s="37"/>
      <c r="C436" s="37"/>
      <c r="D436" s="37"/>
      <c r="E436" s="37"/>
      <c r="F436" s="38"/>
    </row>
    <row r="437" spans="1:6" s="39" customFormat="1" ht="15" customHeight="1" x14ac:dyDescent="0.3">
      <c r="A437" s="40" t="s">
        <v>63</v>
      </c>
      <c r="B437" s="37"/>
      <c r="C437" s="37"/>
      <c r="D437" s="37"/>
      <c r="E437" s="37"/>
      <c r="F437" s="38"/>
    </row>
    <row r="438" spans="1:6" s="39" customFormat="1" ht="18" customHeight="1" x14ac:dyDescent="0.25">
      <c r="A438" s="41" t="s">
        <v>36</v>
      </c>
      <c r="B438" s="37">
        <v>0</v>
      </c>
      <c r="C438" s="37">
        <v>0</v>
      </c>
      <c r="D438" s="37">
        <f>B438-C438</f>
        <v>0</v>
      </c>
      <c r="E438" s="42"/>
      <c r="F438" s="38"/>
    </row>
    <row r="439" spans="1:6" s="39" customFormat="1" ht="18" customHeight="1" x14ac:dyDescent="0.25">
      <c r="A439" s="41" t="s">
        <v>37</v>
      </c>
      <c r="B439" s="37">
        <v>316005000</v>
      </c>
      <c r="C439" s="37">
        <v>316712.14</v>
      </c>
      <c r="D439" s="37">
        <f>B439-C439</f>
        <v>315688287.86000001</v>
      </c>
      <c r="E439" s="42">
        <f>C439/B439</f>
        <v>1.0022377494026994E-3</v>
      </c>
      <c r="F439" s="38"/>
    </row>
    <row r="440" spans="1:6" s="39" customFormat="1" ht="18" customHeight="1" x14ac:dyDescent="0.25">
      <c r="A440" s="41" t="s">
        <v>38</v>
      </c>
      <c r="B440" s="37">
        <v>0</v>
      </c>
      <c r="C440" s="37">
        <v>0</v>
      </c>
      <c r="D440" s="37">
        <f>B440-C440</f>
        <v>0</v>
      </c>
      <c r="E440" s="42"/>
      <c r="F440" s="38"/>
    </row>
    <row r="441" spans="1:6" s="39" customFormat="1" ht="18" customHeight="1" x14ac:dyDescent="0.25">
      <c r="A441" s="41" t="s">
        <v>39</v>
      </c>
      <c r="B441" s="37">
        <v>0</v>
      </c>
      <c r="C441" s="37">
        <v>0</v>
      </c>
      <c r="D441" s="37">
        <f>B441-C441</f>
        <v>0</v>
      </c>
      <c r="E441" s="42"/>
      <c r="F441" s="38"/>
    </row>
    <row r="442" spans="1:6" s="39" customFormat="1" ht="18" customHeight="1" x14ac:dyDescent="0.25">
      <c r="A442" s="43" t="s">
        <v>40</v>
      </c>
      <c r="B442" s="44">
        <v>316005000</v>
      </c>
      <c r="C442" s="44">
        <v>316712.14</v>
      </c>
      <c r="D442" s="44">
        <f t="shared" ref="C442:D442" si="88">SUM(D438:D441)</f>
        <v>315688287.86000001</v>
      </c>
      <c r="E442" s="45">
        <f>C442/B442</f>
        <v>1.0022377494026994E-3</v>
      </c>
      <c r="F442" s="38"/>
    </row>
    <row r="443" spans="1:6" s="39" customFormat="1" ht="18" customHeight="1" x14ac:dyDescent="0.25">
      <c r="A443" s="46" t="s">
        <v>41</v>
      </c>
      <c r="B443" s="37">
        <v>0</v>
      </c>
      <c r="C443" s="37">
        <v>0</v>
      </c>
      <c r="D443" s="37">
        <f>B443-C443</f>
        <v>0</v>
      </c>
      <c r="E443" s="42"/>
      <c r="F443" s="38"/>
    </row>
    <row r="444" spans="1:6" s="39" customFormat="1" ht="18" customHeight="1" x14ac:dyDescent="0.25">
      <c r="A444" s="43" t="s">
        <v>42</v>
      </c>
      <c r="B444" s="44">
        <v>316005000</v>
      </c>
      <c r="C444" s="44">
        <v>316712.14</v>
      </c>
      <c r="D444" s="44">
        <f t="shared" ref="C444:D444" si="89">D443+D442</f>
        <v>315688287.86000001</v>
      </c>
      <c r="E444" s="45">
        <f>C444/B444</f>
        <v>1.0022377494026994E-3</v>
      </c>
      <c r="F444" s="47"/>
    </row>
    <row r="445" spans="1:6" s="39" customFormat="1" ht="15" customHeight="1" x14ac:dyDescent="0.25">
      <c r="A445" s="36"/>
      <c r="B445" s="37"/>
      <c r="C445" s="37"/>
      <c r="D445" s="37"/>
      <c r="E445" s="37"/>
      <c r="F445" s="38"/>
    </row>
    <row r="446" spans="1:6" s="39" customFormat="1" ht="15" customHeight="1" x14ac:dyDescent="0.25">
      <c r="A446" s="36"/>
      <c r="B446" s="37"/>
      <c r="C446" s="37"/>
      <c r="D446" s="37"/>
      <c r="E446" s="37"/>
      <c r="F446" s="38"/>
    </row>
    <row r="447" spans="1:6" s="39" customFormat="1" ht="15" customHeight="1" x14ac:dyDescent="0.3">
      <c r="A447" s="40" t="s">
        <v>64</v>
      </c>
      <c r="B447" s="37"/>
      <c r="C447" s="37"/>
      <c r="D447" s="37"/>
      <c r="E447" s="37"/>
      <c r="F447" s="38"/>
    </row>
    <row r="448" spans="1:6" s="39" customFormat="1" ht="18" customHeight="1" x14ac:dyDescent="0.25">
      <c r="A448" s="41" t="s">
        <v>36</v>
      </c>
      <c r="B448" s="37">
        <v>0</v>
      </c>
      <c r="C448" s="37">
        <v>0</v>
      </c>
      <c r="D448" s="37">
        <f>B448-C448</f>
        <v>0</v>
      </c>
      <c r="E448" s="42"/>
      <c r="F448" s="38"/>
    </row>
    <row r="449" spans="1:6" s="39" customFormat="1" ht="18" customHeight="1" x14ac:dyDescent="0.25">
      <c r="A449" s="41" t="s">
        <v>37</v>
      </c>
      <c r="B449" s="37">
        <v>182817000</v>
      </c>
      <c r="C449" s="37">
        <v>79733.45</v>
      </c>
      <c r="D449" s="37">
        <f>B449-C449</f>
        <v>182737266.55000001</v>
      </c>
      <c r="E449" s="42">
        <f>C449/B449</f>
        <v>4.3613805061892494E-4</v>
      </c>
      <c r="F449" s="38"/>
    </row>
    <row r="450" spans="1:6" s="39" customFormat="1" ht="18" customHeight="1" x14ac:dyDescent="0.25">
      <c r="A450" s="41" t="s">
        <v>38</v>
      </c>
      <c r="B450" s="37">
        <v>0</v>
      </c>
      <c r="C450" s="37">
        <v>0</v>
      </c>
      <c r="D450" s="37">
        <f>B450-C450</f>
        <v>0</v>
      </c>
      <c r="E450" s="42"/>
      <c r="F450" s="38"/>
    </row>
    <row r="451" spans="1:6" s="39" customFormat="1" ht="18" customHeight="1" x14ac:dyDescent="0.25">
      <c r="A451" s="41" t="s">
        <v>39</v>
      </c>
      <c r="B451" s="37">
        <v>0</v>
      </c>
      <c r="C451" s="37">
        <v>0</v>
      </c>
      <c r="D451" s="37">
        <f>B451-C451</f>
        <v>0</v>
      </c>
      <c r="E451" s="42"/>
      <c r="F451" s="38"/>
    </row>
    <row r="452" spans="1:6" s="39" customFormat="1" ht="18" customHeight="1" x14ac:dyDescent="0.25">
      <c r="A452" s="43" t="s">
        <v>40</v>
      </c>
      <c r="B452" s="44">
        <v>182817000</v>
      </c>
      <c r="C452" s="44">
        <v>79733.45</v>
      </c>
      <c r="D452" s="44">
        <f t="shared" ref="C452:D452" si="90">SUM(D448:D451)</f>
        <v>182737266.55000001</v>
      </c>
      <c r="E452" s="45">
        <f>C452/B452</f>
        <v>4.3613805061892494E-4</v>
      </c>
      <c r="F452" s="38"/>
    </row>
    <row r="453" spans="1:6" s="39" customFormat="1" ht="18" customHeight="1" x14ac:dyDescent="0.25">
      <c r="A453" s="46" t="s">
        <v>41</v>
      </c>
      <c r="B453" s="37">
        <v>0</v>
      </c>
      <c r="C453" s="37">
        <v>0</v>
      </c>
      <c r="D453" s="37">
        <f>B453-C453</f>
        <v>0</v>
      </c>
      <c r="E453" s="42"/>
      <c r="F453" s="38"/>
    </row>
    <row r="454" spans="1:6" s="39" customFormat="1" ht="18" customHeight="1" x14ac:dyDescent="0.25">
      <c r="A454" s="43" t="s">
        <v>42</v>
      </c>
      <c r="B454" s="44">
        <v>182817000</v>
      </c>
      <c r="C454" s="44">
        <v>79733.45</v>
      </c>
      <c r="D454" s="44">
        <f t="shared" ref="C454:D454" si="91">D453+D452</f>
        <v>182737266.55000001</v>
      </c>
      <c r="E454" s="45">
        <f>C454/B454</f>
        <v>4.3613805061892494E-4</v>
      </c>
      <c r="F454" s="47"/>
    </row>
    <row r="455" spans="1:6" s="39" customFormat="1" ht="15" customHeight="1" x14ac:dyDescent="0.25">
      <c r="A455" s="36"/>
      <c r="B455" s="37"/>
      <c r="C455" s="37"/>
      <c r="D455" s="37"/>
      <c r="E455" s="37"/>
      <c r="F455" s="38"/>
    </row>
    <row r="456" spans="1:6" s="39" customFormat="1" ht="15" customHeight="1" x14ac:dyDescent="0.25">
      <c r="A456" s="36"/>
      <c r="B456" s="37"/>
      <c r="C456" s="37"/>
      <c r="D456" s="37"/>
      <c r="E456" s="37"/>
      <c r="F456" s="38"/>
    </row>
    <row r="457" spans="1:6" s="39" customFormat="1" ht="15" customHeight="1" x14ac:dyDescent="0.3">
      <c r="A457" s="40" t="s">
        <v>65</v>
      </c>
      <c r="B457" s="37"/>
      <c r="C457" s="37"/>
      <c r="D457" s="37"/>
      <c r="E457" s="37"/>
      <c r="F457" s="38"/>
    </row>
    <row r="458" spans="1:6" s="39" customFormat="1" ht="18" customHeight="1" x14ac:dyDescent="0.25">
      <c r="A458" s="41" t="s">
        <v>36</v>
      </c>
      <c r="B458" s="37">
        <v>0</v>
      </c>
      <c r="C458" s="37">
        <v>0</v>
      </c>
      <c r="D458" s="37">
        <f>B458-C458</f>
        <v>0</v>
      </c>
      <c r="E458" s="42"/>
      <c r="F458" s="38"/>
    </row>
    <row r="459" spans="1:6" s="39" customFormat="1" ht="18" customHeight="1" x14ac:dyDescent="0.25">
      <c r="A459" s="41" t="s">
        <v>37</v>
      </c>
      <c r="B459" s="37">
        <v>209118000</v>
      </c>
      <c r="C459" s="37">
        <v>91880740.049999997</v>
      </c>
      <c r="D459" s="37">
        <f>B459-C459</f>
        <v>117237259.95</v>
      </c>
      <c r="E459" s="42">
        <f>C459/B459</f>
        <v>0.43937269890683728</v>
      </c>
      <c r="F459" s="38"/>
    </row>
    <row r="460" spans="1:6" s="39" customFormat="1" ht="18" customHeight="1" x14ac:dyDescent="0.25">
      <c r="A460" s="41" t="s">
        <v>38</v>
      </c>
      <c r="B460" s="37">
        <v>0</v>
      </c>
      <c r="C460" s="37">
        <v>0</v>
      </c>
      <c r="D460" s="37">
        <f>B460-C460</f>
        <v>0</v>
      </c>
      <c r="E460" s="42"/>
      <c r="F460" s="38"/>
    </row>
    <row r="461" spans="1:6" s="39" customFormat="1" ht="18" customHeight="1" x14ac:dyDescent="0.25">
      <c r="A461" s="41" t="s">
        <v>39</v>
      </c>
      <c r="B461" s="37">
        <v>0</v>
      </c>
      <c r="C461" s="37">
        <v>0</v>
      </c>
      <c r="D461" s="37">
        <f>B461-C461</f>
        <v>0</v>
      </c>
      <c r="E461" s="42"/>
      <c r="F461" s="38"/>
    </row>
    <row r="462" spans="1:6" s="39" customFormat="1" ht="18" customHeight="1" x14ac:dyDescent="0.25">
      <c r="A462" s="43" t="s">
        <v>40</v>
      </c>
      <c r="B462" s="44">
        <v>209118000</v>
      </c>
      <c r="C462" s="44">
        <v>91880740.049999997</v>
      </c>
      <c r="D462" s="44">
        <f t="shared" ref="C462:D462" si="92">SUM(D458:D461)</f>
        <v>117237259.95</v>
      </c>
      <c r="E462" s="45">
        <f>C462/B462</f>
        <v>0.43937269890683728</v>
      </c>
      <c r="F462" s="38"/>
    </row>
    <row r="463" spans="1:6" s="39" customFormat="1" ht="18" customHeight="1" x14ac:dyDescent="0.25">
      <c r="A463" s="46" t="s">
        <v>41</v>
      </c>
      <c r="B463" s="37">
        <v>0</v>
      </c>
      <c r="C463" s="37">
        <v>0</v>
      </c>
      <c r="D463" s="37">
        <f>B463-C463</f>
        <v>0</v>
      </c>
      <c r="E463" s="42"/>
      <c r="F463" s="38"/>
    </row>
    <row r="464" spans="1:6" s="39" customFormat="1" ht="18" customHeight="1" x14ac:dyDescent="0.25">
      <c r="A464" s="43" t="s">
        <v>42</v>
      </c>
      <c r="B464" s="44">
        <v>209118000</v>
      </c>
      <c r="C464" s="44">
        <v>91880740.049999997</v>
      </c>
      <c r="D464" s="44">
        <f t="shared" ref="C464:D464" si="93">D463+D462</f>
        <v>117237259.95</v>
      </c>
      <c r="E464" s="45">
        <f>C464/B464</f>
        <v>0.43937269890683728</v>
      </c>
      <c r="F464" s="47"/>
    </row>
    <row r="465" spans="1:6" s="39" customFormat="1" ht="15" customHeight="1" x14ac:dyDescent="0.25">
      <c r="A465" s="36"/>
      <c r="B465" s="37"/>
      <c r="C465" s="37"/>
      <c r="D465" s="37"/>
      <c r="E465" s="37"/>
      <c r="F465" s="38"/>
    </row>
    <row r="466" spans="1:6" s="39" customFormat="1" ht="15" customHeight="1" x14ac:dyDescent="0.25">
      <c r="A466" s="36"/>
      <c r="B466" s="37"/>
      <c r="C466" s="37"/>
      <c r="D466" s="37"/>
      <c r="E466" s="37"/>
      <c r="F466" s="38"/>
    </row>
    <row r="467" spans="1:6" s="39" customFormat="1" ht="15" customHeight="1" x14ac:dyDescent="0.3">
      <c r="A467" s="40" t="s">
        <v>66</v>
      </c>
      <c r="B467" s="37"/>
      <c r="C467" s="37"/>
      <c r="D467" s="37"/>
      <c r="E467" s="37"/>
      <c r="F467" s="38"/>
    </row>
    <row r="468" spans="1:6" s="39" customFormat="1" ht="18" customHeight="1" x14ac:dyDescent="0.25">
      <c r="A468" s="41" t="s">
        <v>36</v>
      </c>
      <c r="B468" s="37">
        <v>0</v>
      </c>
      <c r="C468" s="37">
        <v>0</v>
      </c>
      <c r="D468" s="37">
        <f>B468-C468</f>
        <v>0</v>
      </c>
      <c r="E468" s="42"/>
      <c r="F468" s="38"/>
    </row>
    <row r="469" spans="1:6" s="39" customFormat="1" ht="18" customHeight="1" x14ac:dyDescent="0.25">
      <c r="A469" s="41" t="s">
        <v>37</v>
      </c>
      <c r="B469" s="37">
        <v>213301000</v>
      </c>
      <c r="C469" s="37">
        <v>45654146.259999998</v>
      </c>
      <c r="D469" s="37">
        <f>B469-C469</f>
        <v>167646853.74000001</v>
      </c>
      <c r="E469" s="42">
        <f>C469/B469</f>
        <v>0.21403625046296079</v>
      </c>
      <c r="F469" s="38"/>
    </row>
    <row r="470" spans="1:6" s="39" customFormat="1" ht="18" customHeight="1" x14ac:dyDescent="0.25">
      <c r="A470" s="41" t="s">
        <v>38</v>
      </c>
      <c r="B470" s="37">
        <v>0</v>
      </c>
      <c r="C470" s="37">
        <v>0</v>
      </c>
      <c r="D470" s="37">
        <f>B470-C470</f>
        <v>0</v>
      </c>
      <c r="E470" s="42"/>
      <c r="F470" s="38"/>
    </row>
    <row r="471" spans="1:6" s="39" customFormat="1" ht="18" customHeight="1" x14ac:dyDescent="0.25">
      <c r="A471" s="41" t="s">
        <v>39</v>
      </c>
      <c r="B471" s="37">
        <v>0</v>
      </c>
      <c r="C471" s="37">
        <v>0</v>
      </c>
      <c r="D471" s="37">
        <f>B471-C471</f>
        <v>0</v>
      </c>
      <c r="E471" s="42"/>
      <c r="F471" s="38"/>
    </row>
    <row r="472" spans="1:6" s="39" customFormat="1" ht="18" customHeight="1" x14ac:dyDescent="0.25">
      <c r="A472" s="43" t="s">
        <v>40</v>
      </c>
      <c r="B472" s="44">
        <v>213301000</v>
      </c>
      <c r="C472" s="44">
        <v>45654146.259999998</v>
      </c>
      <c r="D472" s="44">
        <f t="shared" ref="C472:D472" si="94">SUM(D468:D471)</f>
        <v>167646853.74000001</v>
      </c>
      <c r="E472" s="45">
        <f>C472/B472</f>
        <v>0.21403625046296079</v>
      </c>
      <c r="F472" s="38"/>
    </row>
    <row r="473" spans="1:6" s="39" customFormat="1" ht="18" customHeight="1" x14ac:dyDescent="0.25">
      <c r="A473" s="46" t="s">
        <v>41</v>
      </c>
      <c r="B473" s="37">
        <v>0</v>
      </c>
      <c r="C473" s="37">
        <v>0</v>
      </c>
      <c r="D473" s="37">
        <f>B473-C473</f>
        <v>0</v>
      </c>
      <c r="E473" s="42"/>
      <c r="F473" s="38"/>
    </row>
    <row r="474" spans="1:6" s="39" customFormat="1" ht="18" customHeight="1" x14ac:dyDescent="0.25">
      <c r="A474" s="43" t="s">
        <v>42</v>
      </c>
      <c r="B474" s="44">
        <v>213301000</v>
      </c>
      <c r="C474" s="44">
        <v>45654146.259999998</v>
      </c>
      <c r="D474" s="44">
        <f t="shared" ref="C474:D474" si="95">D473+D472</f>
        <v>167646853.74000001</v>
      </c>
      <c r="E474" s="45">
        <f>C474/B474</f>
        <v>0.21403625046296079</v>
      </c>
      <c r="F474" s="47"/>
    </row>
    <row r="475" spans="1:6" s="39" customFormat="1" ht="15" customHeight="1" x14ac:dyDescent="0.25">
      <c r="A475" s="36"/>
      <c r="B475" s="37"/>
      <c r="C475" s="37"/>
      <c r="D475" s="37"/>
      <c r="E475" s="37"/>
      <c r="F475" s="38"/>
    </row>
    <row r="476" spans="1:6" s="39" customFormat="1" ht="15" customHeight="1" x14ac:dyDescent="0.25">
      <c r="A476" s="36"/>
      <c r="B476" s="37"/>
      <c r="C476" s="37"/>
      <c r="D476" s="37"/>
      <c r="E476" s="37"/>
      <c r="F476" s="38"/>
    </row>
    <row r="477" spans="1:6" s="39" customFormat="1" ht="15" customHeight="1" x14ac:dyDescent="0.3">
      <c r="A477" s="40" t="s">
        <v>67</v>
      </c>
      <c r="B477" s="37"/>
      <c r="C477" s="37"/>
      <c r="D477" s="37"/>
      <c r="E477" s="37"/>
      <c r="F477" s="38"/>
    </row>
    <row r="478" spans="1:6" s="39" customFormat="1" ht="18" customHeight="1" x14ac:dyDescent="0.25">
      <c r="A478" s="41" t="s">
        <v>36</v>
      </c>
      <c r="B478" s="37">
        <v>0</v>
      </c>
      <c r="C478" s="37">
        <v>0</v>
      </c>
      <c r="D478" s="37">
        <f>B478-C478</f>
        <v>0</v>
      </c>
      <c r="E478" s="42"/>
      <c r="F478" s="38"/>
    </row>
    <row r="479" spans="1:6" s="39" customFormat="1" ht="18" customHeight="1" x14ac:dyDescent="0.25">
      <c r="A479" s="41" t="s">
        <v>37</v>
      </c>
      <c r="B479" s="37">
        <v>177655000</v>
      </c>
      <c r="C479" s="37">
        <v>27412920.399999999</v>
      </c>
      <c r="D479" s="37">
        <f>B479-C479</f>
        <v>150242079.59999999</v>
      </c>
      <c r="E479" s="42">
        <f>C479/B479</f>
        <v>0.15430424361824885</v>
      </c>
      <c r="F479" s="38"/>
    </row>
    <row r="480" spans="1:6" s="39" customFormat="1" ht="18" customHeight="1" x14ac:dyDescent="0.25">
      <c r="A480" s="41" t="s">
        <v>38</v>
      </c>
      <c r="B480" s="37">
        <v>0</v>
      </c>
      <c r="C480" s="37">
        <v>0</v>
      </c>
      <c r="D480" s="37">
        <f>B480-C480</f>
        <v>0</v>
      </c>
      <c r="E480" s="42"/>
      <c r="F480" s="38"/>
    </row>
    <row r="481" spans="1:6" s="39" customFormat="1" ht="18" customHeight="1" x14ac:dyDescent="0.25">
      <c r="A481" s="41" t="s">
        <v>39</v>
      </c>
      <c r="B481" s="37">
        <v>0</v>
      </c>
      <c r="C481" s="37">
        <v>0</v>
      </c>
      <c r="D481" s="37">
        <f>B481-C481</f>
        <v>0</v>
      </c>
      <c r="E481" s="42"/>
      <c r="F481" s="38"/>
    </row>
    <row r="482" spans="1:6" s="39" customFormat="1" ht="18" customHeight="1" x14ac:dyDescent="0.25">
      <c r="A482" s="43" t="s">
        <v>40</v>
      </c>
      <c r="B482" s="44">
        <v>177655000</v>
      </c>
      <c r="C482" s="44">
        <v>27412920.399999999</v>
      </c>
      <c r="D482" s="44">
        <f t="shared" ref="C482:D482" si="96">SUM(D478:D481)</f>
        <v>150242079.59999999</v>
      </c>
      <c r="E482" s="45">
        <f>C482/B482</f>
        <v>0.15430424361824885</v>
      </c>
      <c r="F482" s="38"/>
    </row>
    <row r="483" spans="1:6" s="39" customFormat="1" ht="18" customHeight="1" x14ac:dyDescent="0.25">
      <c r="A483" s="46" t="s">
        <v>41</v>
      </c>
      <c r="B483" s="37">
        <v>0</v>
      </c>
      <c r="C483" s="37">
        <v>0</v>
      </c>
      <c r="D483" s="37">
        <f>B483-C483</f>
        <v>0</v>
      </c>
      <c r="E483" s="42"/>
      <c r="F483" s="38"/>
    </row>
    <row r="484" spans="1:6" s="39" customFormat="1" ht="18" customHeight="1" x14ac:dyDescent="0.25">
      <c r="A484" s="43" t="s">
        <v>42</v>
      </c>
      <c r="B484" s="44">
        <v>177655000</v>
      </c>
      <c r="C484" s="44">
        <v>27412920.399999999</v>
      </c>
      <c r="D484" s="44">
        <f t="shared" ref="C484:D484" si="97">D483+D482</f>
        <v>150242079.59999999</v>
      </c>
      <c r="E484" s="45">
        <f>C484/B484</f>
        <v>0.15430424361824885</v>
      </c>
      <c r="F484" s="47"/>
    </row>
    <row r="485" spans="1:6" s="39" customFormat="1" ht="15" customHeight="1" x14ac:dyDescent="0.25">
      <c r="A485" s="36"/>
      <c r="B485" s="37"/>
      <c r="C485" s="37"/>
      <c r="D485" s="37"/>
      <c r="E485" s="37"/>
      <c r="F485" s="38"/>
    </row>
    <row r="486" spans="1:6" s="39" customFormat="1" ht="15" customHeight="1" x14ac:dyDescent="0.25">
      <c r="A486" s="36"/>
      <c r="B486" s="37"/>
      <c r="C486" s="37"/>
      <c r="D486" s="37"/>
      <c r="E486" s="37"/>
      <c r="F486" s="38"/>
    </row>
    <row r="487" spans="1:6" s="39" customFormat="1" ht="15" customHeight="1" x14ac:dyDescent="0.3">
      <c r="A487" s="40" t="s">
        <v>68</v>
      </c>
      <c r="B487" s="37"/>
      <c r="C487" s="37"/>
      <c r="D487" s="37"/>
      <c r="E487" s="37"/>
      <c r="F487" s="38"/>
    </row>
    <row r="488" spans="1:6" s="39" customFormat="1" ht="18" customHeight="1" x14ac:dyDescent="0.25">
      <c r="A488" s="41" t="s">
        <v>36</v>
      </c>
      <c r="B488" s="37">
        <v>0</v>
      </c>
      <c r="C488" s="37">
        <v>0</v>
      </c>
      <c r="D488" s="37">
        <f>B488-C488</f>
        <v>0</v>
      </c>
      <c r="E488" s="42"/>
      <c r="F488" s="38"/>
    </row>
    <row r="489" spans="1:6" s="39" customFormat="1" ht="18" customHeight="1" x14ac:dyDescent="0.25">
      <c r="A489" s="41" t="s">
        <v>37</v>
      </c>
      <c r="B489" s="37">
        <v>177005000</v>
      </c>
      <c r="C489" s="37">
        <v>110330</v>
      </c>
      <c r="D489" s="37">
        <f>B489-C489</f>
        <v>176894670</v>
      </c>
      <c r="E489" s="42">
        <f>C489/B489</f>
        <v>6.2331572554447611E-4</v>
      </c>
      <c r="F489" s="38"/>
    </row>
    <row r="490" spans="1:6" s="39" customFormat="1" ht="18" customHeight="1" x14ac:dyDescent="0.25">
      <c r="A490" s="41" t="s">
        <v>38</v>
      </c>
      <c r="B490" s="37">
        <v>0</v>
      </c>
      <c r="C490" s="37">
        <v>0</v>
      </c>
      <c r="D490" s="37">
        <f>B490-C490</f>
        <v>0</v>
      </c>
      <c r="E490" s="42"/>
      <c r="F490" s="38"/>
    </row>
    <row r="491" spans="1:6" s="39" customFormat="1" ht="18" customHeight="1" x14ac:dyDescent="0.25">
      <c r="A491" s="41" t="s">
        <v>39</v>
      </c>
      <c r="B491" s="37">
        <v>0</v>
      </c>
      <c r="C491" s="37">
        <v>0</v>
      </c>
      <c r="D491" s="37">
        <f>B491-C491</f>
        <v>0</v>
      </c>
      <c r="E491" s="42"/>
      <c r="F491" s="38"/>
    </row>
    <row r="492" spans="1:6" s="39" customFormat="1" ht="18" customHeight="1" x14ac:dyDescent="0.25">
      <c r="A492" s="43" t="s">
        <v>40</v>
      </c>
      <c r="B492" s="44">
        <v>177005000</v>
      </c>
      <c r="C492" s="44">
        <v>110330</v>
      </c>
      <c r="D492" s="44">
        <f t="shared" ref="C492:D492" si="98">SUM(D488:D491)</f>
        <v>176894670</v>
      </c>
      <c r="E492" s="45">
        <f>C492/B492</f>
        <v>6.2331572554447611E-4</v>
      </c>
      <c r="F492" s="38"/>
    </row>
    <row r="493" spans="1:6" s="39" customFormat="1" ht="18" customHeight="1" x14ac:dyDescent="0.25">
      <c r="A493" s="46" t="s">
        <v>41</v>
      </c>
      <c r="B493" s="37">
        <v>0</v>
      </c>
      <c r="C493" s="37">
        <v>0</v>
      </c>
      <c r="D493" s="37">
        <f>B493-C493</f>
        <v>0</v>
      </c>
      <c r="E493" s="42"/>
      <c r="F493" s="38"/>
    </row>
    <row r="494" spans="1:6" s="39" customFormat="1" ht="18" customHeight="1" x14ac:dyDescent="0.25">
      <c r="A494" s="43" t="s">
        <v>42</v>
      </c>
      <c r="B494" s="44">
        <v>177005000</v>
      </c>
      <c r="C494" s="44">
        <v>110330</v>
      </c>
      <c r="D494" s="44">
        <f t="shared" ref="C494:D494" si="99">D493+D492</f>
        <v>176894670</v>
      </c>
      <c r="E494" s="45">
        <f>C494/B494</f>
        <v>6.2331572554447611E-4</v>
      </c>
      <c r="F494" s="47"/>
    </row>
    <row r="495" spans="1:6" s="39" customFormat="1" ht="15" customHeight="1" x14ac:dyDescent="0.25">
      <c r="A495" s="36"/>
      <c r="B495" s="37"/>
      <c r="C495" s="37"/>
      <c r="D495" s="37"/>
      <c r="E495" s="37"/>
      <c r="F495" s="38"/>
    </row>
    <row r="496" spans="1:6" s="39" customFormat="1" ht="15" customHeight="1" x14ac:dyDescent="0.25">
      <c r="A496" s="36"/>
      <c r="B496" s="37"/>
      <c r="C496" s="37"/>
      <c r="D496" s="37"/>
      <c r="E496" s="37"/>
      <c r="F496" s="38"/>
    </row>
    <row r="497" spans="1:6" s="39" customFormat="1" ht="15" customHeight="1" x14ac:dyDescent="0.3">
      <c r="A497" s="40" t="s">
        <v>69</v>
      </c>
      <c r="B497" s="37"/>
      <c r="C497" s="37"/>
      <c r="D497" s="37"/>
      <c r="E497" s="37"/>
      <c r="F497" s="38"/>
    </row>
    <row r="498" spans="1:6" s="39" customFormat="1" ht="18" customHeight="1" x14ac:dyDescent="0.25">
      <c r="A498" s="41" t="s">
        <v>36</v>
      </c>
      <c r="B498" s="37">
        <v>0</v>
      </c>
      <c r="C498" s="37">
        <v>0</v>
      </c>
      <c r="D498" s="37">
        <f>B498-C498</f>
        <v>0</v>
      </c>
      <c r="E498" s="42"/>
      <c r="F498" s="38"/>
    </row>
    <row r="499" spans="1:6" s="39" customFormat="1" ht="18" customHeight="1" x14ac:dyDescent="0.25">
      <c r="A499" s="41" t="s">
        <v>37</v>
      </c>
      <c r="B499" s="37">
        <v>129964000</v>
      </c>
      <c r="C499" s="37">
        <v>569134.65</v>
      </c>
      <c r="D499" s="37">
        <f>B499-C499</f>
        <v>129394865.34999999</v>
      </c>
      <c r="E499" s="42">
        <f>C499/B499</f>
        <v>4.3791715398110252E-3</v>
      </c>
      <c r="F499" s="38"/>
    </row>
    <row r="500" spans="1:6" s="39" customFormat="1" ht="18" customHeight="1" x14ac:dyDescent="0.25">
      <c r="A500" s="41" t="s">
        <v>38</v>
      </c>
      <c r="B500" s="37">
        <v>0</v>
      </c>
      <c r="C500" s="37">
        <v>0</v>
      </c>
      <c r="D500" s="37">
        <f>B500-C500</f>
        <v>0</v>
      </c>
      <c r="E500" s="42"/>
      <c r="F500" s="38"/>
    </row>
    <row r="501" spans="1:6" s="39" customFormat="1" ht="18" customHeight="1" x14ac:dyDescent="0.25">
      <c r="A501" s="41" t="s">
        <v>39</v>
      </c>
      <c r="B501" s="37">
        <v>0</v>
      </c>
      <c r="C501" s="37">
        <v>0</v>
      </c>
      <c r="D501" s="37">
        <f>B501-C501</f>
        <v>0</v>
      </c>
      <c r="E501" s="42"/>
      <c r="F501" s="38"/>
    </row>
    <row r="502" spans="1:6" s="39" customFormat="1" ht="18" customHeight="1" x14ac:dyDescent="0.25">
      <c r="A502" s="43" t="s">
        <v>40</v>
      </c>
      <c r="B502" s="44">
        <v>129964000</v>
      </c>
      <c r="C502" s="44">
        <v>569134.65</v>
      </c>
      <c r="D502" s="44">
        <f t="shared" ref="C502:D502" si="100">SUM(D498:D501)</f>
        <v>129394865.34999999</v>
      </c>
      <c r="E502" s="45">
        <f>C502/B502</f>
        <v>4.3791715398110252E-3</v>
      </c>
      <c r="F502" s="38"/>
    </row>
    <row r="503" spans="1:6" s="39" customFormat="1" ht="18" customHeight="1" x14ac:dyDescent="0.25">
      <c r="A503" s="46" t="s">
        <v>41</v>
      </c>
      <c r="B503" s="37">
        <v>0</v>
      </c>
      <c r="C503" s="37">
        <v>0</v>
      </c>
      <c r="D503" s="37">
        <f>B503-C503</f>
        <v>0</v>
      </c>
      <c r="E503" s="42"/>
      <c r="F503" s="38"/>
    </row>
    <row r="504" spans="1:6" s="39" customFormat="1" ht="18" customHeight="1" x14ac:dyDescent="0.25">
      <c r="A504" s="43" t="s">
        <v>42</v>
      </c>
      <c r="B504" s="44">
        <v>129964000</v>
      </c>
      <c r="C504" s="44">
        <v>569134.65</v>
      </c>
      <c r="D504" s="44">
        <f t="shared" ref="C504:D504" si="101">D503+D502</f>
        <v>129394865.34999999</v>
      </c>
      <c r="E504" s="45">
        <f>C504/B504</f>
        <v>4.3791715398110252E-3</v>
      </c>
      <c r="F504" s="47"/>
    </row>
    <row r="505" spans="1:6" s="39" customFormat="1" ht="15" customHeight="1" x14ac:dyDescent="0.25">
      <c r="A505" s="36"/>
      <c r="B505" s="37"/>
      <c r="C505" s="37"/>
      <c r="D505" s="37"/>
      <c r="E505" s="37"/>
      <c r="F505" s="38"/>
    </row>
    <row r="506" spans="1:6" s="39" customFormat="1" ht="15" customHeight="1" x14ac:dyDescent="0.25">
      <c r="A506" s="36"/>
      <c r="B506" s="37"/>
      <c r="C506" s="37"/>
      <c r="D506" s="37"/>
      <c r="E506" s="37"/>
      <c r="F506" s="38"/>
    </row>
    <row r="507" spans="1:6" s="39" customFormat="1" ht="15" customHeight="1" x14ac:dyDescent="0.3">
      <c r="A507" s="40" t="s">
        <v>77</v>
      </c>
      <c r="B507" s="37"/>
      <c r="C507" s="37"/>
      <c r="D507" s="37"/>
      <c r="E507" s="37"/>
      <c r="F507" s="38"/>
    </row>
    <row r="508" spans="1:6" s="39" customFormat="1" ht="18" customHeight="1" x14ac:dyDescent="0.25">
      <c r="A508" s="41" t="s">
        <v>36</v>
      </c>
      <c r="B508" s="37">
        <v>0</v>
      </c>
      <c r="C508" s="37">
        <v>0</v>
      </c>
      <c r="D508" s="37">
        <f>B508-C508</f>
        <v>0</v>
      </c>
      <c r="E508" s="42"/>
      <c r="F508" s="38"/>
    </row>
    <row r="509" spans="1:6" s="39" customFormat="1" ht="18" customHeight="1" x14ac:dyDescent="0.25">
      <c r="A509" s="41" t="s">
        <v>37</v>
      </c>
      <c r="B509" s="37">
        <v>23635000</v>
      </c>
      <c r="C509" s="37">
        <v>4167988</v>
      </c>
      <c r="D509" s="37">
        <f>B509-C509</f>
        <v>19467012</v>
      </c>
      <c r="E509" s="42">
        <f>C509/B509</f>
        <v>0.1763481277766025</v>
      </c>
      <c r="F509" s="38"/>
    </row>
    <row r="510" spans="1:6" s="39" customFormat="1" ht="18" customHeight="1" x14ac:dyDescent="0.25">
      <c r="A510" s="41" t="s">
        <v>38</v>
      </c>
      <c r="B510" s="37">
        <v>0</v>
      </c>
      <c r="C510" s="37">
        <v>0</v>
      </c>
      <c r="D510" s="37">
        <f>B510-C510</f>
        <v>0</v>
      </c>
      <c r="E510" s="42"/>
      <c r="F510" s="38"/>
    </row>
    <row r="511" spans="1:6" s="39" customFormat="1" ht="18" customHeight="1" x14ac:dyDescent="0.25">
      <c r="A511" s="41" t="s">
        <v>39</v>
      </c>
      <c r="B511" s="37">
        <v>0</v>
      </c>
      <c r="C511" s="37">
        <v>0</v>
      </c>
      <c r="D511" s="37">
        <f>B511-C511</f>
        <v>0</v>
      </c>
      <c r="E511" s="42"/>
      <c r="F511" s="38"/>
    </row>
    <row r="512" spans="1:6" s="39" customFormat="1" ht="18" customHeight="1" x14ac:dyDescent="0.25">
      <c r="A512" s="43" t="s">
        <v>40</v>
      </c>
      <c r="B512" s="44">
        <v>23635000</v>
      </c>
      <c r="C512" s="44">
        <v>4167988</v>
      </c>
      <c r="D512" s="44">
        <f t="shared" ref="C512:D512" si="102">SUM(D508:D511)</f>
        <v>19467012</v>
      </c>
      <c r="E512" s="45">
        <f>C512/B512</f>
        <v>0.1763481277766025</v>
      </c>
      <c r="F512" s="38"/>
    </row>
    <row r="513" spans="1:6" s="39" customFormat="1" ht="18" customHeight="1" x14ac:dyDescent="0.25">
      <c r="A513" s="46" t="s">
        <v>41</v>
      </c>
      <c r="B513" s="37">
        <v>0</v>
      </c>
      <c r="C513" s="37">
        <v>0</v>
      </c>
      <c r="D513" s="37">
        <f>B513-C513</f>
        <v>0</v>
      </c>
      <c r="E513" s="42"/>
      <c r="F513" s="38"/>
    </row>
    <row r="514" spans="1:6" s="39" customFormat="1" ht="18" customHeight="1" x14ac:dyDescent="0.25">
      <c r="A514" s="43" t="s">
        <v>42</v>
      </c>
      <c r="B514" s="44">
        <v>23635000</v>
      </c>
      <c r="C514" s="44">
        <v>4167988</v>
      </c>
      <c r="D514" s="44">
        <f t="shared" ref="C514:D514" si="103">D513+D512</f>
        <v>19467012</v>
      </c>
      <c r="E514" s="45">
        <f>C514/B514</f>
        <v>0.1763481277766025</v>
      </c>
      <c r="F514" s="47"/>
    </row>
    <row r="515" spans="1:6" s="39" customFormat="1" ht="15" customHeight="1" x14ac:dyDescent="0.25">
      <c r="A515" s="36"/>
      <c r="B515" s="37"/>
      <c r="C515" s="37"/>
      <c r="D515" s="37"/>
      <c r="E515" s="37"/>
      <c r="F515" s="38"/>
    </row>
    <row r="516" spans="1:6" s="39" customFormat="1" ht="15" customHeight="1" x14ac:dyDescent="0.25">
      <c r="A516" s="36"/>
      <c r="B516" s="37"/>
      <c r="C516" s="37"/>
      <c r="D516" s="37"/>
      <c r="E516" s="37"/>
      <c r="F516" s="38"/>
    </row>
    <row r="517" spans="1:6" s="39" customFormat="1" ht="15" customHeight="1" x14ac:dyDescent="0.3">
      <c r="A517" s="40" t="s">
        <v>76</v>
      </c>
      <c r="B517" s="37"/>
      <c r="C517" s="37"/>
      <c r="D517" s="37"/>
      <c r="E517" s="37"/>
      <c r="F517" s="38"/>
    </row>
    <row r="518" spans="1:6" s="39" customFormat="1" ht="18" customHeight="1" x14ac:dyDescent="0.25">
      <c r="A518" s="41" t="s">
        <v>36</v>
      </c>
      <c r="B518" s="37">
        <v>0</v>
      </c>
      <c r="C518" s="37">
        <v>0</v>
      </c>
      <c r="D518" s="37">
        <f>B518-C518</f>
        <v>0</v>
      </c>
      <c r="E518" s="42"/>
      <c r="F518" s="38"/>
    </row>
    <row r="519" spans="1:6" s="39" customFormat="1" ht="18" customHeight="1" x14ac:dyDescent="0.25">
      <c r="A519" s="41" t="s">
        <v>37</v>
      </c>
      <c r="B519" s="37">
        <v>10372000</v>
      </c>
      <c r="C519" s="37">
        <v>953714.03</v>
      </c>
      <c r="D519" s="37">
        <f>B519-C519</f>
        <v>9418285.9700000007</v>
      </c>
      <c r="E519" s="42">
        <f>C519/B519</f>
        <v>9.1950832047821063E-2</v>
      </c>
      <c r="F519" s="38"/>
    </row>
    <row r="520" spans="1:6" s="39" customFormat="1" ht="18" customHeight="1" x14ac:dyDescent="0.25">
      <c r="A520" s="41" t="s">
        <v>38</v>
      </c>
      <c r="B520" s="37">
        <v>0</v>
      </c>
      <c r="C520" s="37">
        <v>0</v>
      </c>
      <c r="D520" s="37">
        <f>B520-C520</f>
        <v>0</v>
      </c>
      <c r="E520" s="42"/>
      <c r="F520" s="38"/>
    </row>
    <row r="521" spans="1:6" s="39" customFormat="1" ht="18" customHeight="1" x14ac:dyDescent="0.25">
      <c r="A521" s="41" t="s">
        <v>39</v>
      </c>
      <c r="B521" s="37">
        <v>0</v>
      </c>
      <c r="C521" s="37">
        <v>0</v>
      </c>
      <c r="D521" s="37">
        <f>B521-C521</f>
        <v>0</v>
      </c>
      <c r="E521" s="42"/>
      <c r="F521" s="38"/>
    </row>
    <row r="522" spans="1:6" s="39" customFormat="1" ht="18" customHeight="1" x14ac:dyDescent="0.25">
      <c r="A522" s="43" t="s">
        <v>40</v>
      </c>
      <c r="B522" s="44">
        <v>10372000</v>
      </c>
      <c r="C522" s="44">
        <v>953714.03</v>
      </c>
      <c r="D522" s="44">
        <f t="shared" ref="C522:D522" si="104">SUM(D518:D521)</f>
        <v>9418285.9700000007</v>
      </c>
      <c r="E522" s="45">
        <f>C522/B522</f>
        <v>9.1950832047821063E-2</v>
      </c>
      <c r="F522" s="38"/>
    </row>
    <row r="523" spans="1:6" s="39" customFormat="1" ht="18" customHeight="1" x14ac:dyDescent="0.25">
      <c r="A523" s="46" t="s">
        <v>41</v>
      </c>
      <c r="B523" s="37">
        <v>0</v>
      </c>
      <c r="C523" s="37">
        <v>0</v>
      </c>
      <c r="D523" s="37">
        <f>B523-C523</f>
        <v>0</v>
      </c>
      <c r="E523" s="42"/>
      <c r="F523" s="38"/>
    </row>
    <row r="524" spans="1:6" s="39" customFormat="1" ht="18" customHeight="1" x14ac:dyDescent="0.25">
      <c r="A524" s="43" t="s">
        <v>42</v>
      </c>
      <c r="B524" s="44">
        <v>10372000</v>
      </c>
      <c r="C524" s="44">
        <v>953714.03</v>
      </c>
      <c r="D524" s="44">
        <f t="shared" ref="C524:D524" si="105">D523+D522</f>
        <v>9418285.9700000007</v>
      </c>
      <c r="E524" s="45">
        <f>C524/B524</f>
        <v>9.1950832047821063E-2</v>
      </c>
      <c r="F524" s="47"/>
    </row>
    <row r="525" spans="1:6" s="39" customFormat="1" ht="15" customHeight="1" x14ac:dyDescent="0.25">
      <c r="A525" s="36"/>
      <c r="B525" s="37"/>
      <c r="C525" s="37"/>
      <c r="D525" s="37"/>
      <c r="E525" s="37"/>
      <c r="F525" s="38"/>
    </row>
    <row r="526" spans="1:6" s="39" customFormat="1" ht="15" customHeight="1" x14ac:dyDescent="0.25">
      <c r="A526" s="36"/>
      <c r="B526" s="37"/>
      <c r="C526" s="37"/>
      <c r="D526" s="37"/>
      <c r="E526" s="37"/>
      <c r="F526" s="38"/>
    </row>
    <row r="527" spans="1:6" s="39" customFormat="1" ht="15" customHeight="1" x14ac:dyDescent="0.3">
      <c r="A527" s="40" t="s">
        <v>54</v>
      </c>
      <c r="B527" s="37"/>
      <c r="C527" s="37"/>
      <c r="D527" s="37"/>
      <c r="E527" s="37"/>
      <c r="F527" s="38"/>
    </row>
    <row r="528" spans="1:6" s="39" customFormat="1" ht="18" customHeight="1" x14ac:dyDescent="0.25">
      <c r="A528" s="41" t="s">
        <v>36</v>
      </c>
      <c r="B528" s="37">
        <v>0</v>
      </c>
      <c r="C528" s="37">
        <v>0</v>
      </c>
      <c r="D528" s="37">
        <f>B528-C528</f>
        <v>0</v>
      </c>
      <c r="E528" s="42"/>
      <c r="F528" s="38"/>
    </row>
    <row r="529" spans="1:6" s="39" customFormat="1" ht="18" customHeight="1" x14ac:dyDescent="0.25">
      <c r="A529" s="41" t="s">
        <v>37</v>
      </c>
      <c r="B529" s="37">
        <v>1456000</v>
      </c>
      <c r="C529" s="37">
        <v>467436.36</v>
      </c>
      <c r="D529" s="37">
        <f>B529-C529</f>
        <v>988563.64</v>
      </c>
      <c r="E529" s="42">
        <f>C529/B529</f>
        <v>0.32104145604395601</v>
      </c>
      <c r="F529" s="38"/>
    </row>
    <row r="530" spans="1:6" s="39" customFormat="1" ht="18" customHeight="1" x14ac:dyDescent="0.25">
      <c r="A530" s="41" t="s">
        <v>38</v>
      </c>
      <c r="B530" s="37">
        <v>0</v>
      </c>
      <c r="C530" s="37">
        <v>0</v>
      </c>
      <c r="D530" s="37">
        <f>B530-C530</f>
        <v>0</v>
      </c>
      <c r="E530" s="42"/>
      <c r="F530" s="38"/>
    </row>
    <row r="531" spans="1:6" s="39" customFormat="1" ht="18" customHeight="1" x14ac:dyDescent="0.25">
      <c r="A531" s="41" t="s">
        <v>39</v>
      </c>
      <c r="B531" s="37">
        <v>0</v>
      </c>
      <c r="C531" s="37">
        <v>0</v>
      </c>
      <c r="D531" s="37">
        <f>B531-C531</f>
        <v>0</v>
      </c>
      <c r="E531" s="42"/>
      <c r="F531" s="38"/>
    </row>
    <row r="532" spans="1:6" s="39" customFormat="1" ht="18" customHeight="1" x14ac:dyDescent="0.25">
      <c r="A532" s="43" t="s">
        <v>40</v>
      </c>
      <c r="B532" s="44">
        <v>1456000</v>
      </c>
      <c r="C532" s="44">
        <v>467436.36</v>
      </c>
      <c r="D532" s="44">
        <f t="shared" ref="C532:D532" si="106">SUM(D528:D531)</f>
        <v>988563.64</v>
      </c>
      <c r="E532" s="45">
        <f>C532/B532</f>
        <v>0.32104145604395601</v>
      </c>
      <c r="F532" s="38"/>
    </row>
    <row r="533" spans="1:6" s="39" customFormat="1" ht="18" customHeight="1" x14ac:dyDescent="0.25">
      <c r="A533" s="46" t="s">
        <v>41</v>
      </c>
      <c r="B533" s="37">
        <v>0</v>
      </c>
      <c r="C533" s="37">
        <v>0</v>
      </c>
      <c r="D533" s="37">
        <f>B533-C533</f>
        <v>0</v>
      </c>
      <c r="E533" s="42"/>
      <c r="F533" s="38"/>
    </row>
    <row r="534" spans="1:6" s="39" customFormat="1" ht="18" customHeight="1" x14ac:dyDescent="0.25">
      <c r="A534" s="43" t="s">
        <v>42</v>
      </c>
      <c r="B534" s="44">
        <v>1456000</v>
      </c>
      <c r="C534" s="44">
        <v>467436.36</v>
      </c>
      <c r="D534" s="44">
        <f t="shared" ref="C534:D534" si="107">D533+D532</f>
        <v>988563.64</v>
      </c>
      <c r="E534" s="45">
        <f>C534/B534</f>
        <v>0.32104145604395601</v>
      </c>
      <c r="F534" s="47"/>
    </row>
    <row r="535" spans="1:6" s="39" customFormat="1" ht="15" customHeight="1" x14ac:dyDescent="0.25">
      <c r="A535" s="36"/>
      <c r="B535" s="37"/>
      <c r="C535" s="37"/>
      <c r="D535" s="37"/>
      <c r="E535" s="37"/>
      <c r="F535" s="38"/>
    </row>
    <row r="536" spans="1:6" s="39" customFormat="1" ht="15" customHeight="1" x14ac:dyDescent="0.25">
      <c r="A536" s="36"/>
      <c r="B536" s="37"/>
      <c r="C536" s="37"/>
      <c r="D536" s="37"/>
      <c r="E536" s="37"/>
      <c r="F536" s="38"/>
    </row>
    <row r="537" spans="1:6" s="39" customFormat="1" ht="15" customHeight="1" x14ac:dyDescent="0.3">
      <c r="A537" s="40" t="s">
        <v>55</v>
      </c>
      <c r="B537" s="37"/>
      <c r="C537" s="37"/>
      <c r="D537" s="37"/>
      <c r="E537" s="37"/>
      <c r="F537" s="38"/>
    </row>
    <row r="538" spans="1:6" s="39" customFormat="1" ht="18" customHeight="1" x14ac:dyDescent="0.25">
      <c r="A538" s="41" t="s">
        <v>36</v>
      </c>
      <c r="B538" s="37">
        <v>0</v>
      </c>
      <c r="C538" s="37">
        <v>0</v>
      </c>
      <c r="D538" s="37">
        <f>B538-C538</f>
        <v>0</v>
      </c>
      <c r="E538" s="42"/>
      <c r="F538" s="38"/>
    </row>
    <row r="539" spans="1:6" s="39" customFormat="1" ht="18" customHeight="1" x14ac:dyDescent="0.25">
      <c r="A539" s="41" t="s">
        <v>37</v>
      </c>
      <c r="B539" s="37">
        <v>622000</v>
      </c>
      <c r="C539" s="37">
        <v>71651.87</v>
      </c>
      <c r="D539" s="37">
        <f>B539-C539</f>
        <v>550348.13</v>
      </c>
      <c r="E539" s="42">
        <f>C539/B539</f>
        <v>0.11519593247588424</v>
      </c>
      <c r="F539" s="38"/>
    </row>
    <row r="540" spans="1:6" s="39" customFormat="1" ht="18" customHeight="1" x14ac:dyDescent="0.25">
      <c r="A540" s="41" t="s">
        <v>38</v>
      </c>
      <c r="B540" s="37">
        <v>0</v>
      </c>
      <c r="C540" s="37">
        <v>0</v>
      </c>
      <c r="D540" s="37">
        <f>B540-C540</f>
        <v>0</v>
      </c>
      <c r="E540" s="42"/>
      <c r="F540" s="38"/>
    </row>
    <row r="541" spans="1:6" s="39" customFormat="1" ht="18" customHeight="1" x14ac:dyDescent="0.25">
      <c r="A541" s="41" t="s">
        <v>39</v>
      </c>
      <c r="B541" s="37">
        <v>0</v>
      </c>
      <c r="C541" s="37">
        <v>0</v>
      </c>
      <c r="D541" s="37">
        <f>B541-C541</f>
        <v>0</v>
      </c>
      <c r="E541" s="42"/>
      <c r="F541" s="38"/>
    </row>
    <row r="542" spans="1:6" s="39" customFormat="1" ht="18" customHeight="1" x14ac:dyDescent="0.25">
      <c r="A542" s="43" t="s">
        <v>40</v>
      </c>
      <c r="B542" s="44">
        <v>622000</v>
      </c>
      <c r="C542" s="44">
        <v>71651.87</v>
      </c>
      <c r="D542" s="44">
        <f t="shared" ref="C542:D542" si="108">SUM(D538:D541)</f>
        <v>550348.13</v>
      </c>
      <c r="E542" s="45">
        <f>C542/B542</f>
        <v>0.11519593247588424</v>
      </c>
      <c r="F542" s="38"/>
    </row>
    <row r="543" spans="1:6" s="39" customFormat="1" ht="18" customHeight="1" x14ac:dyDescent="0.25">
      <c r="A543" s="46" t="s">
        <v>41</v>
      </c>
      <c r="B543" s="37">
        <v>0</v>
      </c>
      <c r="C543" s="37">
        <v>0</v>
      </c>
      <c r="D543" s="37">
        <f>B543-C543</f>
        <v>0</v>
      </c>
      <c r="E543" s="42"/>
      <c r="F543" s="38"/>
    </row>
    <row r="544" spans="1:6" s="39" customFormat="1" ht="18" customHeight="1" x14ac:dyDescent="0.25">
      <c r="A544" s="43" t="s">
        <v>42</v>
      </c>
      <c r="B544" s="44">
        <v>622000</v>
      </c>
      <c r="C544" s="44">
        <v>71651.87</v>
      </c>
      <c r="D544" s="44">
        <f t="shared" ref="C544:D544" si="109">D543+D542</f>
        <v>550348.13</v>
      </c>
      <c r="E544" s="45">
        <f>C544/B544</f>
        <v>0.11519593247588424</v>
      </c>
      <c r="F544" s="47"/>
    </row>
    <row r="545" spans="1:6" s="39" customFormat="1" ht="15" customHeight="1" x14ac:dyDescent="0.25">
      <c r="A545" s="36"/>
      <c r="B545" s="37"/>
      <c r="C545" s="37"/>
      <c r="D545" s="37"/>
      <c r="E545" s="37"/>
      <c r="F545" s="38"/>
    </row>
    <row r="546" spans="1:6" s="39" customFormat="1" ht="15" customHeight="1" x14ac:dyDescent="0.25">
      <c r="A546" s="36"/>
      <c r="B546" s="37"/>
      <c r="C546" s="37"/>
      <c r="D546" s="37"/>
      <c r="E546" s="37"/>
      <c r="F546" s="38"/>
    </row>
    <row r="547" spans="1:6" s="39" customFormat="1" ht="15" customHeight="1" x14ac:dyDescent="0.3">
      <c r="A547" s="40" t="s">
        <v>56</v>
      </c>
      <c r="B547" s="37"/>
      <c r="C547" s="37"/>
      <c r="D547" s="37"/>
      <c r="E547" s="37"/>
      <c r="F547" s="38"/>
    </row>
    <row r="548" spans="1:6" s="39" customFormat="1" ht="18" customHeight="1" x14ac:dyDescent="0.25">
      <c r="A548" s="41" t="s">
        <v>36</v>
      </c>
      <c r="B548" s="37">
        <v>0</v>
      </c>
      <c r="C548" s="37">
        <v>0</v>
      </c>
      <c r="D548" s="37">
        <f>B548-C548</f>
        <v>0</v>
      </c>
      <c r="E548" s="42"/>
      <c r="F548" s="38"/>
    </row>
    <row r="549" spans="1:6" s="39" customFormat="1" ht="18" customHeight="1" x14ac:dyDescent="0.25">
      <c r="A549" s="41" t="s">
        <v>37</v>
      </c>
      <c r="B549" s="37">
        <v>662000</v>
      </c>
      <c r="C549" s="37">
        <v>268737.59000000003</v>
      </c>
      <c r="D549" s="37">
        <f>B549-C549</f>
        <v>393262.41</v>
      </c>
      <c r="E549" s="42">
        <f>C549/B549</f>
        <v>0.4059480211480363</v>
      </c>
      <c r="F549" s="38"/>
    </row>
    <row r="550" spans="1:6" s="39" customFormat="1" ht="18" customHeight="1" x14ac:dyDescent="0.25">
      <c r="A550" s="41" t="s">
        <v>38</v>
      </c>
      <c r="B550" s="37">
        <v>0</v>
      </c>
      <c r="C550" s="37">
        <v>0</v>
      </c>
      <c r="D550" s="37">
        <f>B550-C550</f>
        <v>0</v>
      </c>
      <c r="E550" s="42"/>
      <c r="F550" s="38"/>
    </row>
    <row r="551" spans="1:6" s="39" customFormat="1" ht="18" customHeight="1" x14ac:dyDescent="0.25">
      <c r="A551" s="41" t="s">
        <v>39</v>
      </c>
      <c r="B551" s="37">
        <v>0</v>
      </c>
      <c r="C551" s="37">
        <v>0</v>
      </c>
      <c r="D551" s="37">
        <f>B551-C551</f>
        <v>0</v>
      </c>
      <c r="E551" s="42"/>
      <c r="F551" s="38"/>
    </row>
    <row r="552" spans="1:6" s="39" customFormat="1" ht="18" customHeight="1" x14ac:dyDescent="0.25">
      <c r="A552" s="43" t="s">
        <v>40</v>
      </c>
      <c r="B552" s="44">
        <v>662000</v>
      </c>
      <c r="C552" s="44">
        <v>268737.59000000003</v>
      </c>
      <c r="D552" s="44">
        <f t="shared" ref="C552:D552" si="110">SUM(D548:D551)</f>
        <v>393262.41</v>
      </c>
      <c r="E552" s="45">
        <f>C552/B552</f>
        <v>0.4059480211480363</v>
      </c>
      <c r="F552" s="38"/>
    </row>
    <row r="553" spans="1:6" s="39" customFormat="1" ht="18" customHeight="1" x14ac:dyDescent="0.25">
      <c r="A553" s="46" t="s">
        <v>41</v>
      </c>
      <c r="B553" s="37">
        <v>0</v>
      </c>
      <c r="C553" s="37">
        <v>0</v>
      </c>
      <c r="D553" s="37">
        <f>B553-C553</f>
        <v>0</v>
      </c>
      <c r="E553" s="42"/>
      <c r="F553" s="38"/>
    </row>
    <row r="554" spans="1:6" s="39" customFormat="1" ht="18" customHeight="1" x14ac:dyDescent="0.25">
      <c r="A554" s="43" t="s">
        <v>42</v>
      </c>
      <c r="B554" s="44">
        <v>662000</v>
      </c>
      <c r="C554" s="44">
        <v>268737.59000000003</v>
      </c>
      <c r="D554" s="44">
        <f t="shared" ref="C554:D554" si="111">D553+D552</f>
        <v>393262.41</v>
      </c>
      <c r="E554" s="45">
        <f>C554/B554</f>
        <v>0.4059480211480363</v>
      </c>
      <c r="F554" s="47"/>
    </row>
    <row r="555" spans="1:6" s="39" customFormat="1" ht="15" customHeight="1" x14ac:dyDescent="0.25">
      <c r="A555" s="36"/>
      <c r="B555" s="37"/>
      <c r="C555" s="37"/>
      <c r="D555" s="37"/>
      <c r="E555" s="37"/>
      <c r="F555" s="38"/>
    </row>
    <row r="556" spans="1:6" s="39" customFormat="1" ht="15" customHeight="1" x14ac:dyDescent="0.25">
      <c r="A556" s="36"/>
      <c r="B556" s="37"/>
      <c r="C556" s="37"/>
      <c r="D556" s="37"/>
      <c r="E556" s="37"/>
      <c r="F556" s="38"/>
    </row>
    <row r="557" spans="1:6" s="39" customFormat="1" ht="15" customHeight="1" x14ac:dyDescent="0.3">
      <c r="A557" s="40" t="s">
        <v>57</v>
      </c>
      <c r="B557" s="37"/>
      <c r="C557" s="37"/>
      <c r="D557" s="37"/>
      <c r="E557" s="37"/>
      <c r="F557" s="38"/>
    </row>
    <row r="558" spans="1:6" s="39" customFormat="1" ht="18" customHeight="1" x14ac:dyDescent="0.25">
      <c r="A558" s="41" t="s">
        <v>36</v>
      </c>
      <c r="B558" s="37">
        <v>0</v>
      </c>
      <c r="C558" s="37">
        <v>0</v>
      </c>
      <c r="D558" s="37">
        <f>B558-C558</f>
        <v>0</v>
      </c>
      <c r="E558" s="42"/>
      <c r="F558" s="38"/>
    </row>
    <row r="559" spans="1:6" s="39" customFormat="1" ht="18" customHeight="1" x14ac:dyDescent="0.25">
      <c r="A559" s="41" t="s">
        <v>37</v>
      </c>
      <c r="B559" s="37">
        <v>818000</v>
      </c>
      <c r="C559" s="37">
        <v>67926.58</v>
      </c>
      <c r="D559" s="37">
        <f>B559-C559</f>
        <v>750073.42</v>
      </c>
      <c r="E559" s="42">
        <f>C559/B559</f>
        <v>8.3039828850855743E-2</v>
      </c>
      <c r="F559" s="38"/>
    </row>
    <row r="560" spans="1:6" s="39" customFormat="1" ht="18" customHeight="1" x14ac:dyDescent="0.25">
      <c r="A560" s="41" t="s">
        <v>38</v>
      </c>
      <c r="B560" s="37">
        <v>0</v>
      </c>
      <c r="C560" s="37">
        <v>0</v>
      </c>
      <c r="D560" s="37">
        <f>B560-C560</f>
        <v>0</v>
      </c>
      <c r="E560" s="42"/>
      <c r="F560" s="38"/>
    </row>
    <row r="561" spans="1:6" s="39" customFormat="1" ht="18" customHeight="1" x14ac:dyDescent="0.25">
      <c r="A561" s="41" t="s">
        <v>39</v>
      </c>
      <c r="B561" s="37">
        <v>0</v>
      </c>
      <c r="C561" s="37">
        <v>0</v>
      </c>
      <c r="D561" s="37">
        <f>B561-C561</f>
        <v>0</v>
      </c>
      <c r="E561" s="42"/>
      <c r="F561" s="38"/>
    </row>
    <row r="562" spans="1:6" s="39" customFormat="1" ht="18" customHeight="1" x14ac:dyDescent="0.25">
      <c r="A562" s="43" t="s">
        <v>40</v>
      </c>
      <c r="B562" s="44">
        <v>818000</v>
      </c>
      <c r="C562" s="44">
        <v>67926.58</v>
      </c>
      <c r="D562" s="44">
        <f t="shared" ref="C562:D562" si="112">SUM(D558:D561)</f>
        <v>750073.42</v>
      </c>
      <c r="E562" s="45">
        <f>C562/B562</f>
        <v>8.3039828850855743E-2</v>
      </c>
      <c r="F562" s="38"/>
    </row>
    <row r="563" spans="1:6" s="39" customFormat="1" ht="18" customHeight="1" x14ac:dyDescent="0.25">
      <c r="A563" s="46" t="s">
        <v>41</v>
      </c>
      <c r="B563" s="37">
        <v>0</v>
      </c>
      <c r="C563" s="37">
        <v>0</v>
      </c>
      <c r="D563" s="37">
        <f>B563-C563</f>
        <v>0</v>
      </c>
      <c r="E563" s="42"/>
      <c r="F563" s="38"/>
    </row>
    <row r="564" spans="1:6" s="39" customFormat="1" ht="18" customHeight="1" x14ac:dyDescent="0.25">
      <c r="A564" s="43" t="s">
        <v>42</v>
      </c>
      <c r="B564" s="44">
        <v>818000</v>
      </c>
      <c r="C564" s="44">
        <v>67926.58</v>
      </c>
      <c r="D564" s="44">
        <f t="shared" ref="C564:D564" si="113">D563+D562</f>
        <v>750073.42</v>
      </c>
      <c r="E564" s="45">
        <f>C564/B564</f>
        <v>8.3039828850855743E-2</v>
      </c>
      <c r="F564" s="47"/>
    </row>
    <row r="565" spans="1:6" s="39" customFormat="1" ht="15" customHeight="1" x14ac:dyDescent="0.25">
      <c r="A565" s="36"/>
      <c r="B565" s="37"/>
      <c r="C565" s="37"/>
      <c r="D565" s="37"/>
      <c r="E565" s="37"/>
      <c r="F565" s="38"/>
    </row>
    <row r="566" spans="1:6" s="39" customFormat="1" ht="15" customHeight="1" x14ac:dyDescent="0.25">
      <c r="A566" s="36"/>
      <c r="B566" s="37"/>
      <c r="C566" s="37"/>
      <c r="D566" s="37"/>
      <c r="E566" s="37"/>
      <c r="F566" s="38"/>
    </row>
    <row r="567" spans="1:6" s="39" customFormat="1" ht="15" customHeight="1" x14ac:dyDescent="0.3">
      <c r="A567" s="40" t="s">
        <v>58</v>
      </c>
      <c r="B567" s="37"/>
      <c r="C567" s="37"/>
      <c r="D567" s="37"/>
      <c r="E567" s="37"/>
      <c r="F567" s="38"/>
    </row>
    <row r="568" spans="1:6" s="39" customFormat="1" ht="18" customHeight="1" x14ac:dyDescent="0.25">
      <c r="A568" s="41" t="s">
        <v>36</v>
      </c>
      <c r="B568" s="37">
        <v>0</v>
      </c>
      <c r="C568" s="37">
        <v>0</v>
      </c>
      <c r="D568" s="37">
        <f>B568-C568</f>
        <v>0</v>
      </c>
      <c r="E568" s="42"/>
      <c r="F568" s="38"/>
    </row>
    <row r="569" spans="1:6" s="39" customFormat="1" ht="18" customHeight="1" x14ac:dyDescent="0.25">
      <c r="A569" s="41" t="s">
        <v>37</v>
      </c>
      <c r="B569" s="37">
        <v>1303000</v>
      </c>
      <c r="C569" s="37">
        <v>166300.13</v>
      </c>
      <c r="D569" s="37">
        <f>B569-C569</f>
        <v>1136699.8700000001</v>
      </c>
      <c r="E569" s="42">
        <f>C569/B569</f>
        <v>0.12762864927091327</v>
      </c>
      <c r="F569" s="38"/>
    </row>
    <row r="570" spans="1:6" s="39" customFormat="1" ht="18" customHeight="1" x14ac:dyDescent="0.25">
      <c r="A570" s="41" t="s">
        <v>38</v>
      </c>
      <c r="B570" s="37">
        <v>0</v>
      </c>
      <c r="C570" s="37">
        <v>0</v>
      </c>
      <c r="D570" s="37">
        <f>B570-C570</f>
        <v>0</v>
      </c>
      <c r="E570" s="42"/>
      <c r="F570" s="38"/>
    </row>
    <row r="571" spans="1:6" s="39" customFormat="1" ht="18" customHeight="1" x14ac:dyDescent="0.25">
      <c r="A571" s="41" t="s">
        <v>39</v>
      </c>
      <c r="B571" s="37">
        <v>0</v>
      </c>
      <c r="C571" s="37">
        <v>0</v>
      </c>
      <c r="D571" s="37">
        <f>B571-C571</f>
        <v>0</v>
      </c>
      <c r="E571" s="42"/>
      <c r="F571" s="38"/>
    </row>
    <row r="572" spans="1:6" s="39" customFormat="1" ht="18" customHeight="1" x14ac:dyDescent="0.25">
      <c r="A572" s="43" t="s">
        <v>40</v>
      </c>
      <c r="B572" s="44">
        <v>1303000</v>
      </c>
      <c r="C572" s="44">
        <v>166300.13</v>
      </c>
      <c r="D572" s="44">
        <f t="shared" ref="C572:D572" si="114">SUM(D568:D571)</f>
        <v>1136699.8700000001</v>
      </c>
      <c r="E572" s="45">
        <f>C572/B572</f>
        <v>0.12762864927091327</v>
      </c>
      <c r="F572" s="38"/>
    </row>
    <row r="573" spans="1:6" s="39" customFormat="1" ht="18" customHeight="1" x14ac:dyDescent="0.25">
      <c r="A573" s="46" t="s">
        <v>41</v>
      </c>
      <c r="B573" s="37">
        <v>0</v>
      </c>
      <c r="C573" s="37">
        <v>0</v>
      </c>
      <c r="D573" s="37">
        <f>B573-C573</f>
        <v>0</v>
      </c>
      <c r="E573" s="42"/>
      <c r="F573" s="38"/>
    </row>
    <row r="574" spans="1:6" s="39" customFormat="1" ht="18" customHeight="1" x14ac:dyDescent="0.25">
      <c r="A574" s="43" t="s">
        <v>42</v>
      </c>
      <c r="B574" s="44">
        <v>1303000</v>
      </c>
      <c r="C574" s="44">
        <v>166300.13</v>
      </c>
      <c r="D574" s="44">
        <f t="shared" ref="C574:D574" si="115">D573+D572</f>
        <v>1136699.8700000001</v>
      </c>
      <c r="E574" s="45">
        <f>C574/B574</f>
        <v>0.12762864927091327</v>
      </c>
      <c r="F574" s="47"/>
    </row>
    <row r="575" spans="1:6" s="39" customFormat="1" ht="15" customHeight="1" x14ac:dyDescent="0.25">
      <c r="A575" s="36"/>
      <c r="B575" s="37"/>
      <c r="C575" s="37"/>
      <c r="D575" s="37"/>
      <c r="E575" s="37"/>
      <c r="F575" s="38"/>
    </row>
    <row r="576" spans="1:6" s="39" customFormat="1" ht="15" customHeight="1" x14ac:dyDescent="0.25">
      <c r="A576" s="36"/>
      <c r="B576" s="37"/>
      <c r="C576" s="37"/>
      <c r="D576" s="37"/>
      <c r="E576" s="37"/>
      <c r="F576" s="38"/>
    </row>
    <row r="577" spans="1:6" s="39" customFormat="1" ht="15" customHeight="1" x14ac:dyDescent="0.3">
      <c r="A577" s="40" t="s">
        <v>59</v>
      </c>
      <c r="B577" s="37"/>
      <c r="C577" s="37"/>
      <c r="D577" s="37"/>
      <c r="E577" s="37"/>
      <c r="F577" s="38"/>
    </row>
    <row r="578" spans="1:6" s="39" customFormat="1" ht="18" customHeight="1" x14ac:dyDescent="0.25">
      <c r="A578" s="41" t="s">
        <v>36</v>
      </c>
      <c r="B578" s="37">
        <v>0</v>
      </c>
      <c r="C578" s="37">
        <v>0</v>
      </c>
      <c r="D578" s="37">
        <f>B578-C578</f>
        <v>0</v>
      </c>
      <c r="E578" s="42"/>
      <c r="F578" s="38"/>
    </row>
    <row r="579" spans="1:6" s="39" customFormat="1" ht="18" customHeight="1" x14ac:dyDescent="0.25">
      <c r="A579" s="41" t="s">
        <v>37</v>
      </c>
      <c r="B579" s="37">
        <v>638000</v>
      </c>
      <c r="C579" s="37">
        <v>174969.72999999998</v>
      </c>
      <c r="D579" s="37">
        <f>B579-C579</f>
        <v>463030.27</v>
      </c>
      <c r="E579" s="42">
        <f>C579/B579</f>
        <v>0.27424722570532911</v>
      </c>
      <c r="F579" s="38"/>
    </row>
    <row r="580" spans="1:6" s="39" customFormat="1" ht="18" customHeight="1" x14ac:dyDescent="0.25">
      <c r="A580" s="41" t="s">
        <v>38</v>
      </c>
      <c r="B580" s="37">
        <v>0</v>
      </c>
      <c r="C580" s="37">
        <v>0</v>
      </c>
      <c r="D580" s="37">
        <f>B580-C580</f>
        <v>0</v>
      </c>
      <c r="E580" s="42"/>
      <c r="F580" s="38"/>
    </row>
    <row r="581" spans="1:6" s="39" customFormat="1" ht="18" customHeight="1" x14ac:dyDescent="0.25">
      <c r="A581" s="41" t="s">
        <v>39</v>
      </c>
      <c r="B581" s="37">
        <v>0</v>
      </c>
      <c r="C581" s="37">
        <v>0</v>
      </c>
      <c r="D581" s="37">
        <f>B581-C581</f>
        <v>0</v>
      </c>
      <c r="E581" s="42"/>
      <c r="F581" s="38"/>
    </row>
    <row r="582" spans="1:6" s="39" customFormat="1" ht="18" customHeight="1" x14ac:dyDescent="0.25">
      <c r="A582" s="43" t="s">
        <v>40</v>
      </c>
      <c r="B582" s="44">
        <v>638000</v>
      </c>
      <c r="C582" s="44">
        <v>174969.72999999998</v>
      </c>
      <c r="D582" s="44">
        <f t="shared" ref="C582:D582" si="116">SUM(D578:D581)</f>
        <v>463030.27</v>
      </c>
      <c r="E582" s="45">
        <f>C582/B582</f>
        <v>0.27424722570532911</v>
      </c>
      <c r="F582" s="38"/>
    </row>
    <row r="583" spans="1:6" s="39" customFormat="1" ht="18" customHeight="1" x14ac:dyDescent="0.25">
      <c r="A583" s="46" t="s">
        <v>41</v>
      </c>
      <c r="B583" s="37">
        <v>0</v>
      </c>
      <c r="C583" s="37">
        <v>0</v>
      </c>
      <c r="D583" s="37">
        <f>B583-C583</f>
        <v>0</v>
      </c>
      <c r="E583" s="42"/>
      <c r="F583" s="38"/>
    </row>
    <row r="584" spans="1:6" s="39" customFormat="1" ht="18" customHeight="1" x14ac:dyDescent="0.25">
      <c r="A584" s="43" t="s">
        <v>42</v>
      </c>
      <c r="B584" s="44">
        <v>638000</v>
      </c>
      <c r="C584" s="44">
        <v>174969.72999999998</v>
      </c>
      <c r="D584" s="44">
        <f t="shared" ref="C584:D584" si="117">D583+D582</f>
        <v>463030.27</v>
      </c>
      <c r="E584" s="45">
        <f>C584/B584</f>
        <v>0.27424722570532911</v>
      </c>
      <c r="F584" s="47"/>
    </row>
    <row r="585" spans="1:6" s="39" customFormat="1" ht="15" customHeight="1" x14ac:dyDescent="0.25">
      <c r="A585" s="36"/>
      <c r="B585" s="37"/>
      <c r="C585" s="37"/>
      <c r="D585" s="37"/>
      <c r="E585" s="37"/>
      <c r="F585" s="38"/>
    </row>
    <row r="586" spans="1:6" s="39" customFormat="1" ht="15" customHeight="1" x14ac:dyDescent="0.25">
      <c r="A586" s="36"/>
      <c r="B586" s="37"/>
      <c r="C586" s="37"/>
      <c r="D586" s="37"/>
      <c r="E586" s="37"/>
      <c r="F586" s="38"/>
    </row>
    <row r="587" spans="1:6" s="39" customFormat="1" ht="15" customHeight="1" x14ac:dyDescent="0.3">
      <c r="A587" s="40" t="s">
        <v>60</v>
      </c>
      <c r="B587" s="37"/>
      <c r="C587" s="37"/>
      <c r="D587" s="37"/>
      <c r="E587" s="37"/>
      <c r="F587" s="38"/>
    </row>
    <row r="588" spans="1:6" s="39" customFormat="1" ht="18" customHeight="1" x14ac:dyDescent="0.25">
      <c r="A588" s="41" t="s">
        <v>36</v>
      </c>
      <c r="B588" s="37">
        <v>0</v>
      </c>
      <c r="C588" s="37">
        <v>0</v>
      </c>
      <c r="D588" s="37">
        <f>B588-C588</f>
        <v>0</v>
      </c>
      <c r="E588" s="42"/>
      <c r="F588" s="38"/>
    </row>
    <row r="589" spans="1:6" s="39" customFormat="1" ht="18" customHeight="1" x14ac:dyDescent="0.25">
      <c r="A589" s="41" t="s">
        <v>37</v>
      </c>
      <c r="B589" s="37">
        <v>621000</v>
      </c>
      <c r="C589" s="37">
        <v>287354.02</v>
      </c>
      <c r="D589" s="37">
        <f>B589-C589</f>
        <v>333645.98</v>
      </c>
      <c r="E589" s="42">
        <f>C589/B589</f>
        <v>0.46272789049919488</v>
      </c>
      <c r="F589" s="38"/>
    </row>
    <row r="590" spans="1:6" s="39" customFormat="1" ht="18" customHeight="1" x14ac:dyDescent="0.25">
      <c r="A590" s="41" t="s">
        <v>38</v>
      </c>
      <c r="B590" s="37">
        <v>0</v>
      </c>
      <c r="C590" s="37">
        <v>0</v>
      </c>
      <c r="D590" s="37">
        <f>B590-C590</f>
        <v>0</v>
      </c>
      <c r="E590" s="42"/>
      <c r="F590" s="38"/>
    </row>
    <row r="591" spans="1:6" s="39" customFormat="1" ht="18" customHeight="1" x14ac:dyDescent="0.25">
      <c r="A591" s="41" t="s">
        <v>39</v>
      </c>
      <c r="B591" s="37">
        <v>0</v>
      </c>
      <c r="C591" s="37">
        <v>0</v>
      </c>
      <c r="D591" s="37">
        <f>B591-C591</f>
        <v>0</v>
      </c>
      <c r="E591" s="42"/>
      <c r="F591" s="38"/>
    </row>
    <row r="592" spans="1:6" s="39" customFormat="1" ht="18" customHeight="1" x14ac:dyDescent="0.25">
      <c r="A592" s="43" t="s">
        <v>40</v>
      </c>
      <c r="B592" s="44">
        <v>621000</v>
      </c>
      <c r="C592" s="44">
        <v>287354.02</v>
      </c>
      <c r="D592" s="44">
        <f t="shared" ref="C592:D592" si="118">SUM(D588:D591)</f>
        <v>333645.98</v>
      </c>
      <c r="E592" s="45">
        <f>C592/B592</f>
        <v>0.46272789049919488</v>
      </c>
      <c r="F592" s="38"/>
    </row>
    <row r="593" spans="1:6" s="39" customFormat="1" ht="18" customHeight="1" x14ac:dyDescent="0.25">
      <c r="A593" s="46" t="s">
        <v>41</v>
      </c>
      <c r="B593" s="37">
        <v>0</v>
      </c>
      <c r="C593" s="37">
        <v>0</v>
      </c>
      <c r="D593" s="37">
        <f>B593-C593</f>
        <v>0</v>
      </c>
      <c r="E593" s="42"/>
      <c r="F593" s="38"/>
    </row>
    <row r="594" spans="1:6" s="39" customFormat="1" ht="18" customHeight="1" x14ac:dyDescent="0.25">
      <c r="A594" s="43" t="s">
        <v>42</v>
      </c>
      <c r="B594" s="44">
        <v>621000</v>
      </c>
      <c r="C594" s="44">
        <v>287354.02</v>
      </c>
      <c r="D594" s="44">
        <f t="shared" ref="C594:D594" si="119">D593+D592</f>
        <v>333645.98</v>
      </c>
      <c r="E594" s="45">
        <f>C594/B594</f>
        <v>0.46272789049919488</v>
      </c>
      <c r="F594" s="47"/>
    </row>
    <row r="595" spans="1:6" s="39" customFormat="1" ht="15" customHeight="1" x14ac:dyDescent="0.25">
      <c r="A595" s="36"/>
      <c r="B595" s="37"/>
      <c r="C595" s="37"/>
      <c r="D595" s="37"/>
      <c r="E595" s="37"/>
      <c r="F595" s="38"/>
    </row>
    <row r="596" spans="1:6" s="39" customFormat="1" ht="15" customHeight="1" x14ac:dyDescent="0.25">
      <c r="A596" s="36"/>
      <c r="B596" s="37"/>
      <c r="C596" s="37"/>
      <c r="D596" s="37"/>
      <c r="E596" s="37"/>
      <c r="F596" s="38"/>
    </row>
    <row r="597" spans="1:6" s="39" customFormat="1" ht="15" customHeight="1" x14ac:dyDescent="0.3">
      <c r="A597" s="40" t="s">
        <v>61</v>
      </c>
      <c r="B597" s="37"/>
      <c r="C597" s="37"/>
      <c r="D597" s="37"/>
      <c r="E597" s="37"/>
      <c r="F597" s="38"/>
    </row>
    <row r="598" spans="1:6" s="39" customFormat="1" ht="18" customHeight="1" x14ac:dyDescent="0.25">
      <c r="A598" s="41" t="s">
        <v>36</v>
      </c>
      <c r="B598" s="37">
        <v>0</v>
      </c>
      <c r="C598" s="37">
        <v>0</v>
      </c>
      <c r="D598" s="37">
        <f>B598-C598</f>
        <v>0</v>
      </c>
      <c r="E598" s="42"/>
      <c r="F598" s="38"/>
    </row>
    <row r="599" spans="1:6" s="39" customFormat="1" ht="18" customHeight="1" x14ac:dyDescent="0.25">
      <c r="A599" s="41" t="s">
        <v>37</v>
      </c>
      <c r="B599" s="37">
        <v>707000</v>
      </c>
      <c r="C599" s="37">
        <v>125260.07</v>
      </c>
      <c r="D599" s="37">
        <f>B599-C599</f>
        <v>581739.92999999993</v>
      </c>
      <c r="E599" s="42">
        <f>C599/B599</f>
        <v>0.17717124469589818</v>
      </c>
      <c r="F599" s="38"/>
    </row>
    <row r="600" spans="1:6" s="39" customFormat="1" ht="18" customHeight="1" x14ac:dyDescent="0.25">
      <c r="A600" s="41" t="s">
        <v>38</v>
      </c>
      <c r="B600" s="37">
        <v>0</v>
      </c>
      <c r="C600" s="37">
        <v>0</v>
      </c>
      <c r="D600" s="37">
        <f>B600-C600</f>
        <v>0</v>
      </c>
      <c r="E600" s="42"/>
      <c r="F600" s="38"/>
    </row>
    <row r="601" spans="1:6" s="39" customFormat="1" ht="18" customHeight="1" x14ac:dyDescent="0.25">
      <c r="A601" s="41" t="s">
        <v>39</v>
      </c>
      <c r="B601" s="37">
        <v>0</v>
      </c>
      <c r="C601" s="37">
        <v>0</v>
      </c>
      <c r="D601" s="37">
        <f>B601-C601</f>
        <v>0</v>
      </c>
      <c r="E601" s="42"/>
      <c r="F601" s="38"/>
    </row>
    <row r="602" spans="1:6" s="39" customFormat="1" ht="18" customHeight="1" x14ac:dyDescent="0.25">
      <c r="A602" s="43" t="s">
        <v>40</v>
      </c>
      <c r="B602" s="44">
        <v>707000</v>
      </c>
      <c r="C602" s="44">
        <v>125260.07</v>
      </c>
      <c r="D602" s="44">
        <f t="shared" ref="C602:D602" si="120">SUM(D598:D601)</f>
        <v>581739.92999999993</v>
      </c>
      <c r="E602" s="45">
        <f>C602/B602</f>
        <v>0.17717124469589818</v>
      </c>
      <c r="F602" s="38"/>
    </row>
    <row r="603" spans="1:6" s="39" customFormat="1" ht="18" customHeight="1" x14ac:dyDescent="0.25">
      <c r="A603" s="46" t="s">
        <v>41</v>
      </c>
      <c r="B603" s="37">
        <v>0</v>
      </c>
      <c r="C603" s="37">
        <v>0</v>
      </c>
      <c r="D603" s="37">
        <f>B603-C603</f>
        <v>0</v>
      </c>
      <c r="E603" s="42"/>
      <c r="F603" s="38"/>
    </row>
    <row r="604" spans="1:6" s="39" customFormat="1" ht="18" customHeight="1" x14ac:dyDescent="0.25">
      <c r="A604" s="43" t="s">
        <v>42</v>
      </c>
      <c r="B604" s="44">
        <v>707000</v>
      </c>
      <c r="C604" s="44">
        <v>125260.07</v>
      </c>
      <c r="D604" s="44">
        <f t="shared" ref="C604:D604" si="121">D603+D602</f>
        <v>581739.92999999993</v>
      </c>
      <c r="E604" s="45">
        <f>C604/B604</f>
        <v>0.17717124469589818</v>
      </c>
      <c r="F604" s="47"/>
    </row>
    <row r="605" spans="1:6" s="39" customFormat="1" ht="15" customHeight="1" x14ac:dyDescent="0.25">
      <c r="A605" s="36"/>
      <c r="B605" s="37"/>
      <c r="C605" s="37"/>
      <c r="D605" s="37"/>
      <c r="E605" s="37"/>
      <c r="F605" s="38"/>
    </row>
    <row r="606" spans="1:6" s="39" customFormat="1" ht="15" customHeight="1" x14ac:dyDescent="0.25">
      <c r="A606" s="36"/>
      <c r="B606" s="37"/>
      <c r="C606" s="37"/>
      <c r="D606" s="37"/>
      <c r="E606" s="37"/>
      <c r="F606" s="38"/>
    </row>
    <row r="607" spans="1:6" s="39" customFormat="1" ht="15" customHeight="1" x14ac:dyDescent="0.3">
      <c r="A607" s="40" t="s">
        <v>62</v>
      </c>
      <c r="B607" s="37"/>
      <c r="C607" s="37"/>
      <c r="D607" s="37"/>
      <c r="E607" s="37"/>
      <c r="F607" s="38"/>
    </row>
    <row r="608" spans="1:6" s="39" customFormat="1" ht="18" customHeight="1" x14ac:dyDescent="0.25">
      <c r="A608" s="41" t="s">
        <v>36</v>
      </c>
      <c r="B608" s="37">
        <v>0</v>
      </c>
      <c r="C608" s="37">
        <v>0</v>
      </c>
      <c r="D608" s="37">
        <f>B608-C608</f>
        <v>0</v>
      </c>
      <c r="E608" s="42"/>
      <c r="F608" s="38"/>
    </row>
    <row r="609" spans="1:6" s="39" customFormat="1" ht="18" customHeight="1" x14ac:dyDescent="0.25">
      <c r="A609" s="41" t="s">
        <v>37</v>
      </c>
      <c r="B609" s="37">
        <v>698000</v>
      </c>
      <c r="C609" s="37">
        <v>112224.32000000001</v>
      </c>
      <c r="D609" s="37">
        <f>B609-C609</f>
        <v>585775.67999999993</v>
      </c>
      <c r="E609" s="42">
        <f>C609/B609</f>
        <v>0.16077982808022923</v>
      </c>
      <c r="F609" s="38"/>
    </row>
    <row r="610" spans="1:6" s="39" customFormat="1" ht="18" customHeight="1" x14ac:dyDescent="0.25">
      <c r="A610" s="41" t="s">
        <v>38</v>
      </c>
      <c r="B610" s="37">
        <v>0</v>
      </c>
      <c r="C610" s="37">
        <v>0</v>
      </c>
      <c r="D610" s="37">
        <f>B610-C610</f>
        <v>0</v>
      </c>
      <c r="E610" s="42"/>
      <c r="F610" s="38"/>
    </row>
    <row r="611" spans="1:6" s="39" customFormat="1" ht="18" customHeight="1" x14ac:dyDescent="0.25">
      <c r="A611" s="41" t="s">
        <v>39</v>
      </c>
      <c r="B611" s="37">
        <v>0</v>
      </c>
      <c r="C611" s="37">
        <v>0</v>
      </c>
      <c r="D611" s="37">
        <f>B611-C611</f>
        <v>0</v>
      </c>
      <c r="E611" s="42"/>
      <c r="F611" s="38"/>
    </row>
    <row r="612" spans="1:6" s="39" customFormat="1" ht="18" customHeight="1" x14ac:dyDescent="0.25">
      <c r="A612" s="43" t="s">
        <v>40</v>
      </c>
      <c r="B612" s="44">
        <v>698000</v>
      </c>
      <c r="C612" s="44">
        <v>112224.32000000001</v>
      </c>
      <c r="D612" s="44">
        <f t="shared" ref="C612:D612" si="122">SUM(D608:D611)</f>
        <v>585775.67999999993</v>
      </c>
      <c r="E612" s="45">
        <f>C612/B612</f>
        <v>0.16077982808022923</v>
      </c>
      <c r="F612" s="38"/>
    </row>
    <row r="613" spans="1:6" s="39" customFormat="1" ht="18" customHeight="1" x14ac:dyDescent="0.25">
      <c r="A613" s="46" t="s">
        <v>41</v>
      </c>
      <c r="B613" s="37">
        <v>0</v>
      </c>
      <c r="C613" s="37">
        <v>0</v>
      </c>
      <c r="D613" s="37">
        <f>B613-C613</f>
        <v>0</v>
      </c>
      <c r="E613" s="42"/>
      <c r="F613" s="38"/>
    </row>
    <row r="614" spans="1:6" s="39" customFormat="1" ht="18" customHeight="1" x14ac:dyDescent="0.25">
      <c r="A614" s="43" t="s">
        <v>42</v>
      </c>
      <c r="B614" s="44">
        <v>698000</v>
      </c>
      <c r="C614" s="44">
        <v>112224.32000000001</v>
      </c>
      <c r="D614" s="44">
        <f t="shared" ref="C614:D614" si="123">D613+D612</f>
        <v>585775.67999999993</v>
      </c>
      <c r="E614" s="45">
        <f>C614/B614</f>
        <v>0.16077982808022923</v>
      </c>
      <c r="F614" s="47"/>
    </row>
    <row r="615" spans="1:6" s="39" customFormat="1" ht="15" customHeight="1" x14ac:dyDescent="0.25">
      <c r="A615" s="36"/>
      <c r="B615" s="37"/>
      <c r="C615" s="37"/>
      <c r="D615" s="37"/>
      <c r="E615" s="37"/>
      <c r="F615" s="38"/>
    </row>
    <row r="616" spans="1:6" s="39" customFormat="1" ht="15" customHeight="1" x14ac:dyDescent="0.25">
      <c r="A616" s="36"/>
      <c r="B616" s="37"/>
      <c r="C616" s="37"/>
      <c r="D616" s="37"/>
      <c r="E616" s="37"/>
      <c r="F616" s="38"/>
    </row>
    <row r="617" spans="1:6" s="39" customFormat="1" ht="15" customHeight="1" x14ac:dyDescent="0.3">
      <c r="A617" s="40" t="s">
        <v>63</v>
      </c>
      <c r="B617" s="37"/>
      <c r="C617" s="37"/>
      <c r="D617" s="37"/>
      <c r="E617" s="37"/>
      <c r="F617" s="38"/>
    </row>
    <row r="618" spans="1:6" s="39" customFormat="1" ht="18" customHeight="1" x14ac:dyDescent="0.25">
      <c r="A618" s="41" t="s">
        <v>36</v>
      </c>
      <c r="B618" s="37">
        <v>0</v>
      </c>
      <c r="C618" s="37">
        <v>0</v>
      </c>
      <c r="D618" s="37">
        <f>B618-C618</f>
        <v>0</v>
      </c>
      <c r="E618" s="42"/>
      <c r="F618" s="38"/>
    </row>
    <row r="619" spans="1:6" s="39" customFormat="1" ht="18" customHeight="1" x14ac:dyDescent="0.25">
      <c r="A619" s="41" t="s">
        <v>37</v>
      </c>
      <c r="B619" s="37">
        <v>1552000</v>
      </c>
      <c r="C619" s="37">
        <v>204520.78</v>
      </c>
      <c r="D619" s="37">
        <f>B619-C619</f>
        <v>1347479.22</v>
      </c>
      <c r="E619" s="42">
        <f>C619/B619</f>
        <v>0.1317788530927835</v>
      </c>
      <c r="F619" s="38"/>
    </row>
    <row r="620" spans="1:6" s="39" customFormat="1" ht="18" customHeight="1" x14ac:dyDescent="0.25">
      <c r="A620" s="41" t="s">
        <v>38</v>
      </c>
      <c r="B620" s="37">
        <v>0</v>
      </c>
      <c r="C620" s="37">
        <v>0</v>
      </c>
      <c r="D620" s="37">
        <f>B620-C620</f>
        <v>0</v>
      </c>
      <c r="E620" s="42"/>
      <c r="F620" s="38"/>
    </row>
    <row r="621" spans="1:6" s="39" customFormat="1" ht="18" customHeight="1" x14ac:dyDescent="0.25">
      <c r="A621" s="41" t="s">
        <v>39</v>
      </c>
      <c r="B621" s="37">
        <v>0</v>
      </c>
      <c r="C621" s="37">
        <v>0</v>
      </c>
      <c r="D621" s="37">
        <f>B621-C621</f>
        <v>0</v>
      </c>
      <c r="E621" s="42"/>
      <c r="F621" s="38"/>
    </row>
    <row r="622" spans="1:6" s="39" customFormat="1" ht="18" customHeight="1" x14ac:dyDescent="0.25">
      <c r="A622" s="43" t="s">
        <v>40</v>
      </c>
      <c r="B622" s="44">
        <v>1552000</v>
      </c>
      <c r="C622" s="44">
        <v>204520.78</v>
      </c>
      <c r="D622" s="44">
        <f t="shared" ref="C622:D622" si="124">SUM(D618:D621)</f>
        <v>1347479.22</v>
      </c>
      <c r="E622" s="45">
        <f>C622/B622</f>
        <v>0.1317788530927835</v>
      </c>
      <c r="F622" s="38"/>
    </row>
    <row r="623" spans="1:6" s="39" customFormat="1" ht="18" customHeight="1" x14ac:dyDescent="0.25">
      <c r="A623" s="46" t="s">
        <v>41</v>
      </c>
      <c r="B623" s="37">
        <v>0</v>
      </c>
      <c r="C623" s="37">
        <v>0</v>
      </c>
      <c r="D623" s="37">
        <f>B623-C623</f>
        <v>0</v>
      </c>
      <c r="E623" s="42"/>
      <c r="F623" s="38"/>
    </row>
    <row r="624" spans="1:6" s="39" customFormat="1" ht="18" customHeight="1" x14ac:dyDescent="0.25">
      <c r="A624" s="43" t="s">
        <v>42</v>
      </c>
      <c r="B624" s="44">
        <v>1552000</v>
      </c>
      <c r="C624" s="44">
        <v>204520.78</v>
      </c>
      <c r="D624" s="44">
        <f t="shared" ref="C624:D624" si="125">D623+D622</f>
        <v>1347479.22</v>
      </c>
      <c r="E624" s="45">
        <f>C624/B624</f>
        <v>0.1317788530927835</v>
      </c>
      <c r="F624" s="47"/>
    </row>
    <row r="625" spans="1:6" s="39" customFormat="1" ht="15" customHeight="1" x14ac:dyDescent="0.25">
      <c r="A625" s="36"/>
      <c r="B625" s="37"/>
      <c r="C625" s="37"/>
      <c r="D625" s="37"/>
      <c r="E625" s="37"/>
      <c r="F625" s="38"/>
    </row>
    <row r="626" spans="1:6" s="39" customFormat="1" ht="15" customHeight="1" x14ac:dyDescent="0.25">
      <c r="A626" s="36"/>
      <c r="B626" s="37"/>
      <c r="C626" s="37"/>
      <c r="D626" s="37"/>
      <c r="E626" s="37"/>
      <c r="F626" s="38"/>
    </row>
    <row r="627" spans="1:6" s="39" customFormat="1" ht="15" customHeight="1" x14ac:dyDescent="0.3">
      <c r="A627" s="40" t="s">
        <v>64</v>
      </c>
      <c r="B627" s="37"/>
      <c r="C627" s="37"/>
      <c r="D627" s="37"/>
      <c r="E627" s="37"/>
      <c r="F627" s="38"/>
    </row>
    <row r="628" spans="1:6" s="39" customFormat="1" ht="18" customHeight="1" x14ac:dyDescent="0.25">
      <c r="A628" s="41" t="s">
        <v>36</v>
      </c>
      <c r="B628" s="37">
        <v>0</v>
      </c>
      <c r="C628" s="37">
        <v>0</v>
      </c>
      <c r="D628" s="37">
        <f>B628-C628</f>
        <v>0</v>
      </c>
      <c r="E628" s="42"/>
      <c r="F628" s="38"/>
    </row>
    <row r="629" spans="1:6" s="39" customFormat="1" ht="18" customHeight="1" x14ac:dyDescent="0.25">
      <c r="A629" s="41" t="s">
        <v>37</v>
      </c>
      <c r="B629" s="37">
        <v>810000</v>
      </c>
      <c r="C629" s="37">
        <v>89718.6</v>
      </c>
      <c r="D629" s="37">
        <f>B629-C629</f>
        <v>720281.4</v>
      </c>
      <c r="E629" s="42">
        <f>C629/B629</f>
        <v>0.11076370370370371</v>
      </c>
      <c r="F629" s="38"/>
    </row>
    <row r="630" spans="1:6" s="39" customFormat="1" ht="18" customHeight="1" x14ac:dyDescent="0.25">
      <c r="A630" s="41" t="s">
        <v>38</v>
      </c>
      <c r="B630" s="37">
        <v>0</v>
      </c>
      <c r="C630" s="37">
        <v>0</v>
      </c>
      <c r="D630" s="37">
        <f>B630-C630</f>
        <v>0</v>
      </c>
      <c r="E630" s="42"/>
      <c r="F630" s="38"/>
    </row>
    <row r="631" spans="1:6" s="39" customFormat="1" ht="18" customHeight="1" x14ac:dyDescent="0.25">
      <c r="A631" s="41" t="s">
        <v>39</v>
      </c>
      <c r="B631" s="37">
        <v>0</v>
      </c>
      <c r="C631" s="37">
        <v>0</v>
      </c>
      <c r="D631" s="37">
        <f>B631-C631</f>
        <v>0</v>
      </c>
      <c r="E631" s="42"/>
      <c r="F631" s="38"/>
    </row>
    <row r="632" spans="1:6" s="39" customFormat="1" ht="18" customHeight="1" x14ac:dyDescent="0.25">
      <c r="A632" s="43" t="s">
        <v>40</v>
      </c>
      <c r="B632" s="44">
        <v>810000</v>
      </c>
      <c r="C632" s="44">
        <v>89718.6</v>
      </c>
      <c r="D632" s="44">
        <f t="shared" ref="C632:D632" si="126">SUM(D628:D631)</f>
        <v>720281.4</v>
      </c>
      <c r="E632" s="45">
        <f>C632/B632</f>
        <v>0.11076370370370371</v>
      </c>
      <c r="F632" s="38"/>
    </row>
    <row r="633" spans="1:6" s="39" customFormat="1" ht="18" customHeight="1" x14ac:dyDescent="0.25">
      <c r="A633" s="46" t="s">
        <v>41</v>
      </c>
      <c r="B633" s="37">
        <v>0</v>
      </c>
      <c r="C633" s="37">
        <v>0</v>
      </c>
      <c r="D633" s="37">
        <f>B633-C633</f>
        <v>0</v>
      </c>
      <c r="E633" s="42"/>
      <c r="F633" s="38"/>
    </row>
    <row r="634" spans="1:6" s="39" customFormat="1" ht="18" customHeight="1" x14ac:dyDescent="0.25">
      <c r="A634" s="43" t="s">
        <v>42</v>
      </c>
      <c r="B634" s="44">
        <v>810000</v>
      </c>
      <c r="C634" s="44">
        <v>89718.6</v>
      </c>
      <c r="D634" s="44">
        <f t="shared" ref="C634:D634" si="127">D633+D632</f>
        <v>720281.4</v>
      </c>
      <c r="E634" s="45">
        <f>C634/B634</f>
        <v>0.11076370370370371</v>
      </c>
      <c r="F634" s="47"/>
    </row>
    <row r="635" spans="1:6" s="39" customFormat="1" ht="15" customHeight="1" x14ac:dyDescent="0.25">
      <c r="A635" s="36"/>
      <c r="B635" s="37"/>
      <c r="C635" s="37"/>
      <c r="D635" s="37"/>
      <c r="E635" s="37"/>
      <c r="F635" s="38"/>
    </row>
    <row r="636" spans="1:6" s="39" customFormat="1" ht="15" customHeight="1" x14ac:dyDescent="0.25">
      <c r="A636" s="36"/>
      <c r="B636" s="37"/>
      <c r="C636" s="37"/>
      <c r="D636" s="37"/>
      <c r="E636" s="37"/>
      <c r="F636" s="38"/>
    </row>
    <row r="637" spans="1:6" s="39" customFormat="1" ht="15" customHeight="1" x14ac:dyDescent="0.3">
      <c r="A637" s="40" t="s">
        <v>65</v>
      </c>
      <c r="B637" s="37"/>
      <c r="C637" s="37"/>
      <c r="D637" s="37"/>
      <c r="E637" s="37"/>
      <c r="F637" s="38"/>
    </row>
    <row r="638" spans="1:6" s="39" customFormat="1" ht="18" customHeight="1" x14ac:dyDescent="0.25">
      <c r="A638" s="41" t="s">
        <v>36</v>
      </c>
      <c r="B638" s="37">
        <v>0</v>
      </c>
      <c r="C638" s="37">
        <v>0</v>
      </c>
      <c r="D638" s="37">
        <f>B638-C638</f>
        <v>0</v>
      </c>
      <c r="E638" s="42"/>
      <c r="F638" s="38"/>
    </row>
    <row r="639" spans="1:6" s="39" customFormat="1" ht="18" customHeight="1" x14ac:dyDescent="0.25">
      <c r="A639" s="41" t="s">
        <v>37</v>
      </c>
      <c r="B639" s="37">
        <v>638000</v>
      </c>
      <c r="C639" s="37">
        <v>143769</v>
      </c>
      <c r="D639" s="37">
        <f>B639-C639</f>
        <v>494231</v>
      </c>
      <c r="E639" s="42">
        <f>C639/B639</f>
        <v>0.22534326018808779</v>
      </c>
      <c r="F639" s="38"/>
    </row>
    <row r="640" spans="1:6" s="39" customFormat="1" ht="18" customHeight="1" x14ac:dyDescent="0.25">
      <c r="A640" s="41" t="s">
        <v>38</v>
      </c>
      <c r="B640" s="37">
        <v>0</v>
      </c>
      <c r="C640" s="37">
        <v>0</v>
      </c>
      <c r="D640" s="37">
        <f>B640-C640</f>
        <v>0</v>
      </c>
      <c r="E640" s="42"/>
      <c r="F640" s="38"/>
    </row>
    <row r="641" spans="1:6" s="39" customFormat="1" ht="18" customHeight="1" x14ac:dyDescent="0.25">
      <c r="A641" s="41" t="s">
        <v>39</v>
      </c>
      <c r="B641" s="37">
        <v>0</v>
      </c>
      <c r="C641" s="37">
        <v>0</v>
      </c>
      <c r="D641" s="37">
        <f>B641-C641</f>
        <v>0</v>
      </c>
      <c r="E641" s="42"/>
      <c r="F641" s="38"/>
    </row>
    <row r="642" spans="1:6" s="39" customFormat="1" ht="18" customHeight="1" x14ac:dyDescent="0.25">
      <c r="A642" s="43" t="s">
        <v>40</v>
      </c>
      <c r="B642" s="44">
        <v>638000</v>
      </c>
      <c r="C642" s="44">
        <v>143769</v>
      </c>
      <c r="D642" s="44">
        <f t="shared" ref="C642:D642" si="128">SUM(D638:D641)</f>
        <v>494231</v>
      </c>
      <c r="E642" s="45">
        <f>C642/B642</f>
        <v>0.22534326018808779</v>
      </c>
      <c r="F642" s="38"/>
    </row>
    <row r="643" spans="1:6" s="39" customFormat="1" ht="18" customHeight="1" x14ac:dyDescent="0.25">
      <c r="A643" s="46" t="s">
        <v>41</v>
      </c>
      <c r="B643" s="37">
        <v>0</v>
      </c>
      <c r="C643" s="37">
        <v>0</v>
      </c>
      <c r="D643" s="37">
        <f>B643-C643</f>
        <v>0</v>
      </c>
      <c r="E643" s="42"/>
      <c r="F643" s="38"/>
    </row>
    <row r="644" spans="1:6" s="39" customFormat="1" ht="18" customHeight="1" x14ac:dyDescent="0.25">
      <c r="A644" s="43" t="s">
        <v>42</v>
      </c>
      <c r="B644" s="44">
        <v>638000</v>
      </c>
      <c r="C644" s="44">
        <v>143769</v>
      </c>
      <c r="D644" s="44">
        <f t="shared" ref="C644:D644" si="129">D643+D642</f>
        <v>494231</v>
      </c>
      <c r="E644" s="45">
        <f>C644/B644</f>
        <v>0.22534326018808779</v>
      </c>
      <c r="F644" s="47"/>
    </row>
    <row r="645" spans="1:6" s="39" customFormat="1" ht="15" customHeight="1" x14ac:dyDescent="0.25">
      <c r="A645" s="36"/>
      <c r="B645" s="37"/>
      <c r="C645" s="37"/>
      <c r="D645" s="37"/>
      <c r="E645" s="37"/>
      <c r="F645" s="38"/>
    </row>
    <row r="646" spans="1:6" s="39" customFormat="1" ht="15" customHeight="1" x14ac:dyDescent="0.25">
      <c r="A646" s="36"/>
      <c r="B646" s="37"/>
      <c r="C646" s="37"/>
      <c r="D646" s="37"/>
      <c r="E646" s="37"/>
      <c r="F646" s="38"/>
    </row>
    <row r="647" spans="1:6" s="39" customFormat="1" ht="15" customHeight="1" x14ac:dyDescent="0.3">
      <c r="A647" s="40" t="s">
        <v>66</v>
      </c>
      <c r="B647" s="37"/>
      <c r="C647" s="37"/>
      <c r="D647" s="37"/>
      <c r="E647" s="37"/>
      <c r="F647" s="38"/>
    </row>
    <row r="648" spans="1:6" s="39" customFormat="1" ht="18" customHeight="1" x14ac:dyDescent="0.25">
      <c r="A648" s="41" t="s">
        <v>36</v>
      </c>
      <c r="B648" s="37">
        <v>0</v>
      </c>
      <c r="C648" s="37">
        <v>0</v>
      </c>
      <c r="D648" s="37">
        <f>B648-C648</f>
        <v>0</v>
      </c>
      <c r="E648" s="42"/>
      <c r="F648" s="38"/>
    </row>
    <row r="649" spans="1:6" s="39" customFormat="1" ht="18" customHeight="1" x14ac:dyDescent="0.25">
      <c r="A649" s="41" t="s">
        <v>37</v>
      </c>
      <c r="B649" s="37">
        <v>638000</v>
      </c>
      <c r="C649" s="37">
        <v>86079.86</v>
      </c>
      <c r="D649" s="37">
        <f>B649-C649</f>
        <v>551920.14</v>
      </c>
      <c r="E649" s="42">
        <f>C649/B649</f>
        <v>0.13492141065830721</v>
      </c>
      <c r="F649" s="38"/>
    </row>
    <row r="650" spans="1:6" s="39" customFormat="1" ht="18" customHeight="1" x14ac:dyDescent="0.25">
      <c r="A650" s="41" t="s">
        <v>38</v>
      </c>
      <c r="B650" s="37">
        <v>0</v>
      </c>
      <c r="C650" s="37">
        <v>0</v>
      </c>
      <c r="D650" s="37">
        <f>B650-C650</f>
        <v>0</v>
      </c>
      <c r="E650" s="42"/>
      <c r="F650" s="38"/>
    </row>
    <row r="651" spans="1:6" s="39" customFormat="1" ht="18" customHeight="1" x14ac:dyDescent="0.25">
      <c r="A651" s="41" t="s">
        <v>39</v>
      </c>
      <c r="B651" s="37">
        <v>0</v>
      </c>
      <c r="C651" s="37">
        <v>0</v>
      </c>
      <c r="D651" s="37">
        <f>B651-C651</f>
        <v>0</v>
      </c>
      <c r="E651" s="42"/>
      <c r="F651" s="38"/>
    </row>
    <row r="652" spans="1:6" s="39" customFormat="1" ht="18" customHeight="1" x14ac:dyDescent="0.25">
      <c r="A652" s="43" t="s">
        <v>40</v>
      </c>
      <c r="B652" s="44">
        <v>638000</v>
      </c>
      <c r="C652" s="44">
        <v>86079.86</v>
      </c>
      <c r="D652" s="44">
        <f t="shared" ref="C652:D652" si="130">SUM(D648:D651)</f>
        <v>551920.14</v>
      </c>
      <c r="E652" s="45">
        <f>C652/B652</f>
        <v>0.13492141065830721</v>
      </c>
      <c r="F652" s="38"/>
    </row>
    <row r="653" spans="1:6" s="39" customFormat="1" ht="18" customHeight="1" x14ac:dyDescent="0.25">
      <c r="A653" s="46" t="s">
        <v>41</v>
      </c>
      <c r="B653" s="37">
        <v>0</v>
      </c>
      <c r="C653" s="37">
        <v>0</v>
      </c>
      <c r="D653" s="37">
        <f>B653-C653</f>
        <v>0</v>
      </c>
      <c r="E653" s="42"/>
      <c r="F653" s="38"/>
    </row>
    <row r="654" spans="1:6" s="39" customFormat="1" ht="18" customHeight="1" x14ac:dyDescent="0.25">
      <c r="A654" s="43" t="s">
        <v>42</v>
      </c>
      <c r="B654" s="44">
        <v>638000</v>
      </c>
      <c r="C654" s="44">
        <v>86079.86</v>
      </c>
      <c r="D654" s="44">
        <f t="shared" ref="C654:D654" si="131">D653+D652</f>
        <v>551920.14</v>
      </c>
      <c r="E654" s="45">
        <f>C654/B654</f>
        <v>0.13492141065830721</v>
      </c>
      <c r="F654" s="47"/>
    </row>
    <row r="655" spans="1:6" s="39" customFormat="1" ht="15" customHeight="1" x14ac:dyDescent="0.25">
      <c r="A655" s="36"/>
      <c r="B655" s="37"/>
      <c r="C655" s="37"/>
      <c r="D655" s="37"/>
      <c r="E655" s="37"/>
      <c r="F655" s="38"/>
    </row>
    <row r="656" spans="1:6" s="39" customFormat="1" ht="15" customHeight="1" x14ac:dyDescent="0.25">
      <c r="A656" s="36"/>
      <c r="B656" s="37"/>
      <c r="C656" s="37"/>
      <c r="D656" s="37"/>
      <c r="E656" s="37"/>
      <c r="F656" s="38"/>
    </row>
    <row r="657" spans="1:6" s="39" customFormat="1" ht="15" customHeight="1" x14ac:dyDescent="0.3">
      <c r="A657" s="40" t="s">
        <v>67</v>
      </c>
      <c r="B657" s="37"/>
      <c r="C657" s="37"/>
      <c r="D657" s="37"/>
      <c r="E657" s="37"/>
      <c r="F657" s="38"/>
    </row>
    <row r="658" spans="1:6" s="39" customFormat="1" ht="18" customHeight="1" x14ac:dyDescent="0.25">
      <c r="A658" s="41" t="s">
        <v>36</v>
      </c>
      <c r="B658" s="37">
        <v>0</v>
      </c>
      <c r="C658" s="37">
        <v>0</v>
      </c>
      <c r="D658" s="37">
        <f>B658-C658</f>
        <v>0</v>
      </c>
      <c r="E658" s="42"/>
      <c r="F658" s="38"/>
    </row>
    <row r="659" spans="1:6" s="39" customFormat="1" ht="18" customHeight="1" x14ac:dyDescent="0.25">
      <c r="A659" s="41" t="s">
        <v>37</v>
      </c>
      <c r="B659" s="37">
        <v>652000</v>
      </c>
      <c r="C659" s="37">
        <v>347427.5</v>
      </c>
      <c r="D659" s="37">
        <f>B659-C659</f>
        <v>304572.5</v>
      </c>
      <c r="E659" s="42">
        <f>C659/B659</f>
        <v>0.53286426380368102</v>
      </c>
      <c r="F659" s="38"/>
    </row>
    <row r="660" spans="1:6" s="39" customFormat="1" ht="18" customHeight="1" x14ac:dyDescent="0.25">
      <c r="A660" s="41" t="s">
        <v>38</v>
      </c>
      <c r="B660" s="37">
        <v>0</v>
      </c>
      <c r="C660" s="37">
        <v>0</v>
      </c>
      <c r="D660" s="37">
        <f>B660-C660</f>
        <v>0</v>
      </c>
      <c r="E660" s="42"/>
      <c r="F660" s="38"/>
    </row>
    <row r="661" spans="1:6" s="39" customFormat="1" ht="18" customHeight="1" x14ac:dyDescent="0.25">
      <c r="A661" s="41" t="s">
        <v>39</v>
      </c>
      <c r="B661" s="37">
        <v>0</v>
      </c>
      <c r="C661" s="37">
        <v>0</v>
      </c>
      <c r="D661" s="37">
        <f>B661-C661</f>
        <v>0</v>
      </c>
      <c r="E661" s="42"/>
      <c r="F661" s="38"/>
    </row>
    <row r="662" spans="1:6" s="39" customFormat="1" ht="18" customHeight="1" x14ac:dyDescent="0.25">
      <c r="A662" s="43" t="s">
        <v>40</v>
      </c>
      <c r="B662" s="44">
        <v>652000</v>
      </c>
      <c r="C662" s="44">
        <v>347427.5</v>
      </c>
      <c r="D662" s="44">
        <f t="shared" ref="C662:D662" si="132">SUM(D658:D661)</f>
        <v>304572.5</v>
      </c>
      <c r="E662" s="45">
        <f>C662/B662</f>
        <v>0.53286426380368102</v>
      </c>
      <c r="F662" s="38"/>
    </row>
    <row r="663" spans="1:6" s="39" customFormat="1" ht="18" customHeight="1" x14ac:dyDescent="0.25">
      <c r="A663" s="46" t="s">
        <v>41</v>
      </c>
      <c r="B663" s="37">
        <v>0</v>
      </c>
      <c r="C663" s="37">
        <v>0</v>
      </c>
      <c r="D663" s="37">
        <f>B663-C663</f>
        <v>0</v>
      </c>
      <c r="E663" s="42"/>
      <c r="F663" s="38"/>
    </row>
    <row r="664" spans="1:6" s="39" customFormat="1" ht="18" customHeight="1" x14ac:dyDescent="0.25">
      <c r="A664" s="43" t="s">
        <v>42</v>
      </c>
      <c r="B664" s="44">
        <v>652000</v>
      </c>
      <c r="C664" s="44">
        <v>347427.5</v>
      </c>
      <c r="D664" s="44">
        <f t="shared" ref="C664:D664" si="133">D663+D662</f>
        <v>304572.5</v>
      </c>
      <c r="E664" s="45">
        <f>C664/B664</f>
        <v>0.53286426380368102</v>
      </c>
      <c r="F664" s="47"/>
    </row>
    <row r="665" spans="1:6" s="39" customFormat="1" ht="15" customHeight="1" x14ac:dyDescent="0.25">
      <c r="A665" s="36"/>
      <c r="B665" s="37"/>
      <c r="C665" s="37"/>
      <c r="D665" s="37"/>
      <c r="E665" s="37"/>
      <c r="F665" s="38"/>
    </row>
    <row r="666" spans="1:6" s="39" customFormat="1" ht="15" customHeight="1" x14ac:dyDescent="0.25">
      <c r="A666" s="36"/>
      <c r="B666" s="37"/>
      <c r="C666" s="37"/>
      <c r="D666" s="37"/>
      <c r="E666" s="37"/>
      <c r="F666" s="38"/>
    </row>
    <row r="667" spans="1:6" s="39" customFormat="1" ht="15" customHeight="1" x14ac:dyDescent="0.3">
      <c r="A667" s="40" t="s">
        <v>68</v>
      </c>
      <c r="B667" s="37"/>
      <c r="C667" s="37"/>
      <c r="D667" s="37"/>
      <c r="E667" s="37"/>
      <c r="F667" s="38"/>
    </row>
    <row r="668" spans="1:6" s="39" customFormat="1" ht="18" customHeight="1" x14ac:dyDescent="0.25">
      <c r="A668" s="41" t="s">
        <v>36</v>
      </c>
      <c r="B668" s="37">
        <v>0</v>
      </c>
      <c r="C668" s="37">
        <v>0</v>
      </c>
      <c r="D668" s="37">
        <f>B668-C668</f>
        <v>0</v>
      </c>
      <c r="E668" s="42"/>
      <c r="F668" s="38"/>
    </row>
    <row r="669" spans="1:6" s="39" customFormat="1" ht="18" customHeight="1" x14ac:dyDescent="0.25">
      <c r="A669" s="41" t="s">
        <v>37</v>
      </c>
      <c r="B669" s="37">
        <v>773000</v>
      </c>
      <c r="C669" s="37">
        <v>155557</v>
      </c>
      <c r="D669" s="37">
        <f>B669-C669</f>
        <v>617443</v>
      </c>
      <c r="E669" s="42">
        <f>C669/B669</f>
        <v>0.20123803363518758</v>
      </c>
      <c r="F669" s="38"/>
    </row>
    <row r="670" spans="1:6" s="39" customFormat="1" ht="18" customHeight="1" x14ac:dyDescent="0.25">
      <c r="A670" s="41" t="s">
        <v>38</v>
      </c>
      <c r="B670" s="37">
        <v>0</v>
      </c>
      <c r="C670" s="37">
        <v>0</v>
      </c>
      <c r="D670" s="37">
        <f>B670-C670</f>
        <v>0</v>
      </c>
      <c r="E670" s="42"/>
      <c r="F670" s="38"/>
    </row>
    <row r="671" spans="1:6" s="39" customFormat="1" ht="18" customHeight="1" x14ac:dyDescent="0.25">
      <c r="A671" s="41" t="s">
        <v>39</v>
      </c>
      <c r="B671" s="37">
        <v>0</v>
      </c>
      <c r="C671" s="37">
        <v>0</v>
      </c>
      <c r="D671" s="37">
        <f>B671-C671</f>
        <v>0</v>
      </c>
      <c r="E671" s="42"/>
      <c r="F671" s="38"/>
    </row>
    <row r="672" spans="1:6" s="39" customFormat="1" ht="18" customHeight="1" x14ac:dyDescent="0.25">
      <c r="A672" s="43" t="s">
        <v>40</v>
      </c>
      <c r="B672" s="44">
        <v>773000</v>
      </c>
      <c r="C672" s="44">
        <v>155557</v>
      </c>
      <c r="D672" s="44">
        <f t="shared" ref="C672:D672" si="134">SUM(D668:D671)</f>
        <v>617443</v>
      </c>
      <c r="E672" s="45">
        <f>C672/B672</f>
        <v>0.20123803363518758</v>
      </c>
      <c r="F672" s="38"/>
    </row>
    <row r="673" spans="1:6" s="39" customFormat="1" ht="18" customHeight="1" x14ac:dyDescent="0.25">
      <c r="A673" s="46" t="s">
        <v>41</v>
      </c>
      <c r="B673" s="37">
        <v>0</v>
      </c>
      <c r="C673" s="37">
        <v>0</v>
      </c>
      <c r="D673" s="37">
        <f>B673-C673</f>
        <v>0</v>
      </c>
      <c r="E673" s="42"/>
      <c r="F673" s="38"/>
    </row>
    <row r="674" spans="1:6" s="39" customFormat="1" ht="18" customHeight="1" x14ac:dyDescent="0.25">
      <c r="A674" s="43" t="s">
        <v>42</v>
      </c>
      <c r="B674" s="44">
        <v>773000</v>
      </c>
      <c r="C674" s="44">
        <v>155557</v>
      </c>
      <c r="D674" s="44">
        <f t="shared" ref="C674:D674" si="135">D673+D672</f>
        <v>617443</v>
      </c>
      <c r="E674" s="45">
        <f>C674/B674</f>
        <v>0.20123803363518758</v>
      </c>
      <c r="F674" s="47"/>
    </row>
    <row r="675" spans="1:6" s="39" customFormat="1" ht="15" customHeight="1" x14ac:dyDescent="0.25">
      <c r="A675" s="36"/>
      <c r="B675" s="37"/>
      <c r="C675" s="37"/>
      <c r="D675" s="37"/>
      <c r="E675" s="37"/>
      <c r="F675" s="38"/>
    </row>
    <row r="676" spans="1:6" s="39" customFormat="1" ht="15" customHeight="1" x14ac:dyDescent="0.25">
      <c r="A676" s="36"/>
      <c r="B676" s="37"/>
      <c r="C676" s="37"/>
      <c r="D676" s="37"/>
      <c r="E676" s="37"/>
      <c r="F676" s="38"/>
    </row>
    <row r="677" spans="1:6" s="39" customFormat="1" ht="15" customHeight="1" x14ac:dyDescent="0.3">
      <c r="A677" s="40" t="s">
        <v>69</v>
      </c>
      <c r="B677" s="37"/>
      <c r="C677" s="37"/>
      <c r="D677" s="37"/>
      <c r="E677" s="37"/>
      <c r="F677" s="38"/>
    </row>
    <row r="678" spans="1:6" s="39" customFormat="1" ht="18" customHeight="1" x14ac:dyDescent="0.25">
      <c r="A678" s="41" t="s">
        <v>36</v>
      </c>
      <c r="B678" s="37">
        <v>0</v>
      </c>
      <c r="C678" s="37">
        <v>0</v>
      </c>
      <c r="D678" s="37">
        <f>B678-C678</f>
        <v>0</v>
      </c>
      <c r="E678" s="42"/>
      <c r="F678" s="38"/>
    </row>
    <row r="679" spans="1:6" s="39" customFormat="1" ht="18" customHeight="1" x14ac:dyDescent="0.25">
      <c r="A679" s="41" t="s">
        <v>37</v>
      </c>
      <c r="B679" s="37">
        <v>675000</v>
      </c>
      <c r="C679" s="37">
        <v>445340.55999999994</v>
      </c>
      <c r="D679" s="37">
        <f>B679-C679</f>
        <v>229659.44000000006</v>
      </c>
      <c r="E679" s="42">
        <f>C679/B679</f>
        <v>0.65976379259259255</v>
      </c>
      <c r="F679" s="38"/>
    </row>
    <row r="680" spans="1:6" s="39" customFormat="1" ht="18" customHeight="1" x14ac:dyDescent="0.25">
      <c r="A680" s="41" t="s">
        <v>38</v>
      </c>
      <c r="B680" s="37">
        <v>0</v>
      </c>
      <c r="C680" s="37">
        <v>0</v>
      </c>
      <c r="D680" s="37">
        <f>B680-C680</f>
        <v>0</v>
      </c>
      <c r="E680" s="42"/>
      <c r="F680" s="38"/>
    </row>
    <row r="681" spans="1:6" s="39" customFormat="1" ht="18" customHeight="1" x14ac:dyDescent="0.25">
      <c r="A681" s="41" t="s">
        <v>39</v>
      </c>
      <c r="B681" s="37">
        <v>0</v>
      </c>
      <c r="C681" s="37">
        <v>0</v>
      </c>
      <c r="D681" s="37">
        <f>B681-C681</f>
        <v>0</v>
      </c>
      <c r="E681" s="42"/>
      <c r="F681" s="38"/>
    </row>
    <row r="682" spans="1:6" s="39" customFormat="1" ht="18" customHeight="1" x14ac:dyDescent="0.25">
      <c r="A682" s="43" t="s">
        <v>40</v>
      </c>
      <c r="B682" s="44">
        <v>675000</v>
      </c>
      <c r="C682" s="44">
        <v>445340.55999999994</v>
      </c>
      <c r="D682" s="44">
        <f t="shared" ref="C682:D682" si="136">SUM(D678:D681)</f>
        <v>229659.44000000006</v>
      </c>
      <c r="E682" s="45">
        <f>C682/B682</f>
        <v>0.65976379259259255</v>
      </c>
      <c r="F682" s="38"/>
    </row>
    <row r="683" spans="1:6" s="39" customFormat="1" ht="18" customHeight="1" x14ac:dyDescent="0.25">
      <c r="A683" s="46" t="s">
        <v>41</v>
      </c>
      <c r="B683" s="37">
        <v>0</v>
      </c>
      <c r="C683" s="37">
        <v>0</v>
      </c>
      <c r="D683" s="37">
        <f>B683-C683</f>
        <v>0</v>
      </c>
      <c r="E683" s="42"/>
      <c r="F683" s="38"/>
    </row>
    <row r="684" spans="1:6" s="39" customFormat="1" ht="18" customHeight="1" x14ac:dyDescent="0.25">
      <c r="A684" s="43" t="s">
        <v>42</v>
      </c>
      <c r="B684" s="44">
        <v>675000</v>
      </c>
      <c r="C684" s="44">
        <v>445340.55999999994</v>
      </c>
      <c r="D684" s="44">
        <f t="shared" ref="C684:D684" si="137">D683+D682</f>
        <v>229659.44000000006</v>
      </c>
      <c r="E684" s="45">
        <f>C684/B684</f>
        <v>0.65976379259259255</v>
      </c>
      <c r="F684" s="47"/>
    </row>
    <row r="685" spans="1:6" s="39" customFormat="1" ht="15" customHeight="1" x14ac:dyDescent="0.25">
      <c r="A685" s="36"/>
      <c r="B685" s="37"/>
      <c r="C685" s="37"/>
      <c r="D685" s="37"/>
      <c r="E685" s="37"/>
      <c r="F685" s="38"/>
    </row>
    <row r="686" spans="1:6" s="39" customFormat="1" ht="15" customHeight="1" x14ac:dyDescent="0.25">
      <c r="A686" s="36"/>
      <c r="B686" s="37"/>
      <c r="C686" s="37"/>
      <c r="D686" s="37"/>
      <c r="E686" s="37"/>
      <c r="F686" s="38"/>
    </row>
    <row r="687" spans="1:6" s="39" customFormat="1" ht="15" customHeight="1" x14ac:dyDescent="0.3">
      <c r="A687" s="40" t="s">
        <v>78</v>
      </c>
      <c r="B687" s="37"/>
      <c r="C687" s="37"/>
      <c r="D687" s="37"/>
      <c r="E687" s="37"/>
      <c r="F687" s="38"/>
    </row>
    <row r="688" spans="1:6" s="39" customFormat="1" ht="18" customHeight="1" x14ac:dyDescent="0.25">
      <c r="A688" s="41" t="s">
        <v>36</v>
      </c>
      <c r="B688" s="37">
        <v>18761000</v>
      </c>
      <c r="C688" s="37">
        <v>3504679.62</v>
      </c>
      <c r="D688" s="37">
        <f>B688-C688</f>
        <v>15256320.379999999</v>
      </c>
      <c r="E688" s="42">
        <f>C688/B688</f>
        <v>0.18680665316347744</v>
      </c>
      <c r="F688" s="38"/>
    </row>
    <row r="689" spans="1:6" s="39" customFormat="1" ht="18" customHeight="1" x14ac:dyDescent="0.25">
      <c r="A689" s="41" t="s">
        <v>37</v>
      </c>
      <c r="B689" s="37">
        <v>3090152000</v>
      </c>
      <c r="C689" s="37">
        <v>400600800.81</v>
      </c>
      <c r="D689" s="37">
        <f>B689-C689</f>
        <v>2689551199.1900001</v>
      </c>
      <c r="E689" s="42">
        <f>C689/B689</f>
        <v>0.12963789509706966</v>
      </c>
      <c r="F689" s="38"/>
    </row>
    <row r="690" spans="1:6" s="39" customFormat="1" ht="18" customHeight="1" x14ac:dyDescent="0.25">
      <c r="A690" s="41" t="s">
        <v>38</v>
      </c>
      <c r="B690" s="37">
        <v>0</v>
      </c>
      <c r="C690" s="37">
        <v>0</v>
      </c>
      <c r="D690" s="37">
        <f>B690-C690</f>
        <v>0</v>
      </c>
      <c r="E690" s="42"/>
      <c r="F690" s="38"/>
    </row>
    <row r="691" spans="1:6" s="39" customFormat="1" ht="18" customHeight="1" x14ac:dyDescent="0.25">
      <c r="A691" s="41" t="s">
        <v>39</v>
      </c>
      <c r="B691" s="37">
        <v>0</v>
      </c>
      <c r="C691" s="37">
        <v>0</v>
      </c>
      <c r="D691" s="37">
        <f>B691-C691</f>
        <v>0</v>
      </c>
      <c r="E691" s="42"/>
      <c r="F691" s="38"/>
    </row>
    <row r="692" spans="1:6" s="39" customFormat="1" ht="18" customHeight="1" x14ac:dyDescent="0.25">
      <c r="A692" s="43" t="s">
        <v>40</v>
      </c>
      <c r="B692" s="44">
        <v>3108913000</v>
      </c>
      <c r="C692" s="44">
        <v>404105480.43000001</v>
      </c>
      <c r="D692" s="44">
        <f t="shared" ref="C692:D692" si="138">SUM(D688:D691)</f>
        <v>2704807519.5700002</v>
      </c>
      <c r="E692" s="45">
        <f>C692/B692</f>
        <v>0.12998288483145073</v>
      </c>
      <c r="F692" s="38"/>
    </row>
    <row r="693" spans="1:6" s="39" customFormat="1" ht="18" customHeight="1" x14ac:dyDescent="0.25">
      <c r="A693" s="46" t="s">
        <v>41</v>
      </c>
      <c r="B693" s="37">
        <v>0</v>
      </c>
      <c r="C693" s="37">
        <v>0</v>
      </c>
      <c r="D693" s="37">
        <f>B693-C693</f>
        <v>0</v>
      </c>
      <c r="E693" s="42"/>
      <c r="F693" s="38"/>
    </row>
    <row r="694" spans="1:6" s="39" customFormat="1" ht="18" customHeight="1" x14ac:dyDescent="0.25">
      <c r="A694" s="43" t="s">
        <v>42</v>
      </c>
      <c r="B694" s="44">
        <v>3108913000</v>
      </c>
      <c r="C694" s="44">
        <v>404105480.43000001</v>
      </c>
      <c r="D694" s="44">
        <f t="shared" ref="C694:D694" si="139">D693+D692</f>
        <v>2704807519.5700002</v>
      </c>
      <c r="E694" s="45">
        <f>C694/B694</f>
        <v>0.12998288483145073</v>
      </c>
      <c r="F694" s="47"/>
    </row>
    <row r="695" spans="1:6" s="39" customFormat="1" ht="15" customHeight="1" x14ac:dyDescent="0.25">
      <c r="A695" s="36"/>
      <c r="B695" s="37"/>
      <c r="C695" s="37"/>
      <c r="D695" s="37"/>
      <c r="E695" s="37"/>
      <c r="F695" s="38"/>
    </row>
    <row r="696" spans="1:6" s="39" customFormat="1" ht="15" customHeight="1" x14ac:dyDescent="0.25">
      <c r="A696" s="36"/>
      <c r="B696" s="37"/>
      <c r="C696" s="37"/>
      <c r="D696" s="37"/>
      <c r="E696" s="37"/>
      <c r="F696" s="38"/>
    </row>
    <row r="697" spans="1:6" s="39" customFormat="1" ht="15" customHeight="1" x14ac:dyDescent="0.3">
      <c r="A697" s="40" t="s">
        <v>76</v>
      </c>
      <c r="B697" s="37"/>
      <c r="C697" s="37"/>
      <c r="D697" s="37"/>
      <c r="E697" s="37"/>
      <c r="F697" s="38"/>
    </row>
    <row r="698" spans="1:6" s="39" customFormat="1" ht="18" customHeight="1" x14ac:dyDescent="0.25">
      <c r="A698" s="41" t="s">
        <v>36</v>
      </c>
      <c r="B698" s="37">
        <v>3299000</v>
      </c>
      <c r="C698" s="37">
        <v>703942</v>
      </c>
      <c r="D698" s="37">
        <f>B698-C698</f>
        <v>2595058</v>
      </c>
      <c r="E698" s="42">
        <f>C698/B698</f>
        <v>0.21338041830857835</v>
      </c>
      <c r="F698" s="38"/>
    </row>
    <row r="699" spans="1:6" s="39" customFormat="1" ht="18" customHeight="1" x14ac:dyDescent="0.25">
      <c r="A699" s="41" t="s">
        <v>37</v>
      </c>
      <c r="B699" s="37">
        <v>337069000</v>
      </c>
      <c r="C699" s="37">
        <v>1695188.5699999998</v>
      </c>
      <c r="D699" s="37">
        <f>B699-C699</f>
        <v>335373811.43000001</v>
      </c>
      <c r="E699" s="42">
        <f>C699/B699</f>
        <v>5.0292034271914648E-3</v>
      </c>
      <c r="F699" s="38"/>
    </row>
    <row r="700" spans="1:6" s="39" customFormat="1" ht="18" customHeight="1" x14ac:dyDescent="0.25">
      <c r="A700" s="41" t="s">
        <v>38</v>
      </c>
      <c r="B700" s="37">
        <v>0</v>
      </c>
      <c r="C700" s="37">
        <v>0</v>
      </c>
      <c r="D700" s="37">
        <f>B700-C700</f>
        <v>0</v>
      </c>
      <c r="E700" s="42"/>
      <c r="F700" s="38"/>
    </row>
    <row r="701" spans="1:6" s="39" customFormat="1" ht="18" customHeight="1" x14ac:dyDescent="0.25">
      <c r="A701" s="41" t="s">
        <v>39</v>
      </c>
      <c r="B701" s="37">
        <v>0</v>
      </c>
      <c r="C701" s="37">
        <v>0</v>
      </c>
      <c r="D701" s="37">
        <f>B701-C701</f>
        <v>0</v>
      </c>
      <c r="E701" s="42"/>
      <c r="F701" s="38"/>
    </row>
    <row r="702" spans="1:6" s="39" customFormat="1" ht="18" customHeight="1" x14ac:dyDescent="0.25">
      <c r="A702" s="43" t="s">
        <v>40</v>
      </c>
      <c r="B702" s="44">
        <v>340368000</v>
      </c>
      <c r="C702" s="44">
        <v>2399130.5699999998</v>
      </c>
      <c r="D702" s="44">
        <f t="shared" ref="C702:D702" si="140">SUM(D698:D701)</f>
        <v>337968869.43000001</v>
      </c>
      <c r="E702" s="45">
        <f>C702/B702</f>
        <v>7.0486372690734727E-3</v>
      </c>
      <c r="F702" s="38"/>
    </row>
    <row r="703" spans="1:6" s="39" customFormat="1" ht="18" customHeight="1" x14ac:dyDescent="0.25">
      <c r="A703" s="46" t="s">
        <v>41</v>
      </c>
      <c r="B703" s="37">
        <v>0</v>
      </c>
      <c r="C703" s="37">
        <v>0</v>
      </c>
      <c r="D703" s="37">
        <f>B703-C703</f>
        <v>0</v>
      </c>
      <c r="E703" s="42"/>
      <c r="F703" s="38"/>
    </row>
    <row r="704" spans="1:6" s="39" customFormat="1" ht="18" customHeight="1" x14ac:dyDescent="0.25">
      <c r="A704" s="43" t="s">
        <v>42</v>
      </c>
      <c r="B704" s="44">
        <v>340368000</v>
      </c>
      <c r="C704" s="44">
        <v>2399130.5699999998</v>
      </c>
      <c r="D704" s="44">
        <f t="shared" ref="C704:D704" si="141">D703+D702</f>
        <v>337968869.43000001</v>
      </c>
      <c r="E704" s="45">
        <f>C704/B704</f>
        <v>7.0486372690734727E-3</v>
      </c>
      <c r="F704" s="47"/>
    </row>
    <row r="705" spans="1:6" s="39" customFormat="1" ht="15" customHeight="1" x14ac:dyDescent="0.25">
      <c r="A705" s="36"/>
      <c r="B705" s="37"/>
      <c r="C705" s="37"/>
      <c r="D705" s="37"/>
      <c r="E705" s="37"/>
      <c r="F705" s="38"/>
    </row>
    <row r="706" spans="1:6" s="39" customFormat="1" ht="15" customHeight="1" x14ac:dyDescent="0.25">
      <c r="A706" s="36"/>
      <c r="B706" s="37"/>
      <c r="C706" s="37"/>
      <c r="D706" s="37"/>
      <c r="E706" s="37"/>
      <c r="F706" s="38"/>
    </row>
    <row r="707" spans="1:6" s="39" customFormat="1" ht="15" customHeight="1" x14ac:dyDescent="0.3">
      <c r="A707" s="40" t="s">
        <v>54</v>
      </c>
      <c r="B707" s="37"/>
      <c r="C707" s="37"/>
      <c r="D707" s="37"/>
      <c r="E707" s="37"/>
      <c r="F707" s="38"/>
    </row>
    <row r="708" spans="1:6" s="39" customFormat="1" ht="18" customHeight="1" x14ac:dyDescent="0.25">
      <c r="A708" s="41" t="s">
        <v>36</v>
      </c>
      <c r="B708" s="37">
        <v>966000</v>
      </c>
      <c r="C708" s="37">
        <v>79212.91</v>
      </c>
      <c r="D708" s="37">
        <f>B708-C708</f>
        <v>886787.09</v>
      </c>
      <c r="E708" s="42">
        <f>C708/B708</f>
        <v>8.2000942028985516E-2</v>
      </c>
      <c r="F708" s="38"/>
    </row>
    <row r="709" spans="1:6" s="39" customFormat="1" ht="18" customHeight="1" x14ac:dyDescent="0.25">
      <c r="A709" s="41" t="s">
        <v>37</v>
      </c>
      <c r="B709" s="37">
        <v>82005000</v>
      </c>
      <c r="C709" s="37">
        <v>30173.32</v>
      </c>
      <c r="D709" s="37">
        <f>B709-C709</f>
        <v>81974826.680000007</v>
      </c>
      <c r="E709" s="42">
        <f>C709/B709</f>
        <v>3.6794488140967012E-4</v>
      </c>
      <c r="F709" s="38"/>
    </row>
    <row r="710" spans="1:6" s="39" customFormat="1" ht="18" customHeight="1" x14ac:dyDescent="0.25">
      <c r="A710" s="41" t="s">
        <v>38</v>
      </c>
      <c r="B710" s="37">
        <v>0</v>
      </c>
      <c r="C710" s="37">
        <v>0</v>
      </c>
      <c r="D710" s="37">
        <f>B710-C710</f>
        <v>0</v>
      </c>
      <c r="E710" s="42"/>
      <c r="F710" s="38"/>
    </row>
    <row r="711" spans="1:6" s="39" customFormat="1" ht="18" customHeight="1" x14ac:dyDescent="0.25">
      <c r="A711" s="41" t="s">
        <v>39</v>
      </c>
      <c r="B711" s="37">
        <v>0</v>
      </c>
      <c r="C711" s="37">
        <v>0</v>
      </c>
      <c r="D711" s="37">
        <f>B711-C711</f>
        <v>0</v>
      </c>
      <c r="E711" s="42"/>
      <c r="F711" s="38"/>
    </row>
    <row r="712" spans="1:6" s="39" customFormat="1" ht="18" customHeight="1" x14ac:dyDescent="0.25">
      <c r="A712" s="43" t="s">
        <v>40</v>
      </c>
      <c r="B712" s="44">
        <v>82971000</v>
      </c>
      <c r="C712" s="44">
        <v>109386.23000000001</v>
      </c>
      <c r="D712" s="44">
        <f t="shared" ref="C712:D712" si="142">SUM(D708:D711)</f>
        <v>82861613.770000011</v>
      </c>
      <c r="E712" s="45">
        <f>C712/B712</f>
        <v>1.3183670198020996E-3</v>
      </c>
      <c r="F712" s="38"/>
    </row>
    <row r="713" spans="1:6" s="39" customFormat="1" ht="18" customHeight="1" x14ac:dyDescent="0.25">
      <c r="A713" s="46" t="s">
        <v>41</v>
      </c>
      <c r="B713" s="37">
        <v>0</v>
      </c>
      <c r="C713" s="37">
        <v>0</v>
      </c>
      <c r="D713" s="37">
        <f>B713-C713</f>
        <v>0</v>
      </c>
      <c r="E713" s="42"/>
      <c r="F713" s="38"/>
    </row>
    <row r="714" spans="1:6" s="39" customFormat="1" ht="18" customHeight="1" x14ac:dyDescent="0.25">
      <c r="A714" s="43" t="s">
        <v>42</v>
      </c>
      <c r="B714" s="44">
        <v>82971000</v>
      </c>
      <c r="C714" s="44">
        <v>109386.23000000001</v>
      </c>
      <c r="D714" s="44">
        <f t="shared" ref="C714:D714" si="143">D713+D712</f>
        <v>82861613.770000011</v>
      </c>
      <c r="E714" s="45">
        <f>C714/B714</f>
        <v>1.3183670198020996E-3</v>
      </c>
      <c r="F714" s="47"/>
    </row>
    <row r="715" spans="1:6" s="39" customFormat="1" ht="15" customHeight="1" x14ac:dyDescent="0.25">
      <c r="A715" s="36"/>
      <c r="B715" s="37"/>
      <c r="C715" s="37"/>
      <c r="D715" s="37"/>
      <c r="E715" s="37"/>
      <c r="F715" s="38"/>
    </row>
    <row r="716" spans="1:6" s="39" customFormat="1" ht="15" customHeight="1" x14ac:dyDescent="0.25">
      <c r="A716" s="36"/>
      <c r="B716" s="37"/>
      <c r="C716" s="37"/>
      <c r="D716" s="37"/>
      <c r="E716" s="37"/>
      <c r="F716" s="38"/>
    </row>
    <row r="717" spans="1:6" s="39" customFormat="1" ht="15" customHeight="1" x14ac:dyDescent="0.3">
      <c r="A717" s="40" t="s">
        <v>55</v>
      </c>
      <c r="B717" s="37"/>
      <c r="C717" s="37"/>
      <c r="D717" s="37"/>
      <c r="E717" s="37"/>
      <c r="F717" s="38"/>
    </row>
    <row r="718" spans="1:6" s="39" customFormat="1" ht="18" customHeight="1" x14ac:dyDescent="0.25">
      <c r="A718" s="41" t="s">
        <v>36</v>
      </c>
      <c r="B718" s="37">
        <v>966000</v>
      </c>
      <c r="C718" s="37">
        <v>217881.35</v>
      </c>
      <c r="D718" s="37">
        <f>B718-C718</f>
        <v>748118.65</v>
      </c>
      <c r="E718" s="42">
        <f>C718/B718</f>
        <v>0.22555005175983436</v>
      </c>
      <c r="F718" s="38"/>
    </row>
    <row r="719" spans="1:6" s="39" customFormat="1" ht="18" customHeight="1" x14ac:dyDescent="0.25">
      <c r="A719" s="41" t="s">
        <v>37</v>
      </c>
      <c r="B719" s="37">
        <v>239914000</v>
      </c>
      <c r="C719" s="37">
        <v>59691930.850000001</v>
      </c>
      <c r="D719" s="37">
        <f>B719-C719</f>
        <v>180222069.15000001</v>
      </c>
      <c r="E719" s="42">
        <f>C719/B719</f>
        <v>0.24880553385796578</v>
      </c>
      <c r="F719" s="38"/>
    </row>
    <row r="720" spans="1:6" s="39" customFormat="1" ht="18" customHeight="1" x14ac:dyDescent="0.25">
      <c r="A720" s="41" t="s">
        <v>38</v>
      </c>
      <c r="B720" s="37">
        <v>0</v>
      </c>
      <c r="C720" s="37">
        <v>0</v>
      </c>
      <c r="D720" s="37">
        <f>B720-C720</f>
        <v>0</v>
      </c>
      <c r="E720" s="42"/>
      <c r="F720" s="38"/>
    </row>
    <row r="721" spans="1:6" s="39" customFormat="1" ht="18" customHeight="1" x14ac:dyDescent="0.25">
      <c r="A721" s="41" t="s">
        <v>39</v>
      </c>
      <c r="B721" s="37">
        <v>0</v>
      </c>
      <c r="C721" s="37">
        <v>0</v>
      </c>
      <c r="D721" s="37">
        <f>B721-C721</f>
        <v>0</v>
      </c>
      <c r="E721" s="42"/>
      <c r="F721" s="38"/>
    </row>
    <row r="722" spans="1:6" s="39" customFormat="1" ht="18" customHeight="1" x14ac:dyDescent="0.25">
      <c r="A722" s="43" t="s">
        <v>40</v>
      </c>
      <c r="B722" s="44">
        <v>240880000</v>
      </c>
      <c r="C722" s="44">
        <v>59909812.200000003</v>
      </c>
      <c r="D722" s="44">
        <f t="shared" ref="C722:D722" si="144">SUM(D718:D721)</f>
        <v>180970187.80000001</v>
      </c>
      <c r="E722" s="45">
        <f>C722/B722</f>
        <v>0.24871227250083031</v>
      </c>
      <c r="F722" s="38"/>
    </row>
    <row r="723" spans="1:6" s="39" customFormat="1" ht="18" customHeight="1" x14ac:dyDescent="0.25">
      <c r="A723" s="46" t="s">
        <v>41</v>
      </c>
      <c r="B723" s="37">
        <v>0</v>
      </c>
      <c r="C723" s="37">
        <v>0</v>
      </c>
      <c r="D723" s="37">
        <f>B723-C723</f>
        <v>0</v>
      </c>
      <c r="E723" s="42"/>
      <c r="F723" s="38"/>
    </row>
    <row r="724" spans="1:6" s="39" customFormat="1" ht="18" customHeight="1" x14ac:dyDescent="0.25">
      <c r="A724" s="43" t="s">
        <v>42</v>
      </c>
      <c r="B724" s="44">
        <v>240880000</v>
      </c>
      <c r="C724" s="44">
        <v>59909812.200000003</v>
      </c>
      <c r="D724" s="44">
        <f t="shared" ref="C724:D724" si="145">D723+D722</f>
        <v>180970187.80000001</v>
      </c>
      <c r="E724" s="45">
        <f>C724/B724</f>
        <v>0.24871227250083031</v>
      </c>
      <c r="F724" s="47"/>
    </row>
    <row r="725" spans="1:6" s="39" customFormat="1" ht="15" customHeight="1" x14ac:dyDescent="0.25">
      <c r="A725" s="36"/>
      <c r="B725" s="37"/>
      <c r="C725" s="37"/>
      <c r="D725" s="37"/>
      <c r="E725" s="37"/>
      <c r="F725" s="38"/>
    </row>
    <row r="726" spans="1:6" s="39" customFormat="1" ht="15" customHeight="1" x14ac:dyDescent="0.25">
      <c r="A726" s="36"/>
      <c r="B726" s="37"/>
      <c r="C726" s="37"/>
      <c r="D726" s="37"/>
      <c r="E726" s="37"/>
      <c r="F726" s="38"/>
    </row>
    <row r="727" spans="1:6" s="39" customFormat="1" ht="15" customHeight="1" x14ac:dyDescent="0.3">
      <c r="A727" s="40" t="s">
        <v>56</v>
      </c>
      <c r="B727" s="37"/>
      <c r="C727" s="37"/>
      <c r="D727" s="37"/>
      <c r="E727" s="37"/>
      <c r="F727" s="38"/>
    </row>
    <row r="728" spans="1:6" s="39" customFormat="1" ht="18" customHeight="1" x14ac:dyDescent="0.25">
      <c r="A728" s="41" t="s">
        <v>36</v>
      </c>
      <c r="B728" s="37">
        <v>966000</v>
      </c>
      <c r="C728" s="37">
        <v>127332.57</v>
      </c>
      <c r="D728" s="37">
        <f>B728-C728</f>
        <v>838667.42999999993</v>
      </c>
      <c r="E728" s="42">
        <f>C728/B728</f>
        <v>0.13181425465838509</v>
      </c>
      <c r="F728" s="38"/>
    </row>
    <row r="729" spans="1:6" s="39" customFormat="1" ht="18" customHeight="1" x14ac:dyDescent="0.25">
      <c r="A729" s="41" t="s">
        <v>37</v>
      </c>
      <c r="B729" s="37">
        <v>237274000</v>
      </c>
      <c r="C729" s="37">
        <v>59829967.590000004</v>
      </c>
      <c r="D729" s="37">
        <f>B729-C729</f>
        <v>177444032.41</v>
      </c>
      <c r="E729" s="42">
        <f>C729/B729</f>
        <v>0.2521555989699672</v>
      </c>
      <c r="F729" s="38"/>
    </row>
    <row r="730" spans="1:6" s="39" customFormat="1" ht="18" customHeight="1" x14ac:dyDescent="0.25">
      <c r="A730" s="41" t="s">
        <v>38</v>
      </c>
      <c r="B730" s="37">
        <v>0</v>
      </c>
      <c r="C730" s="37">
        <v>0</v>
      </c>
      <c r="D730" s="37">
        <f>B730-C730</f>
        <v>0</v>
      </c>
      <c r="E730" s="42"/>
      <c r="F730" s="38"/>
    </row>
    <row r="731" spans="1:6" s="39" customFormat="1" ht="18" customHeight="1" x14ac:dyDescent="0.25">
      <c r="A731" s="41" t="s">
        <v>39</v>
      </c>
      <c r="B731" s="37">
        <v>0</v>
      </c>
      <c r="C731" s="37">
        <v>0</v>
      </c>
      <c r="D731" s="37">
        <f>B731-C731</f>
        <v>0</v>
      </c>
      <c r="E731" s="42"/>
      <c r="F731" s="38"/>
    </row>
    <row r="732" spans="1:6" s="39" customFormat="1" ht="18" customHeight="1" x14ac:dyDescent="0.25">
      <c r="A732" s="43" t="s">
        <v>40</v>
      </c>
      <c r="B732" s="44">
        <v>238240000</v>
      </c>
      <c r="C732" s="44">
        <v>59957300.160000004</v>
      </c>
      <c r="D732" s="44">
        <f t="shared" ref="C732:D732" si="146">SUM(D728:D731)</f>
        <v>178282699.84</v>
      </c>
      <c r="E732" s="45">
        <f>C732/B732</f>
        <v>0.25166764674278042</v>
      </c>
      <c r="F732" s="38"/>
    </row>
    <row r="733" spans="1:6" s="39" customFormat="1" ht="18" customHeight="1" x14ac:dyDescent="0.25">
      <c r="A733" s="46" t="s">
        <v>41</v>
      </c>
      <c r="B733" s="37">
        <v>0</v>
      </c>
      <c r="C733" s="37">
        <v>0</v>
      </c>
      <c r="D733" s="37">
        <f>B733-C733</f>
        <v>0</v>
      </c>
      <c r="E733" s="42"/>
      <c r="F733" s="38"/>
    </row>
    <row r="734" spans="1:6" s="39" customFormat="1" ht="18" customHeight="1" x14ac:dyDescent="0.25">
      <c r="A734" s="43" t="s">
        <v>42</v>
      </c>
      <c r="B734" s="44">
        <v>238240000</v>
      </c>
      <c r="C734" s="44">
        <v>59957300.160000004</v>
      </c>
      <c r="D734" s="44">
        <f t="shared" ref="C734:D734" si="147">D733+D732</f>
        <v>178282699.84</v>
      </c>
      <c r="E734" s="45">
        <f>C734/B734</f>
        <v>0.25166764674278042</v>
      </c>
      <c r="F734" s="47"/>
    </row>
    <row r="735" spans="1:6" s="39" customFormat="1" ht="15" customHeight="1" x14ac:dyDescent="0.25">
      <c r="A735" s="36"/>
      <c r="B735" s="37"/>
      <c r="C735" s="37"/>
      <c r="D735" s="37"/>
      <c r="E735" s="37"/>
      <c r="F735" s="38"/>
    </row>
    <row r="736" spans="1:6" s="39" customFormat="1" ht="15" customHeight="1" x14ac:dyDescent="0.25">
      <c r="A736" s="36"/>
      <c r="B736" s="37"/>
      <c r="C736" s="37"/>
      <c r="D736" s="37"/>
      <c r="E736" s="37"/>
      <c r="F736" s="38"/>
    </row>
    <row r="737" spans="1:6" s="39" customFormat="1" ht="15" customHeight="1" x14ac:dyDescent="0.3">
      <c r="A737" s="40" t="s">
        <v>57</v>
      </c>
      <c r="B737" s="37"/>
      <c r="C737" s="37"/>
      <c r="D737" s="37"/>
      <c r="E737" s="37"/>
      <c r="F737" s="38"/>
    </row>
    <row r="738" spans="1:6" s="39" customFormat="1" ht="18" customHeight="1" x14ac:dyDescent="0.25">
      <c r="A738" s="41" t="s">
        <v>36</v>
      </c>
      <c r="B738" s="37">
        <v>966000</v>
      </c>
      <c r="C738" s="37">
        <v>133192.85</v>
      </c>
      <c r="D738" s="37">
        <f>B738-C738</f>
        <v>832807.15</v>
      </c>
      <c r="E738" s="42">
        <f>C738/B738</f>
        <v>0.13788079710144929</v>
      </c>
      <c r="F738" s="38"/>
    </row>
    <row r="739" spans="1:6" s="39" customFormat="1" ht="18" customHeight="1" x14ac:dyDescent="0.25">
      <c r="A739" s="41" t="s">
        <v>37</v>
      </c>
      <c r="B739" s="37">
        <v>87225000</v>
      </c>
      <c r="C739" s="37">
        <v>21587851.100000001</v>
      </c>
      <c r="D739" s="37">
        <f>B739-C739</f>
        <v>65637148.899999999</v>
      </c>
      <c r="E739" s="42">
        <f>C739/B739</f>
        <v>0.247496143307538</v>
      </c>
      <c r="F739" s="38"/>
    </row>
    <row r="740" spans="1:6" s="39" customFormat="1" ht="18" customHeight="1" x14ac:dyDescent="0.25">
      <c r="A740" s="41" t="s">
        <v>38</v>
      </c>
      <c r="B740" s="37">
        <v>0</v>
      </c>
      <c r="C740" s="37">
        <v>0</v>
      </c>
      <c r="D740" s="37">
        <f>B740-C740</f>
        <v>0</v>
      </c>
      <c r="E740" s="42"/>
      <c r="F740" s="38"/>
    </row>
    <row r="741" spans="1:6" s="39" customFormat="1" ht="18" customHeight="1" x14ac:dyDescent="0.25">
      <c r="A741" s="41" t="s">
        <v>39</v>
      </c>
      <c r="B741" s="37">
        <v>0</v>
      </c>
      <c r="C741" s="37">
        <v>0</v>
      </c>
      <c r="D741" s="37">
        <f>B741-C741</f>
        <v>0</v>
      </c>
      <c r="E741" s="42"/>
      <c r="F741" s="38"/>
    </row>
    <row r="742" spans="1:6" s="39" customFormat="1" ht="18" customHeight="1" x14ac:dyDescent="0.25">
      <c r="A742" s="43" t="s">
        <v>40</v>
      </c>
      <c r="B742" s="44">
        <v>88191000</v>
      </c>
      <c r="C742" s="44">
        <v>21721043.950000003</v>
      </c>
      <c r="D742" s="44">
        <f t="shared" ref="C742:D742" si="148">SUM(D738:D741)</f>
        <v>66469956.049999997</v>
      </c>
      <c r="E742" s="45">
        <f>C742/B742</f>
        <v>0.24629547176015695</v>
      </c>
      <c r="F742" s="38"/>
    </row>
    <row r="743" spans="1:6" s="39" customFormat="1" ht="18" customHeight="1" x14ac:dyDescent="0.25">
      <c r="A743" s="46" t="s">
        <v>41</v>
      </c>
      <c r="B743" s="37">
        <v>0</v>
      </c>
      <c r="C743" s="37">
        <v>0</v>
      </c>
      <c r="D743" s="37">
        <f>B743-C743</f>
        <v>0</v>
      </c>
      <c r="E743" s="42"/>
      <c r="F743" s="38"/>
    </row>
    <row r="744" spans="1:6" s="39" customFormat="1" ht="18" customHeight="1" x14ac:dyDescent="0.25">
      <c r="A744" s="43" t="s">
        <v>42</v>
      </c>
      <c r="B744" s="44">
        <v>88191000</v>
      </c>
      <c r="C744" s="44">
        <v>21721043.950000003</v>
      </c>
      <c r="D744" s="44">
        <f t="shared" ref="C744:D744" si="149">D743+D742</f>
        <v>66469956.049999997</v>
      </c>
      <c r="E744" s="45">
        <f>C744/B744</f>
        <v>0.24629547176015695</v>
      </c>
      <c r="F744" s="47"/>
    </row>
    <row r="745" spans="1:6" s="39" customFormat="1" ht="15" customHeight="1" x14ac:dyDescent="0.25">
      <c r="A745" s="36"/>
      <c r="B745" s="37"/>
      <c r="C745" s="37"/>
      <c r="D745" s="37"/>
      <c r="E745" s="37"/>
      <c r="F745" s="38"/>
    </row>
    <row r="746" spans="1:6" s="39" customFormat="1" ht="15" customHeight="1" x14ac:dyDescent="0.25">
      <c r="A746" s="36"/>
      <c r="B746" s="37"/>
      <c r="C746" s="37"/>
      <c r="D746" s="37"/>
      <c r="E746" s="37"/>
      <c r="F746" s="38"/>
    </row>
    <row r="747" spans="1:6" s="39" customFormat="1" ht="15" customHeight="1" x14ac:dyDescent="0.3">
      <c r="A747" s="40" t="s">
        <v>58</v>
      </c>
      <c r="B747" s="37"/>
      <c r="C747" s="37"/>
      <c r="D747" s="37"/>
      <c r="E747" s="37"/>
      <c r="F747" s="38"/>
    </row>
    <row r="748" spans="1:6" s="39" customFormat="1" ht="18" customHeight="1" x14ac:dyDescent="0.25">
      <c r="A748" s="41" t="s">
        <v>36</v>
      </c>
      <c r="B748" s="37">
        <v>966000</v>
      </c>
      <c r="C748" s="37">
        <v>215675.88</v>
      </c>
      <c r="D748" s="37">
        <f>B748-C748</f>
        <v>750324.12</v>
      </c>
      <c r="E748" s="42">
        <f>C748/B748</f>
        <v>0.22326695652173914</v>
      </c>
      <c r="F748" s="38"/>
    </row>
    <row r="749" spans="1:6" s="39" customFormat="1" ht="18" customHeight="1" x14ac:dyDescent="0.25">
      <c r="A749" s="41" t="s">
        <v>37</v>
      </c>
      <c r="B749" s="37">
        <v>207900000</v>
      </c>
      <c r="C749" s="37">
        <v>2923205.95</v>
      </c>
      <c r="D749" s="37">
        <f>B749-C749</f>
        <v>204976794.05000001</v>
      </c>
      <c r="E749" s="42">
        <f>C749/B749</f>
        <v>1.4060634680134682E-2</v>
      </c>
      <c r="F749" s="38"/>
    </row>
    <row r="750" spans="1:6" s="39" customFormat="1" ht="18" customHeight="1" x14ac:dyDescent="0.25">
      <c r="A750" s="41" t="s">
        <v>38</v>
      </c>
      <c r="B750" s="37">
        <v>0</v>
      </c>
      <c r="C750" s="37">
        <v>0</v>
      </c>
      <c r="D750" s="37">
        <f>B750-C750</f>
        <v>0</v>
      </c>
      <c r="E750" s="42"/>
      <c r="F750" s="38"/>
    </row>
    <row r="751" spans="1:6" s="39" customFormat="1" ht="18" customHeight="1" x14ac:dyDescent="0.25">
      <c r="A751" s="41" t="s">
        <v>39</v>
      </c>
      <c r="B751" s="37">
        <v>0</v>
      </c>
      <c r="C751" s="37">
        <v>0</v>
      </c>
      <c r="D751" s="37">
        <f>B751-C751</f>
        <v>0</v>
      </c>
      <c r="E751" s="42"/>
      <c r="F751" s="38"/>
    </row>
    <row r="752" spans="1:6" s="39" customFormat="1" ht="18" customHeight="1" x14ac:dyDescent="0.25">
      <c r="A752" s="43" t="s">
        <v>40</v>
      </c>
      <c r="B752" s="44">
        <v>208866000</v>
      </c>
      <c r="C752" s="44">
        <v>3138881.83</v>
      </c>
      <c r="D752" s="44">
        <f t="shared" ref="C752:D752" si="150">SUM(D748:D751)</f>
        <v>205727118.17000002</v>
      </c>
      <c r="E752" s="45">
        <f>C752/B752</f>
        <v>1.5028208660097861E-2</v>
      </c>
      <c r="F752" s="38"/>
    </row>
    <row r="753" spans="1:6" s="39" customFormat="1" ht="18" customHeight="1" x14ac:dyDescent="0.25">
      <c r="A753" s="46" t="s">
        <v>41</v>
      </c>
      <c r="B753" s="37">
        <v>0</v>
      </c>
      <c r="C753" s="37">
        <v>0</v>
      </c>
      <c r="D753" s="37">
        <f>B753-C753</f>
        <v>0</v>
      </c>
      <c r="E753" s="42"/>
      <c r="F753" s="38"/>
    </row>
    <row r="754" spans="1:6" s="39" customFormat="1" ht="18" customHeight="1" x14ac:dyDescent="0.25">
      <c r="A754" s="43" t="s">
        <v>42</v>
      </c>
      <c r="B754" s="44">
        <v>208866000</v>
      </c>
      <c r="C754" s="44">
        <v>3138881.83</v>
      </c>
      <c r="D754" s="44">
        <f t="shared" ref="C754:D754" si="151">D753+D752</f>
        <v>205727118.17000002</v>
      </c>
      <c r="E754" s="45">
        <f>C754/B754</f>
        <v>1.5028208660097861E-2</v>
      </c>
      <c r="F754" s="47"/>
    </row>
    <row r="755" spans="1:6" s="39" customFormat="1" ht="15" customHeight="1" x14ac:dyDescent="0.25">
      <c r="A755" s="36"/>
      <c r="B755" s="37"/>
      <c r="C755" s="37"/>
      <c r="D755" s="37"/>
      <c r="E755" s="37"/>
      <c r="F755" s="38"/>
    </row>
    <row r="756" spans="1:6" s="39" customFormat="1" ht="15" customHeight="1" x14ac:dyDescent="0.25">
      <c r="A756" s="36"/>
      <c r="B756" s="37"/>
      <c r="C756" s="37"/>
      <c r="D756" s="37"/>
      <c r="E756" s="37"/>
      <c r="F756" s="38"/>
    </row>
    <row r="757" spans="1:6" s="39" customFormat="1" ht="15" customHeight="1" x14ac:dyDescent="0.3">
      <c r="A757" s="40" t="s">
        <v>59</v>
      </c>
      <c r="B757" s="37"/>
      <c r="C757" s="37"/>
      <c r="D757" s="37"/>
      <c r="E757" s="37"/>
      <c r="F757" s="38"/>
    </row>
    <row r="758" spans="1:6" s="39" customFormat="1" ht="18" customHeight="1" x14ac:dyDescent="0.25">
      <c r="A758" s="41" t="s">
        <v>36</v>
      </c>
      <c r="B758" s="37">
        <v>966000</v>
      </c>
      <c r="C758" s="37">
        <v>215236.77000000002</v>
      </c>
      <c r="D758" s="37">
        <f>B758-C758</f>
        <v>750763.23</v>
      </c>
      <c r="E758" s="42">
        <f>C758/B758</f>
        <v>0.22281239130434785</v>
      </c>
      <c r="F758" s="38"/>
    </row>
    <row r="759" spans="1:6" s="39" customFormat="1" ht="18" customHeight="1" x14ac:dyDescent="0.25">
      <c r="A759" s="41" t="s">
        <v>37</v>
      </c>
      <c r="B759" s="37">
        <v>221829000</v>
      </c>
      <c r="C759" s="37">
        <v>7588411.5</v>
      </c>
      <c r="D759" s="37">
        <f>B759-C759</f>
        <v>214240588.5</v>
      </c>
      <c r="E759" s="42">
        <f>C759/B759</f>
        <v>3.4208383484575958E-2</v>
      </c>
      <c r="F759" s="38"/>
    </row>
    <row r="760" spans="1:6" s="39" customFormat="1" ht="18" customHeight="1" x14ac:dyDescent="0.25">
      <c r="A760" s="41" t="s">
        <v>38</v>
      </c>
      <c r="B760" s="37">
        <v>0</v>
      </c>
      <c r="C760" s="37">
        <v>0</v>
      </c>
      <c r="D760" s="37">
        <f>B760-C760</f>
        <v>0</v>
      </c>
      <c r="E760" s="42"/>
      <c r="F760" s="38"/>
    </row>
    <row r="761" spans="1:6" s="39" customFormat="1" ht="18" customHeight="1" x14ac:dyDescent="0.25">
      <c r="A761" s="41" t="s">
        <v>39</v>
      </c>
      <c r="B761" s="37">
        <v>0</v>
      </c>
      <c r="C761" s="37">
        <v>0</v>
      </c>
      <c r="D761" s="37">
        <f>B761-C761</f>
        <v>0</v>
      </c>
      <c r="E761" s="42"/>
      <c r="F761" s="38"/>
    </row>
    <row r="762" spans="1:6" s="39" customFormat="1" ht="18" customHeight="1" x14ac:dyDescent="0.25">
      <c r="A762" s="43" t="s">
        <v>40</v>
      </c>
      <c r="B762" s="44">
        <v>222795000</v>
      </c>
      <c r="C762" s="44">
        <v>7803648.2699999996</v>
      </c>
      <c r="D762" s="44">
        <f t="shared" ref="C762:D762" si="152">SUM(D758:D761)</f>
        <v>214991351.72999999</v>
      </c>
      <c r="E762" s="45">
        <f>C762/B762</f>
        <v>3.5026137345990707E-2</v>
      </c>
      <c r="F762" s="38"/>
    </row>
    <row r="763" spans="1:6" s="39" customFormat="1" ht="18" customHeight="1" x14ac:dyDescent="0.25">
      <c r="A763" s="46" t="s">
        <v>41</v>
      </c>
      <c r="B763" s="37">
        <v>0</v>
      </c>
      <c r="C763" s="37">
        <v>0</v>
      </c>
      <c r="D763" s="37">
        <f>B763-C763</f>
        <v>0</v>
      </c>
      <c r="E763" s="42"/>
      <c r="F763" s="38"/>
    </row>
    <row r="764" spans="1:6" s="39" customFormat="1" ht="18" customHeight="1" x14ac:dyDescent="0.25">
      <c r="A764" s="43" t="s">
        <v>42</v>
      </c>
      <c r="B764" s="44">
        <v>222795000</v>
      </c>
      <c r="C764" s="44">
        <v>7803648.2699999996</v>
      </c>
      <c r="D764" s="44">
        <f t="shared" ref="C764:D764" si="153">D763+D762</f>
        <v>214991351.72999999</v>
      </c>
      <c r="E764" s="45">
        <f>C764/B764</f>
        <v>3.5026137345990707E-2</v>
      </c>
      <c r="F764" s="47"/>
    </row>
    <row r="765" spans="1:6" s="39" customFormat="1" ht="15" customHeight="1" x14ac:dyDescent="0.25">
      <c r="A765" s="36"/>
      <c r="B765" s="37"/>
      <c r="C765" s="37"/>
      <c r="D765" s="37"/>
      <c r="E765" s="37"/>
      <c r="F765" s="38"/>
    </row>
    <row r="766" spans="1:6" s="39" customFormat="1" ht="15" customHeight="1" x14ac:dyDescent="0.25">
      <c r="A766" s="36"/>
      <c r="B766" s="37"/>
      <c r="C766" s="37"/>
      <c r="D766" s="37"/>
      <c r="E766" s="37"/>
      <c r="F766" s="38"/>
    </row>
    <row r="767" spans="1:6" s="39" customFormat="1" ht="15" customHeight="1" x14ac:dyDescent="0.3">
      <c r="A767" s="40" t="s">
        <v>60</v>
      </c>
      <c r="B767" s="37"/>
      <c r="C767" s="37"/>
      <c r="D767" s="37"/>
      <c r="E767" s="37"/>
      <c r="F767" s="38"/>
    </row>
    <row r="768" spans="1:6" s="39" customFormat="1" ht="18" customHeight="1" x14ac:dyDescent="0.25">
      <c r="A768" s="41" t="s">
        <v>36</v>
      </c>
      <c r="B768" s="37">
        <v>966000</v>
      </c>
      <c r="C768" s="37">
        <v>216922.97</v>
      </c>
      <c r="D768" s="37">
        <f>B768-C768</f>
        <v>749077.03</v>
      </c>
      <c r="E768" s="42">
        <f>C768/B768</f>
        <v>0.22455793995859213</v>
      </c>
      <c r="F768" s="38"/>
    </row>
    <row r="769" spans="1:6" s="39" customFormat="1" ht="18" customHeight="1" x14ac:dyDescent="0.25">
      <c r="A769" s="41" t="s">
        <v>37</v>
      </c>
      <c r="B769" s="37">
        <v>180346000</v>
      </c>
      <c r="C769" s="37">
        <v>10887589.25</v>
      </c>
      <c r="D769" s="37">
        <f>B769-C769</f>
        <v>169458410.75</v>
      </c>
      <c r="E769" s="42">
        <f>C769/B769</f>
        <v>6.0370561309926477E-2</v>
      </c>
      <c r="F769" s="38"/>
    </row>
    <row r="770" spans="1:6" s="39" customFormat="1" ht="18" customHeight="1" x14ac:dyDescent="0.25">
      <c r="A770" s="41" t="s">
        <v>38</v>
      </c>
      <c r="B770" s="37">
        <v>0</v>
      </c>
      <c r="C770" s="37">
        <v>0</v>
      </c>
      <c r="D770" s="37">
        <f>B770-C770</f>
        <v>0</v>
      </c>
      <c r="E770" s="42"/>
      <c r="F770" s="38"/>
    </row>
    <row r="771" spans="1:6" s="39" customFormat="1" ht="18" customHeight="1" x14ac:dyDescent="0.25">
      <c r="A771" s="41" t="s">
        <v>39</v>
      </c>
      <c r="B771" s="37">
        <v>0</v>
      </c>
      <c r="C771" s="37">
        <v>0</v>
      </c>
      <c r="D771" s="37">
        <f>B771-C771</f>
        <v>0</v>
      </c>
      <c r="E771" s="42"/>
      <c r="F771" s="38"/>
    </row>
    <row r="772" spans="1:6" s="39" customFormat="1" ht="18" customHeight="1" x14ac:dyDescent="0.25">
      <c r="A772" s="43" t="s">
        <v>40</v>
      </c>
      <c r="B772" s="44">
        <v>181312000</v>
      </c>
      <c r="C772" s="44">
        <v>11104512.220000001</v>
      </c>
      <c r="D772" s="44">
        <f t="shared" ref="C772:D772" si="154">SUM(D768:D771)</f>
        <v>170207487.78</v>
      </c>
      <c r="E772" s="45">
        <f>C772/B772</f>
        <v>6.1245324192552068E-2</v>
      </c>
      <c r="F772" s="38"/>
    </row>
    <row r="773" spans="1:6" s="39" customFormat="1" ht="18" customHeight="1" x14ac:dyDescent="0.25">
      <c r="A773" s="46" t="s">
        <v>41</v>
      </c>
      <c r="B773" s="37">
        <v>0</v>
      </c>
      <c r="C773" s="37">
        <v>0</v>
      </c>
      <c r="D773" s="37">
        <f>B773-C773</f>
        <v>0</v>
      </c>
      <c r="E773" s="42"/>
      <c r="F773" s="38"/>
    </row>
    <row r="774" spans="1:6" s="39" customFormat="1" ht="18" customHeight="1" x14ac:dyDescent="0.25">
      <c r="A774" s="43" t="s">
        <v>42</v>
      </c>
      <c r="B774" s="44">
        <v>181312000</v>
      </c>
      <c r="C774" s="44">
        <v>11104512.220000001</v>
      </c>
      <c r="D774" s="44">
        <f t="shared" ref="C774:D774" si="155">D773+D772</f>
        <v>170207487.78</v>
      </c>
      <c r="E774" s="45">
        <f>C774/B774</f>
        <v>6.1245324192552068E-2</v>
      </c>
      <c r="F774" s="47"/>
    </row>
    <row r="775" spans="1:6" s="39" customFormat="1" ht="15" customHeight="1" x14ac:dyDescent="0.25">
      <c r="A775" s="36"/>
      <c r="B775" s="37"/>
      <c r="C775" s="37"/>
      <c r="D775" s="37"/>
      <c r="E775" s="37"/>
      <c r="F775" s="38"/>
    </row>
    <row r="776" spans="1:6" s="39" customFormat="1" ht="15" customHeight="1" x14ac:dyDescent="0.25">
      <c r="A776" s="36"/>
      <c r="B776" s="37"/>
      <c r="C776" s="37"/>
      <c r="D776" s="37"/>
      <c r="E776" s="37"/>
      <c r="F776" s="38"/>
    </row>
    <row r="777" spans="1:6" s="39" customFormat="1" ht="15" customHeight="1" x14ac:dyDescent="0.3">
      <c r="A777" s="40" t="s">
        <v>61</v>
      </c>
      <c r="B777" s="37"/>
      <c r="C777" s="37"/>
      <c r="D777" s="37"/>
      <c r="E777" s="37"/>
      <c r="F777" s="38"/>
    </row>
    <row r="778" spans="1:6" s="39" customFormat="1" ht="18" customHeight="1" x14ac:dyDescent="0.25">
      <c r="A778" s="41" t="s">
        <v>36</v>
      </c>
      <c r="B778" s="37">
        <v>966000</v>
      </c>
      <c r="C778" s="37">
        <v>159263.16</v>
      </c>
      <c r="D778" s="37">
        <f>B778-C778</f>
        <v>806736.84</v>
      </c>
      <c r="E778" s="42">
        <f>C778/B778</f>
        <v>0.16486869565217391</v>
      </c>
      <c r="F778" s="38"/>
    </row>
    <row r="779" spans="1:6" s="39" customFormat="1" ht="18" customHeight="1" x14ac:dyDescent="0.25">
      <c r="A779" s="41" t="s">
        <v>37</v>
      </c>
      <c r="B779" s="37">
        <v>149902000</v>
      </c>
      <c r="C779" s="37">
        <v>5569197.4400000004</v>
      </c>
      <c r="D779" s="37">
        <f>B779-C779</f>
        <v>144332802.56</v>
      </c>
      <c r="E779" s="42">
        <f>C779/B779</f>
        <v>3.7152255740417077E-2</v>
      </c>
      <c r="F779" s="38"/>
    </row>
    <row r="780" spans="1:6" s="39" customFormat="1" ht="18" customHeight="1" x14ac:dyDescent="0.25">
      <c r="A780" s="41" t="s">
        <v>38</v>
      </c>
      <c r="B780" s="37">
        <v>0</v>
      </c>
      <c r="C780" s="37">
        <v>0</v>
      </c>
      <c r="D780" s="37">
        <f>B780-C780</f>
        <v>0</v>
      </c>
      <c r="E780" s="42"/>
      <c r="F780" s="38"/>
    </row>
    <row r="781" spans="1:6" s="39" customFormat="1" ht="18" customHeight="1" x14ac:dyDescent="0.25">
      <c r="A781" s="41" t="s">
        <v>39</v>
      </c>
      <c r="B781" s="37">
        <v>0</v>
      </c>
      <c r="C781" s="37">
        <v>0</v>
      </c>
      <c r="D781" s="37">
        <f>B781-C781</f>
        <v>0</v>
      </c>
      <c r="E781" s="42"/>
      <c r="F781" s="38"/>
    </row>
    <row r="782" spans="1:6" s="39" customFormat="1" ht="18" customHeight="1" x14ac:dyDescent="0.25">
      <c r="A782" s="43" t="s">
        <v>40</v>
      </c>
      <c r="B782" s="44">
        <v>150868000</v>
      </c>
      <c r="C782" s="44">
        <v>5728460.6000000006</v>
      </c>
      <c r="D782" s="44">
        <f t="shared" ref="C782:D782" si="156">SUM(D778:D781)</f>
        <v>145139539.40000001</v>
      </c>
      <c r="E782" s="45">
        <f>C782/B782</f>
        <v>3.7970017498740627E-2</v>
      </c>
      <c r="F782" s="38"/>
    </row>
    <row r="783" spans="1:6" s="39" customFormat="1" ht="18" customHeight="1" x14ac:dyDescent="0.25">
      <c r="A783" s="46" t="s">
        <v>41</v>
      </c>
      <c r="B783" s="37">
        <v>0</v>
      </c>
      <c r="C783" s="37">
        <v>0</v>
      </c>
      <c r="D783" s="37">
        <f>B783-C783</f>
        <v>0</v>
      </c>
      <c r="E783" s="42"/>
      <c r="F783" s="38"/>
    </row>
    <row r="784" spans="1:6" s="39" customFormat="1" ht="18" customHeight="1" x14ac:dyDescent="0.25">
      <c r="A784" s="43" t="s">
        <v>42</v>
      </c>
      <c r="B784" s="44">
        <v>150868000</v>
      </c>
      <c r="C784" s="44">
        <v>5728460.6000000006</v>
      </c>
      <c r="D784" s="44">
        <f t="shared" ref="C784:D784" si="157">D783+D782</f>
        <v>145139539.40000001</v>
      </c>
      <c r="E784" s="45">
        <f>C784/B784</f>
        <v>3.7970017498740627E-2</v>
      </c>
      <c r="F784" s="47"/>
    </row>
    <row r="785" spans="1:6" s="39" customFormat="1" ht="15" customHeight="1" x14ac:dyDescent="0.25">
      <c r="A785" s="36"/>
      <c r="B785" s="37"/>
      <c r="C785" s="37"/>
      <c r="D785" s="37"/>
      <c r="E785" s="37"/>
      <c r="F785" s="38"/>
    </row>
    <row r="786" spans="1:6" s="39" customFormat="1" ht="15" customHeight="1" x14ac:dyDescent="0.25">
      <c r="A786" s="36"/>
      <c r="B786" s="37"/>
      <c r="C786" s="37"/>
      <c r="D786" s="37"/>
      <c r="E786" s="37"/>
      <c r="F786" s="38"/>
    </row>
    <row r="787" spans="1:6" s="39" customFormat="1" ht="15" customHeight="1" x14ac:dyDescent="0.3">
      <c r="A787" s="40" t="s">
        <v>62</v>
      </c>
      <c r="B787" s="37"/>
      <c r="C787" s="37"/>
      <c r="D787" s="37"/>
      <c r="E787" s="37"/>
      <c r="F787" s="38"/>
    </row>
    <row r="788" spans="1:6" s="39" customFormat="1" ht="18" customHeight="1" x14ac:dyDescent="0.25">
      <c r="A788" s="41" t="s">
        <v>36</v>
      </c>
      <c r="B788" s="37">
        <v>966000</v>
      </c>
      <c r="C788" s="37">
        <v>233013.03999999998</v>
      </c>
      <c r="D788" s="37">
        <f>B788-C788</f>
        <v>732986.96</v>
      </c>
      <c r="E788" s="42">
        <f>C788/B788</f>
        <v>0.24121432712215318</v>
      </c>
      <c r="F788" s="38"/>
    </row>
    <row r="789" spans="1:6" s="39" customFormat="1" ht="18" customHeight="1" x14ac:dyDescent="0.25">
      <c r="A789" s="41" t="s">
        <v>37</v>
      </c>
      <c r="B789" s="37">
        <v>223172000</v>
      </c>
      <c r="C789" s="37">
        <v>6882945.9500000002</v>
      </c>
      <c r="D789" s="37">
        <f>B789-C789</f>
        <v>216289054.05000001</v>
      </c>
      <c r="E789" s="42">
        <f>C789/B789</f>
        <v>3.0841440458480456E-2</v>
      </c>
      <c r="F789" s="38"/>
    </row>
    <row r="790" spans="1:6" s="39" customFormat="1" ht="18" customHeight="1" x14ac:dyDescent="0.25">
      <c r="A790" s="41" t="s">
        <v>38</v>
      </c>
      <c r="B790" s="37">
        <v>0</v>
      </c>
      <c r="C790" s="37">
        <v>0</v>
      </c>
      <c r="D790" s="37">
        <f>B790-C790</f>
        <v>0</v>
      </c>
      <c r="E790" s="42"/>
      <c r="F790" s="38"/>
    </row>
    <row r="791" spans="1:6" s="39" customFormat="1" ht="18" customHeight="1" x14ac:dyDescent="0.25">
      <c r="A791" s="41" t="s">
        <v>39</v>
      </c>
      <c r="B791" s="37">
        <v>0</v>
      </c>
      <c r="C791" s="37">
        <v>0</v>
      </c>
      <c r="D791" s="37">
        <f>B791-C791</f>
        <v>0</v>
      </c>
      <c r="E791" s="42"/>
      <c r="F791" s="38"/>
    </row>
    <row r="792" spans="1:6" s="39" customFormat="1" ht="18" customHeight="1" x14ac:dyDescent="0.25">
      <c r="A792" s="43" t="s">
        <v>40</v>
      </c>
      <c r="B792" s="44">
        <v>224138000</v>
      </c>
      <c r="C792" s="44">
        <v>7115958.9900000002</v>
      </c>
      <c r="D792" s="44">
        <f t="shared" ref="C792:D792" si="158">SUM(D788:D791)</f>
        <v>217022041.01000002</v>
      </c>
      <c r="E792" s="45">
        <f>C792/B792</f>
        <v>3.1748114955964628E-2</v>
      </c>
      <c r="F792" s="38"/>
    </row>
    <row r="793" spans="1:6" s="39" customFormat="1" ht="18" customHeight="1" x14ac:dyDescent="0.25">
      <c r="A793" s="46" t="s">
        <v>41</v>
      </c>
      <c r="B793" s="37">
        <v>0</v>
      </c>
      <c r="C793" s="37">
        <v>0</v>
      </c>
      <c r="D793" s="37">
        <f>B793-C793</f>
        <v>0</v>
      </c>
      <c r="E793" s="42"/>
      <c r="F793" s="38"/>
    </row>
    <row r="794" spans="1:6" s="39" customFormat="1" ht="18" customHeight="1" x14ac:dyDescent="0.25">
      <c r="A794" s="43" t="s">
        <v>42</v>
      </c>
      <c r="B794" s="44">
        <v>224138000</v>
      </c>
      <c r="C794" s="44">
        <v>7115958.9900000002</v>
      </c>
      <c r="D794" s="44">
        <f t="shared" ref="C794:D794" si="159">D793+D792</f>
        <v>217022041.01000002</v>
      </c>
      <c r="E794" s="45">
        <f>C794/B794</f>
        <v>3.1748114955964628E-2</v>
      </c>
      <c r="F794" s="47"/>
    </row>
    <row r="795" spans="1:6" s="39" customFormat="1" ht="15" customHeight="1" x14ac:dyDescent="0.25">
      <c r="A795" s="36"/>
      <c r="B795" s="37"/>
      <c r="C795" s="37"/>
      <c r="D795" s="37"/>
      <c r="E795" s="37"/>
      <c r="F795" s="38"/>
    </row>
    <row r="796" spans="1:6" s="39" customFormat="1" ht="15" customHeight="1" x14ac:dyDescent="0.25">
      <c r="A796" s="36"/>
      <c r="B796" s="37"/>
      <c r="C796" s="37"/>
      <c r="D796" s="37"/>
      <c r="E796" s="37"/>
      <c r="F796" s="38"/>
    </row>
    <row r="797" spans="1:6" s="39" customFormat="1" ht="15" customHeight="1" x14ac:dyDescent="0.3">
      <c r="A797" s="40" t="s">
        <v>63</v>
      </c>
      <c r="B797" s="37"/>
      <c r="C797" s="37"/>
      <c r="D797" s="37"/>
      <c r="E797" s="37"/>
      <c r="F797" s="38"/>
    </row>
    <row r="798" spans="1:6" s="39" customFormat="1" ht="18" customHeight="1" x14ac:dyDescent="0.25">
      <c r="A798" s="41" t="s">
        <v>36</v>
      </c>
      <c r="B798" s="37">
        <v>967000</v>
      </c>
      <c r="C798" s="37">
        <v>137150.82</v>
      </c>
      <c r="D798" s="37">
        <f>B798-C798</f>
        <v>829849.17999999993</v>
      </c>
      <c r="E798" s="42">
        <f>C798/B798</f>
        <v>0.14183125129265772</v>
      </c>
      <c r="F798" s="38"/>
    </row>
    <row r="799" spans="1:6" s="39" customFormat="1" ht="18" customHeight="1" x14ac:dyDescent="0.25">
      <c r="A799" s="41" t="s">
        <v>37</v>
      </c>
      <c r="B799" s="37">
        <v>210382000</v>
      </c>
      <c r="C799" s="37">
        <v>52341516.960000001</v>
      </c>
      <c r="D799" s="37">
        <f>B799-C799</f>
        <v>158040483.03999999</v>
      </c>
      <c r="E799" s="42">
        <f>C799/B799</f>
        <v>0.24879275299217615</v>
      </c>
      <c r="F799" s="38"/>
    </row>
    <row r="800" spans="1:6" s="39" customFormat="1" ht="18" customHeight="1" x14ac:dyDescent="0.25">
      <c r="A800" s="41" t="s">
        <v>38</v>
      </c>
      <c r="B800" s="37">
        <v>0</v>
      </c>
      <c r="C800" s="37">
        <v>0</v>
      </c>
      <c r="D800" s="37">
        <f>B800-C800</f>
        <v>0</v>
      </c>
      <c r="E800" s="42"/>
      <c r="F800" s="38"/>
    </row>
    <row r="801" spans="1:6" s="39" customFormat="1" ht="18" customHeight="1" x14ac:dyDescent="0.25">
      <c r="A801" s="41" t="s">
        <v>39</v>
      </c>
      <c r="B801" s="37">
        <v>0</v>
      </c>
      <c r="C801" s="37">
        <v>0</v>
      </c>
      <c r="D801" s="37">
        <f>B801-C801</f>
        <v>0</v>
      </c>
      <c r="E801" s="42"/>
      <c r="F801" s="38"/>
    </row>
    <row r="802" spans="1:6" s="39" customFormat="1" ht="18" customHeight="1" x14ac:dyDescent="0.25">
      <c r="A802" s="43" t="s">
        <v>40</v>
      </c>
      <c r="B802" s="44">
        <v>211349000</v>
      </c>
      <c r="C802" s="44">
        <v>52478667.780000001</v>
      </c>
      <c r="D802" s="44">
        <f t="shared" ref="C802:D802" si="160">SUM(D798:D801)</f>
        <v>158870332.22</v>
      </c>
      <c r="E802" s="45">
        <f>C802/B802</f>
        <v>0.24830336448244372</v>
      </c>
      <c r="F802" s="38"/>
    </row>
    <row r="803" spans="1:6" s="39" customFormat="1" ht="18" customHeight="1" x14ac:dyDescent="0.25">
      <c r="A803" s="46" t="s">
        <v>41</v>
      </c>
      <c r="B803" s="37">
        <v>0</v>
      </c>
      <c r="C803" s="37">
        <v>0</v>
      </c>
      <c r="D803" s="37">
        <f>B803-C803</f>
        <v>0</v>
      </c>
      <c r="E803" s="42"/>
      <c r="F803" s="38"/>
    </row>
    <row r="804" spans="1:6" s="39" customFormat="1" ht="18" customHeight="1" x14ac:dyDescent="0.25">
      <c r="A804" s="43" t="s">
        <v>42</v>
      </c>
      <c r="B804" s="44">
        <v>211349000</v>
      </c>
      <c r="C804" s="44">
        <v>52478667.780000001</v>
      </c>
      <c r="D804" s="44">
        <f t="shared" ref="C804:D804" si="161">D803+D802</f>
        <v>158870332.22</v>
      </c>
      <c r="E804" s="45">
        <f>C804/B804</f>
        <v>0.24830336448244372</v>
      </c>
      <c r="F804" s="47"/>
    </row>
    <row r="805" spans="1:6" s="39" customFormat="1" ht="15" customHeight="1" x14ac:dyDescent="0.25">
      <c r="A805" s="36"/>
      <c r="B805" s="37"/>
      <c r="C805" s="37"/>
      <c r="D805" s="37"/>
      <c r="E805" s="37"/>
      <c r="F805" s="38"/>
    </row>
    <row r="806" spans="1:6" s="39" customFormat="1" ht="15" customHeight="1" x14ac:dyDescent="0.25">
      <c r="A806" s="36"/>
      <c r="B806" s="37"/>
      <c r="C806" s="37"/>
      <c r="D806" s="37"/>
      <c r="E806" s="37"/>
      <c r="F806" s="38"/>
    </row>
    <row r="807" spans="1:6" s="39" customFormat="1" ht="15" customHeight="1" x14ac:dyDescent="0.3">
      <c r="A807" s="40" t="s">
        <v>64</v>
      </c>
      <c r="B807" s="37"/>
      <c r="C807" s="37"/>
      <c r="D807" s="37"/>
      <c r="E807" s="37"/>
      <c r="F807" s="38"/>
    </row>
    <row r="808" spans="1:6" s="39" customFormat="1" ht="18" customHeight="1" x14ac:dyDescent="0.25">
      <c r="A808" s="41" t="s">
        <v>36</v>
      </c>
      <c r="B808" s="37">
        <v>966000</v>
      </c>
      <c r="C808" s="37">
        <v>0</v>
      </c>
      <c r="D808" s="37">
        <f>B808-C808</f>
        <v>966000</v>
      </c>
      <c r="E808" s="42">
        <f>C808/B808</f>
        <v>0</v>
      </c>
      <c r="F808" s="38"/>
    </row>
    <row r="809" spans="1:6" s="39" customFormat="1" ht="18" customHeight="1" x14ac:dyDescent="0.25">
      <c r="A809" s="41" t="s">
        <v>37</v>
      </c>
      <c r="B809" s="37">
        <v>177088000</v>
      </c>
      <c r="C809" s="37">
        <v>55956.7</v>
      </c>
      <c r="D809" s="37">
        <f>B809-C809</f>
        <v>177032043.30000001</v>
      </c>
      <c r="E809" s="42">
        <f>C809/B809</f>
        <v>3.1598244940368627E-4</v>
      </c>
      <c r="F809" s="38"/>
    </row>
    <row r="810" spans="1:6" s="39" customFormat="1" ht="18" customHeight="1" x14ac:dyDescent="0.25">
      <c r="A810" s="41" t="s">
        <v>38</v>
      </c>
      <c r="B810" s="37">
        <v>0</v>
      </c>
      <c r="C810" s="37">
        <v>0</v>
      </c>
      <c r="D810" s="37">
        <f>B810-C810</f>
        <v>0</v>
      </c>
      <c r="E810" s="42"/>
      <c r="F810" s="38"/>
    </row>
    <row r="811" spans="1:6" s="39" customFormat="1" ht="18" customHeight="1" x14ac:dyDescent="0.25">
      <c r="A811" s="41" t="s">
        <v>39</v>
      </c>
      <c r="B811" s="37">
        <v>0</v>
      </c>
      <c r="C811" s="37">
        <v>0</v>
      </c>
      <c r="D811" s="37">
        <f>B811-C811</f>
        <v>0</v>
      </c>
      <c r="E811" s="42"/>
      <c r="F811" s="38"/>
    </row>
    <row r="812" spans="1:6" s="39" customFormat="1" ht="18" customHeight="1" x14ac:dyDescent="0.25">
      <c r="A812" s="43" t="s">
        <v>40</v>
      </c>
      <c r="B812" s="44">
        <v>178054000</v>
      </c>
      <c r="C812" s="44">
        <v>55956.7</v>
      </c>
      <c r="D812" s="44">
        <f t="shared" ref="C812:D812" si="162">SUM(D808:D811)</f>
        <v>177998043.30000001</v>
      </c>
      <c r="E812" s="45">
        <f>C812/B812</f>
        <v>3.142681433722354E-4</v>
      </c>
      <c r="F812" s="38"/>
    </row>
    <row r="813" spans="1:6" s="39" customFormat="1" ht="18" customHeight="1" x14ac:dyDescent="0.25">
      <c r="A813" s="46" t="s">
        <v>41</v>
      </c>
      <c r="B813" s="37">
        <v>0</v>
      </c>
      <c r="C813" s="37">
        <v>0</v>
      </c>
      <c r="D813" s="37">
        <f>B813-C813</f>
        <v>0</v>
      </c>
      <c r="E813" s="42"/>
      <c r="F813" s="38"/>
    </row>
    <row r="814" spans="1:6" s="39" customFormat="1" ht="18" customHeight="1" x14ac:dyDescent="0.25">
      <c r="A814" s="43" t="s">
        <v>42</v>
      </c>
      <c r="B814" s="44">
        <v>178054000</v>
      </c>
      <c r="C814" s="44">
        <v>55956.7</v>
      </c>
      <c r="D814" s="44">
        <f t="shared" ref="C814:D814" si="163">D813+D812</f>
        <v>177998043.30000001</v>
      </c>
      <c r="E814" s="45">
        <f>C814/B814</f>
        <v>3.142681433722354E-4</v>
      </c>
      <c r="F814" s="47"/>
    </row>
    <row r="815" spans="1:6" s="39" customFormat="1" ht="15" customHeight="1" x14ac:dyDescent="0.25">
      <c r="A815" s="36"/>
      <c r="B815" s="37"/>
      <c r="C815" s="37"/>
      <c r="D815" s="37"/>
      <c r="E815" s="37"/>
      <c r="F815" s="38"/>
    </row>
    <row r="816" spans="1:6" s="39" customFormat="1" ht="15" customHeight="1" x14ac:dyDescent="0.25">
      <c r="A816" s="36"/>
      <c r="B816" s="37"/>
      <c r="C816" s="37"/>
      <c r="D816" s="37"/>
      <c r="E816" s="37"/>
      <c r="F816" s="38"/>
    </row>
    <row r="817" spans="1:6" s="39" customFormat="1" ht="15" customHeight="1" x14ac:dyDescent="0.3">
      <c r="A817" s="40" t="s">
        <v>65</v>
      </c>
      <c r="B817" s="37"/>
      <c r="C817" s="37"/>
      <c r="D817" s="37"/>
      <c r="E817" s="37"/>
      <c r="F817" s="38"/>
    </row>
    <row r="818" spans="1:6" s="39" customFormat="1" ht="18" customHeight="1" x14ac:dyDescent="0.25">
      <c r="A818" s="41" t="s">
        <v>36</v>
      </c>
      <c r="B818" s="37">
        <v>967000</v>
      </c>
      <c r="C818" s="37">
        <v>195201</v>
      </c>
      <c r="D818" s="37">
        <f>B818-C818</f>
        <v>771799</v>
      </c>
      <c r="E818" s="42">
        <f>C818/B818</f>
        <v>0.20186246122026888</v>
      </c>
      <c r="F818" s="38"/>
    </row>
    <row r="819" spans="1:6" s="39" customFormat="1" ht="18" customHeight="1" x14ac:dyDescent="0.25">
      <c r="A819" s="41" t="s">
        <v>37</v>
      </c>
      <c r="B819" s="37">
        <v>142273000</v>
      </c>
      <c r="C819" s="37">
        <v>18635062.940000001</v>
      </c>
      <c r="D819" s="37">
        <f>B819-C819</f>
        <v>123637937.06</v>
      </c>
      <c r="E819" s="42">
        <f>C819/B819</f>
        <v>0.13098102197887163</v>
      </c>
      <c r="F819" s="38"/>
    </row>
    <row r="820" spans="1:6" s="39" customFormat="1" ht="18" customHeight="1" x14ac:dyDescent="0.25">
      <c r="A820" s="41" t="s">
        <v>38</v>
      </c>
      <c r="B820" s="37">
        <v>0</v>
      </c>
      <c r="C820" s="37">
        <v>0</v>
      </c>
      <c r="D820" s="37">
        <f>B820-C820</f>
        <v>0</v>
      </c>
      <c r="E820" s="42"/>
      <c r="F820" s="38"/>
    </row>
    <row r="821" spans="1:6" s="39" customFormat="1" ht="18" customHeight="1" x14ac:dyDescent="0.25">
      <c r="A821" s="41" t="s">
        <v>39</v>
      </c>
      <c r="B821" s="37">
        <v>0</v>
      </c>
      <c r="C821" s="37">
        <v>0</v>
      </c>
      <c r="D821" s="37">
        <f>B821-C821</f>
        <v>0</v>
      </c>
      <c r="E821" s="42"/>
      <c r="F821" s="38"/>
    </row>
    <row r="822" spans="1:6" s="39" customFormat="1" ht="18" customHeight="1" x14ac:dyDescent="0.25">
      <c r="A822" s="43" t="s">
        <v>40</v>
      </c>
      <c r="B822" s="44">
        <v>143240000</v>
      </c>
      <c r="C822" s="44">
        <v>18830263.940000001</v>
      </c>
      <c r="D822" s="44">
        <f t="shared" ref="C822:D822" si="164">SUM(D818:D821)</f>
        <v>124409736.06</v>
      </c>
      <c r="E822" s="45">
        <f>C822/B822</f>
        <v>0.13145953602345714</v>
      </c>
      <c r="F822" s="38"/>
    </row>
    <row r="823" spans="1:6" s="39" customFormat="1" ht="18" customHeight="1" x14ac:dyDescent="0.25">
      <c r="A823" s="46" t="s">
        <v>41</v>
      </c>
      <c r="B823" s="37">
        <v>0</v>
      </c>
      <c r="C823" s="37">
        <v>0</v>
      </c>
      <c r="D823" s="37">
        <f>B823-C823</f>
        <v>0</v>
      </c>
      <c r="E823" s="42"/>
      <c r="F823" s="38"/>
    </row>
    <row r="824" spans="1:6" s="39" customFormat="1" ht="18" customHeight="1" x14ac:dyDescent="0.25">
      <c r="A824" s="43" t="s">
        <v>42</v>
      </c>
      <c r="B824" s="44">
        <v>143240000</v>
      </c>
      <c r="C824" s="44">
        <v>18830263.940000001</v>
      </c>
      <c r="D824" s="44">
        <f t="shared" ref="C824:D824" si="165">D823+D822</f>
        <v>124409736.06</v>
      </c>
      <c r="E824" s="45">
        <f>C824/B824</f>
        <v>0.13145953602345714</v>
      </c>
      <c r="F824" s="47"/>
    </row>
    <row r="825" spans="1:6" s="39" customFormat="1" ht="15" customHeight="1" x14ac:dyDescent="0.25">
      <c r="A825" s="36"/>
      <c r="B825" s="37"/>
      <c r="C825" s="37"/>
      <c r="D825" s="37"/>
      <c r="E825" s="37"/>
      <c r="F825" s="38"/>
    </row>
    <row r="826" spans="1:6" s="39" customFormat="1" ht="15" customHeight="1" x14ac:dyDescent="0.25">
      <c r="A826" s="36"/>
      <c r="B826" s="37"/>
      <c r="C826" s="37"/>
      <c r="D826" s="37"/>
      <c r="E826" s="37"/>
      <c r="F826" s="38"/>
    </row>
    <row r="827" spans="1:6" s="39" customFormat="1" ht="15" customHeight="1" x14ac:dyDescent="0.3">
      <c r="A827" s="40" t="s">
        <v>66</v>
      </c>
      <c r="B827" s="37"/>
      <c r="C827" s="37"/>
      <c r="D827" s="37"/>
      <c r="E827" s="37"/>
      <c r="F827" s="38"/>
    </row>
    <row r="828" spans="1:6" s="39" customFormat="1" ht="18" customHeight="1" x14ac:dyDescent="0.25">
      <c r="A828" s="41" t="s">
        <v>36</v>
      </c>
      <c r="B828" s="37">
        <v>967000</v>
      </c>
      <c r="C828" s="37">
        <v>217164.25</v>
      </c>
      <c r="D828" s="37">
        <f>B828-C828</f>
        <v>749835.75</v>
      </c>
      <c r="E828" s="42">
        <f>C828/B828</f>
        <v>0.22457523267838678</v>
      </c>
      <c r="F828" s="38"/>
    </row>
    <row r="829" spans="1:6" s="39" customFormat="1" ht="18" customHeight="1" x14ac:dyDescent="0.25">
      <c r="A829" s="41" t="s">
        <v>37</v>
      </c>
      <c r="B829" s="37">
        <v>117761000</v>
      </c>
      <c r="C829" s="37">
        <v>29249967.34</v>
      </c>
      <c r="D829" s="37">
        <f>B829-C829</f>
        <v>88511032.659999996</v>
      </c>
      <c r="E829" s="42">
        <f>C829/B829</f>
        <v>0.24838416232878457</v>
      </c>
      <c r="F829" s="38"/>
    </row>
    <row r="830" spans="1:6" s="39" customFormat="1" ht="18" customHeight="1" x14ac:dyDescent="0.25">
      <c r="A830" s="41" t="s">
        <v>38</v>
      </c>
      <c r="B830" s="37">
        <v>0</v>
      </c>
      <c r="C830" s="37">
        <v>0</v>
      </c>
      <c r="D830" s="37">
        <f>B830-C830</f>
        <v>0</v>
      </c>
      <c r="E830" s="42"/>
      <c r="F830" s="38"/>
    </row>
    <row r="831" spans="1:6" s="39" customFormat="1" ht="18" customHeight="1" x14ac:dyDescent="0.25">
      <c r="A831" s="41" t="s">
        <v>39</v>
      </c>
      <c r="B831" s="37">
        <v>0</v>
      </c>
      <c r="C831" s="37">
        <v>0</v>
      </c>
      <c r="D831" s="37">
        <f>B831-C831</f>
        <v>0</v>
      </c>
      <c r="E831" s="42"/>
      <c r="F831" s="38"/>
    </row>
    <row r="832" spans="1:6" s="39" customFormat="1" ht="18" customHeight="1" x14ac:dyDescent="0.25">
      <c r="A832" s="43" t="s">
        <v>40</v>
      </c>
      <c r="B832" s="44">
        <v>118728000</v>
      </c>
      <c r="C832" s="44">
        <v>29467131.59</v>
      </c>
      <c r="D832" s="44">
        <f t="shared" ref="C832:D832" si="166">SUM(D828:D831)</f>
        <v>89260868.409999996</v>
      </c>
      <c r="E832" s="45">
        <f>C832/B832</f>
        <v>0.24819024652988342</v>
      </c>
      <c r="F832" s="38"/>
    </row>
    <row r="833" spans="1:6" s="39" customFormat="1" ht="18" customHeight="1" x14ac:dyDescent="0.25">
      <c r="A833" s="46" t="s">
        <v>41</v>
      </c>
      <c r="B833" s="37">
        <v>0</v>
      </c>
      <c r="C833" s="37">
        <v>0</v>
      </c>
      <c r="D833" s="37">
        <f>B833-C833</f>
        <v>0</v>
      </c>
      <c r="E833" s="42"/>
      <c r="F833" s="38"/>
    </row>
    <row r="834" spans="1:6" s="39" customFormat="1" ht="18" customHeight="1" x14ac:dyDescent="0.25">
      <c r="A834" s="43" t="s">
        <v>42</v>
      </c>
      <c r="B834" s="44">
        <v>118728000</v>
      </c>
      <c r="C834" s="44">
        <v>29467131.59</v>
      </c>
      <c r="D834" s="44">
        <f t="shared" ref="C834:D834" si="167">D833+D832</f>
        <v>89260868.409999996</v>
      </c>
      <c r="E834" s="45">
        <f>C834/B834</f>
        <v>0.24819024652988342</v>
      </c>
      <c r="F834" s="47"/>
    </row>
    <row r="835" spans="1:6" s="39" customFormat="1" ht="15" customHeight="1" x14ac:dyDescent="0.25">
      <c r="A835" s="36"/>
      <c r="B835" s="37"/>
      <c r="C835" s="37"/>
      <c r="D835" s="37"/>
      <c r="E835" s="37"/>
      <c r="F835" s="38"/>
    </row>
    <row r="836" spans="1:6" s="39" customFormat="1" ht="15" customHeight="1" x14ac:dyDescent="0.25">
      <c r="A836" s="36"/>
      <c r="B836" s="37"/>
      <c r="C836" s="37"/>
      <c r="D836" s="37"/>
      <c r="E836" s="37"/>
      <c r="F836" s="38"/>
    </row>
    <row r="837" spans="1:6" s="39" customFormat="1" ht="15" customHeight="1" x14ac:dyDescent="0.3">
      <c r="A837" s="40" t="s">
        <v>67</v>
      </c>
      <c r="B837" s="37"/>
      <c r="C837" s="37"/>
      <c r="D837" s="37"/>
      <c r="E837" s="37"/>
      <c r="F837" s="38"/>
    </row>
    <row r="838" spans="1:6" s="39" customFormat="1" ht="18" customHeight="1" x14ac:dyDescent="0.25">
      <c r="A838" s="41" t="s">
        <v>36</v>
      </c>
      <c r="B838" s="37">
        <v>967000</v>
      </c>
      <c r="C838" s="37">
        <v>215936.74</v>
      </c>
      <c r="D838" s="37">
        <f>B838-C838</f>
        <v>751063.26</v>
      </c>
      <c r="E838" s="42">
        <f>C838/B838</f>
        <v>0.22330583247156152</v>
      </c>
      <c r="F838" s="38"/>
    </row>
    <row r="839" spans="1:6" s="39" customFormat="1" ht="18" customHeight="1" x14ac:dyDescent="0.25">
      <c r="A839" s="41" t="s">
        <v>37</v>
      </c>
      <c r="B839" s="37">
        <v>122512000</v>
      </c>
      <c r="C839" s="37">
        <v>6169495.5</v>
      </c>
      <c r="D839" s="37">
        <f>B839-C839</f>
        <v>116342504.5</v>
      </c>
      <c r="E839" s="42">
        <f>C839/B839</f>
        <v>5.0358295513908843E-2</v>
      </c>
      <c r="F839" s="38"/>
    </row>
    <row r="840" spans="1:6" s="39" customFormat="1" ht="18" customHeight="1" x14ac:dyDescent="0.25">
      <c r="A840" s="41" t="s">
        <v>38</v>
      </c>
      <c r="B840" s="37">
        <v>0</v>
      </c>
      <c r="C840" s="37">
        <v>0</v>
      </c>
      <c r="D840" s="37">
        <f>B840-C840</f>
        <v>0</v>
      </c>
      <c r="E840" s="42"/>
      <c r="F840" s="38"/>
    </row>
    <row r="841" spans="1:6" s="39" customFormat="1" ht="18" customHeight="1" x14ac:dyDescent="0.25">
      <c r="A841" s="41" t="s">
        <v>39</v>
      </c>
      <c r="B841" s="37">
        <v>0</v>
      </c>
      <c r="C841" s="37">
        <v>0</v>
      </c>
      <c r="D841" s="37">
        <f>B841-C841</f>
        <v>0</v>
      </c>
      <c r="E841" s="42"/>
      <c r="F841" s="38"/>
    </row>
    <row r="842" spans="1:6" s="39" customFormat="1" ht="18" customHeight="1" x14ac:dyDescent="0.25">
      <c r="A842" s="43" t="s">
        <v>40</v>
      </c>
      <c r="B842" s="44">
        <v>123479000</v>
      </c>
      <c r="C842" s="44">
        <v>6385432.2400000002</v>
      </c>
      <c r="D842" s="44">
        <f t="shared" ref="C842:D842" si="168">SUM(D838:D841)</f>
        <v>117093567.76000001</v>
      </c>
      <c r="E842" s="45">
        <f>C842/B842</f>
        <v>5.1712698029624471E-2</v>
      </c>
      <c r="F842" s="38"/>
    </row>
    <row r="843" spans="1:6" s="39" customFormat="1" ht="18" customHeight="1" x14ac:dyDescent="0.25">
      <c r="A843" s="46" t="s">
        <v>41</v>
      </c>
      <c r="B843" s="37">
        <v>0</v>
      </c>
      <c r="C843" s="37">
        <v>0</v>
      </c>
      <c r="D843" s="37">
        <f>B843-C843</f>
        <v>0</v>
      </c>
      <c r="E843" s="42"/>
      <c r="F843" s="38"/>
    </row>
    <row r="844" spans="1:6" s="39" customFormat="1" ht="18" customHeight="1" x14ac:dyDescent="0.25">
      <c r="A844" s="43" t="s">
        <v>42</v>
      </c>
      <c r="B844" s="44">
        <v>123479000</v>
      </c>
      <c r="C844" s="44">
        <v>6385432.2400000002</v>
      </c>
      <c r="D844" s="44">
        <f t="shared" ref="C844:D844" si="169">D843+D842</f>
        <v>117093567.76000001</v>
      </c>
      <c r="E844" s="45">
        <f>C844/B844</f>
        <v>5.1712698029624471E-2</v>
      </c>
      <c r="F844" s="47"/>
    </row>
    <row r="845" spans="1:6" s="39" customFormat="1" ht="15" customHeight="1" x14ac:dyDescent="0.25">
      <c r="A845" s="36"/>
      <c r="B845" s="37"/>
      <c r="C845" s="37"/>
      <c r="D845" s="37"/>
      <c r="E845" s="37"/>
      <c r="F845" s="38"/>
    </row>
    <row r="846" spans="1:6" s="39" customFormat="1" ht="15" customHeight="1" x14ac:dyDescent="0.25">
      <c r="A846" s="36"/>
      <c r="B846" s="37"/>
      <c r="C846" s="37"/>
      <c r="D846" s="37"/>
      <c r="E846" s="37"/>
      <c r="F846" s="38"/>
    </row>
    <row r="847" spans="1:6" s="39" customFormat="1" ht="15" customHeight="1" x14ac:dyDescent="0.3">
      <c r="A847" s="40" t="s">
        <v>68</v>
      </c>
      <c r="B847" s="37"/>
      <c r="C847" s="37"/>
      <c r="D847" s="37"/>
      <c r="E847" s="37"/>
      <c r="F847" s="38"/>
    </row>
    <row r="848" spans="1:6" s="39" customFormat="1" ht="18" customHeight="1" x14ac:dyDescent="0.25">
      <c r="A848" s="41" t="s">
        <v>36</v>
      </c>
      <c r="B848" s="37">
        <v>967000</v>
      </c>
      <c r="C848" s="37">
        <v>302855.52</v>
      </c>
      <c r="D848" s="37">
        <f>B848-C848</f>
        <v>664144.48</v>
      </c>
      <c r="E848" s="42">
        <f>C848/B848</f>
        <v>0.3131908169596691</v>
      </c>
      <c r="F848" s="38"/>
    </row>
    <row r="849" spans="1:6" s="39" customFormat="1" ht="18" customHeight="1" x14ac:dyDescent="0.25">
      <c r="A849" s="41" t="s">
        <v>37</v>
      </c>
      <c r="B849" s="37">
        <v>238737000</v>
      </c>
      <c r="C849" s="37">
        <v>113095117.59999999</v>
      </c>
      <c r="D849" s="37">
        <f>B849-C849</f>
        <v>125641882.40000001</v>
      </c>
      <c r="E849" s="42">
        <f>C849/B849</f>
        <v>0.47372262196475617</v>
      </c>
      <c r="F849" s="38"/>
    </row>
    <row r="850" spans="1:6" s="39" customFormat="1" ht="18" customHeight="1" x14ac:dyDescent="0.25">
      <c r="A850" s="41" t="s">
        <v>38</v>
      </c>
      <c r="B850" s="37">
        <v>0</v>
      </c>
      <c r="C850" s="37">
        <v>0</v>
      </c>
      <c r="D850" s="37">
        <f>B850-C850</f>
        <v>0</v>
      </c>
      <c r="E850" s="42"/>
      <c r="F850" s="38"/>
    </row>
    <row r="851" spans="1:6" s="39" customFormat="1" ht="18" customHeight="1" x14ac:dyDescent="0.25">
      <c r="A851" s="41" t="s">
        <v>39</v>
      </c>
      <c r="B851" s="37">
        <v>0</v>
      </c>
      <c r="C851" s="37">
        <v>0</v>
      </c>
      <c r="D851" s="37">
        <f>B851-C851</f>
        <v>0</v>
      </c>
      <c r="E851" s="42"/>
      <c r="F851" s="38"/>
    </row>
    <row r="852" spans="1:6" s="39" customFormat="1" ht="18" customHeight="1" x14ac:dyDescent="0.25">
      <c r="A852" s="43" t="s">
        <v>40</v>
      </c>
      <c r="B852" s="44">
        <v>239704000</v>
      </c>
      <c r="C852" s="44">
        <v>113397973.11999999</v>
      </c>
      <c r="D852" s="44">
        <f t="shared" ref="C852:D852" si="170">SUM(D848:D851)</f>
        <v>126306026.88000001</v>
      </c>
      <c r="E852" s="45">
        <f>C852/B852</f>
        <v>0.47307501385041545</v>
      </c>
      <c r="F852" s="38"/>
    </row>
    <row r="853" spans="1:6" s="39" customFormat="1" ht="18" customHeight="1" x14ac:dyDescent="0.25">
      <c r="A853" s="46" t="s">
        <v>41</v>
      </c>
      <c r="B853" s="37">
        <v>0</v>
      </c>
      <c r="C853" s="37">
        <v>0</v>
      </c>
      <c r="D853" s="37">
        <f>B853-C853</f>
        <v>0</v>
      </c>
      <c r="E853" s="42"/>
      <c r="F853" s="38"/>
    </row>
    <row r="854" spans="1:6" s="39" customFormat="1" ht="18" customHeight="1" x14ac:dyDescent="0.25">
      <c r="A854" s="43" t="s">
        <v>42</v>
      </c>
      <c r="B854" s="44">
        <v>239704000</v>
      </c>
      <c r="C854" s="44">
        <v>113397973.11999999</v>
      </c>
      <c r="D854" s="44">
        <f t="shared" ref="C854:D854" si="171">D853+D852</f>
        <v>126306026.88000001</v>
      </c>
      <c r="E854" s="45">
        <f>C854/B854</f>
        <v>0.47307501385041545</v>
      </c>
      <c r="F854" s="47"/>
    </row>
    <row r="855" spans="1:6" s="39" customFormat="1" ht="15" customHeight="1" x14ac:dyDescent="0.25">
      <c r="A855" s="36"/>
      <c r="B855" s="37"/>
      <c r="C855" s="37"/>
      <c r="D855" s="37"/>
      <c r="E855" s="37"/>
      <c r="F855" s="38"/>
    </row>
    <row r="856" spans="1:6" s="39" customFormat="1" ht="15" customHeight="1" x14ac:dyDescent="0.25">
      <c r="A856" s="36"/>
      <c r="B856" s="37"/>
      <c r="C856" s="37"/>
      <c r="D856" s="37"/>
      <c r="E856" s="37"/>
      <c r="F856" s="38"/>
    </row>
    <row r="857" spans="1:6" s="39" customFormat="1" ht="15" customHeight="1" x14ac:dyDescent="0.3">
      <c r="A857" s="40" t="s">
        <v>69</v>
      </c>
      <c r="B857" s="37"/>
      <c r="C857" s="37"/>
      <c r="D857" s="37"/>
      <c r="E857" s="37"/>
      <c r="F857" s="38"/>
    </row>
    <row r="858" spans="1:6" s="39" customFormat="1" ht="18" customHeight="1" x14ac:dyDescent="0.25">
      <c r="A858" s="41" t="s">
        <v>36</v>
      </c>
      <c r="B858" s="37">
        <v>967000</v>
      </c>
      <c r="C858" s="37">
        <v>134697.79</v>
      </c>
      <c r="D858" s="37">
        <f>B858-C858</f>
        <v>832302.21</v>
      </c>
      <c r="E858" s="42">
        <f>C858/B858</f>
        <v>0.13929450879007241</v>
      </c>
      <c r="F858" s="38"/>
    </row>
    <row r="859" spans="1:6" s="39" customFormat="1" ht="18" customHeight="1" x14ac:dyDescent="0.25">
      <c r="A859" s="41" t="s">
        <v>37</v>
      </c>
      <c r="B859" s="37">
        <v>114763000</v>
      </c>
      <c r="C859" s="37">
        <v>4367222.25</v>
      </c>
      <c r="D859" s="37">
        <f>B859-C859</f>
        <v>110395777.75</v>
      </c>
      <c r="E859" s="42">
        <f>C859/B859</f>
        <v>3.8054270540156671E-2</v>
      </c>
      <c r="F859" s="38"/>
    </row>
    <row r="860" spans="1:6" s="39" customFormat="1" ht="18" customHeight="1" x14ac:dyDescent="0.25">
      <c r="A860" s="41" t="s">
        <v>38</v>
      </c>
      <c r="B860" s="37">
        <v>0</v>
      </c>
      <c r="C860" s="37">
        <v>0</v>
      </c>
      <c r="D860" s="37">
        <f>B860-C860</f>
        <v>0</v>
      </c>
      <c r="E860" s="42"/>
      <c r="F860" s="38"/>
    </row>
    <row r="861" spans="1:6" s="39" customFormat="1" ht="18" customHeight="1" x14ac:dyDescent="0.25">
      <c r="A861" s="41" t="s">
        <v>39</v>
      </c>
      <c r="B861" s="37">
        <v>0</v>
      </c>
      <c r="C861" s="37">
        <v>0</v>
      </c>
      <c r="D861" s="37">
        <f>B861-C861</f>
        <v>0</v>
      </c>
      <c r="E861" s="42"/>
      <c r="F861" s="38"/>
    </row>
    <row r="862" spans="1:6" s="39" customFormat="1" ht="18" customHeight="1" x14ac:dyDescent="0.25">
      <c r="A862" s="43" t="s">
        <v>40</v>
      </c>
      <c r="B862" s="44">
        <v>115730000</v>
      </c>
      <c r="C862" s="44">
        <v>4501920.04</v>
      </c>
      <c r="D862" s="44">
        <f t="shared" ref="C862:D862" si="172">SUM(D858:D861)</f>
        <v>111228079.95999999</v>
      </c>
      <c r="E862" s="45">
        <f>C862/B862</f>
        <v>3.8900199084075E-2</v>
      </c>
      <c r="F862" s="38"/>
    </row>
    <row r="863" spans="1:6" s="39" customFormat="1" ht="18" customHeight="1" x14ac:dyDescent="0.25">
      <c r="A863" s="46" t="s">
        <v>41</v>
      </c>
      <c r="B863" s="37">
        <v>0</v>
      </c>
      <c r="C863" s="37">
        <v>0</v>
      </c>
      <c r="D863" s="37">
        <f>B863-C863</f>
        <v>0</v>
      </c>
      <c r="E863" s="42"/>
      <c r="F863" s="38"/>
    </row>
    <row r="864" spans="1:6" s="39" customFormat="1" ht="18" customHeight="1" x14ac:dyDescent="0.25">
      <c r="A864" s="43" t="s">
        <v>42</v>
      </c>
      <c r="B864" s="44">
        <v>115730000</v>
      </c>
      <c r="C864" s="44">
        <v>4501920.04</v>
      </c>
      <c r="D864" s="44">
        <f t="shared" ref="C864:D864" si="173">D863+D862</f>
        <v>111228079.95999999</v>
      </c>
      <c r="E864" s="45">
        <f>C864/B864</f>
        <v>3.8900199084075E-2</v>
      </c>
      <c r="F864" s="47"/>
    </row>
    <row r="865" spans="1:6" s="39" customFormat="1" ht="15" customHeight="1" x14ac:dyDescent="0.25">
      <c r="A865" s="36"/>
      <c r="B865" s="37"/>
      <c r="C865" s="37"/>
      <c r="D865" s="37"/>
      <c r="E865" s="37"/>
      <c r="F865" s="38"/>
    </row>
    <row r="866" spans="1:6" s="39" customFormat="1" ht="15" customHeight="1" x14ac:dyDescent="0.25">
      <c r="A866" s="36"/>
      <c r="B866" s="37"/>
      <c r="C866" s="37"/>
      <c r="D866" s="37"/>
      <c r="E866" s="37"/>
      <c r="F866" s="38"/>
    </row>
    <row r="867" spans="1:6" s="39" customFormat="1" ht="15" customHeight="1" x14ac:dyDescent="0.3">
      <c r="A867" s="40" t="s">
        <v>79</v>
      </c>
      <c r="B867" s="37"/>
      <c r="C867" s="37"/>
      <c r="D867" s="37"/>
      <c r="E867" s="37"/>
      <c r="F867" s="38"/>
    </row>
    <row r="868" spans="1:6" s="39" customFormat="1" ht="18" customHeight="1" x14ac:dyDescent="0.25">
      <c r="A868" s="41" t="s">
        <v>36</v>
      </c>
      <c r="B868" s="37">
        <v>184196000</v>
      </c>
      <c r="C868" s="37">
        <v>0</v>
      </c>
      <c r="D868" s="37">
        <f>B868-C868</f>
        <v>184196000</v>
      </c>
      <c r="E868" s="42">
        <f>C868/B868</f>
        <v>0</v>
      </c>
      <c r="F868" s="38"/>
    </row>
    <row r="869" spans="1:6" s="39" customFormat="1" ht="18" customHeight="1" x14ac:dyDescent="0.25">
      <c r="A869" s="41" t="s">
        <v>37</v>
      </c>
      <c r="B869" s="37">
        <v>2255172000</v>
      </c>
      <c r="C869" s="37">
        <v>86794621.480000004</v>
      </c>
      <c r="D869" s="37">
        <f>B869-C869</f>
        <v>2168377378.52</v>
      </c>
      <c r="E869" s="42">
        <f>C869/B869</f>
        <v>3.8486918727263376E-2</v>
      </c>
      <c r="F869" s="38"/>
    </row>
    <row r="870" spans="1:6" s="39" customFormat="1" ht="18" customHeight="1" x14ac:dyDescent="0.25">
      <c r="A870" s="41" t="s">
        <v>38</v>
      </c>
      <c r="B870" s="37">
        <v>0</v>
      </c>
      <c r="C870" s="37">
        <v>0</v>
      </c>
      <c r="D870" s="37">
        <f>B870-C870</f>
        <v>0</v>
      </c>
      <c r="E870" s="42"/>
      <c r="F870" s="38"/>
    </row>
    <row r="871" spans="1:6" s="39" customFormat="1" ht="18" customHeight="1" x14ac:dyDescent="0.25">
      <c r="A871" s="41" t="s">
        <v>39</v>
      </c>
      <c r="B871" s="37">
        <v>0</v>
      </c>
      <c r="C871" s="37">
        <v>0</v>
      </c>
      <c r="D871" s="37">
        <f>B871-C871</f>
        <v>0</v>
      </c>
      <c r="E871" s="42"/>
      <c r="F871" s="38"/>
    </row>
    <row r="872" spans="1:6" s="39" customFormat="1" ht="18" customHeight="1" x14ac:dyDescent="0.25">
      <c r="A872" s="43" t="s">
        <v>40</v>
      </c>
      <c r="B872" s="44">
        <v>2439368000</v>
      </c>
      <c r="C872" s="44">
        <v>86794621.480000004</v>
      </c>
      <c r="D872" s="44">
        <f t="shared" ref="C872:D872" si="174">SUM(D868:D871)</f>
        <v>2352573378.52</v>
      </c>
      <c r="E872" s="45">
        <f>C872/B872</f>
        <v>3.5580782186205612E-2</v>
      </c>
      <c r="F872" s="38"/>
    </row>
    <row r="873" spans="1:6" s="39" customFormat="1" ht="18" customHeight="1" x14ac:dyDescent="0.25">
      <c r="A873" s="46" t="s">
        <v>41</v>
      </c>
      <c r="B873" s="37">
        <v>0</v>
      </c>
      <c r="C873" s="37">
        <v>0</v>
      </c>
      <c r="D873" s="37">
        <f>B873-C873</f>
        <v>0</v>
      </c>
      <c r="E873" s="42"/>
      <c r="F873" s="38"/>
    </row>
    <row r="874" spans="1:6" s="39" customFormat="1" ht="18" customHeight="1" x14ac:dyDescent="0.25">
      <c r="A874" s="43" t="s">
        <v>42</v>
      </c>
      <c r="B874" s="44">
        <v>2439368000</v>
      </c>
      <c r="C874" s="44">
        <v>86794621.480000004</v>
      </c>
      <c r="D874" s="44">
        <f t="shared" ref="C874:D874" si="175">D873+D872</f>
        <v>2352573378.52</v>
      </c>
      <c r="E874" s="45">
        <f>C874/B874</f>
        <v>3.5580782186205612E-2</v>
      </c>
      <c r="F874" s="47"/>
    </row>
    <row r="875" spans="1:6" s="39" customFormat="1" ht="15" customHeight="1" x14ac:dyDescent="0.25">
      <c r="A875" s="36"/>
      <c r="B875" s="37"/>
      <c r="C875" s="37"/>
      <c r="D875" s="37"/>
      <c r="E875" s="37"/>
      <c r="F875" s="38"/>
    </row>
    <row r="876" spans="1:6" s="39" customFormat="1" ht="15" customHeight="1" x14ac:dyDescent="0.25">
      <c r="A876" s="36"/>
      <c r="B876" s="37"/>
      <c r="C876" s="37"/>
      <c r="D876" s="37"/>
      <c r="E876" s="37"/>
      <c r="F876" s="38"/>
    </row>
    <row r="877" spans="1:6" s="39" customFormat="1" ht="15" customHeight="1" x14ac:dyDescent="0.3">
      <c r="A877" s="40" t="s">
        <v>76</v>
      </c>
      <c r="B877" s="37"/>
      <c r="C877" s="37"/>
      <c r="D877" s="37"/>
      <c r="E877" s="37"/>
      <c r="F877" s="38"/>
    </row>
    <row r="878" spans="1:6" s="39" customFormat="1" ht="18" customHeight="1" x14ac:dyDescent="0.25">
      <c r="A878" s="41" t="s">
        <v>36</v>
      </c>
      <c r="B878" s="37">
        <v>12024000</v>
      </c>
      <c r="C878" s="37">
        <v>0</v>
      </c>
      <c r="D878" s="37">
        <f>B878-C878</f>
        <v>12024000</v>
      </c>
      <c r="E878" s="42">
        <f>C878/B878</f>
        <v>0</v>
      </c>
      <c r="F878" s="38"/>
    </row>
    <row r="879" spans="1:6" s="39" customFormat="1" ht="18" customHeight="1" x14ac:dyDescent="0.25">
      <c r="A879" s="41" t="s">
        <v>37</v>
      </c>
      <c r="B879" s="37">
        <v>2224681000</v>
      </c>
      <c r="C879" s="37">
        <v>80637701.789999992</v>
      </c>
      <c r="D879" s="37">
        <f>B879-C879</f>
        <v>2144043298.21</v>
      </c>
      <c r="E879" s="42">
        <f>C879/B879</f>
        <v>3.6246860466736579E-2</v>
      </c>
      <c r="F879" s="38"/>
    </row>
    <row r="880" spans="1:6" s="39" customFormat="1" ht="18" customHeight="1" x14ac:dyDescent="0.25">
      <c r="A880" s="41" t="s">
        <v>38</v>
      </c>
      <c r="B880" s="37">
        <v>0</v>
      </c>
      <c r="C880" s="37">
        <v>0</v>
      </c>
      <c r="D880" s="37">
        <f>B880-C880</f>
        <v>0</v>
      </c>
      <c r="E880" s="42"/>
      <c r="F880" s="38"/>
    </row>
    <row r="881" spans="1:6" s="39" customFormat="1" ht="18" customHeight="1" x14ac:dyDescent="0.25">
      <c r="A881" s="41" t="s">
        <v>39</v>
      </c>
      <c r="B881" s="37">
        <v>0</v>
      </c>
      <c r="C881" s="37">
        <v>0</v>
      </c>
      <c r="D881" s="37">
        <f>B881-C881</f>
        <v>0</v>
      </c>
      <c r="E881" s="42"/>
      <c r="F881" s="38"/>
    </row>
    <row r="882" spans="1:6" s="39" customFormat="1" ht="18" customHeight="1" x14ac:dyDescent="0.25">
      <c r="A882" s="43" t="s">
        <v>40</v>
      </c>
      <c r="B882" s="44">
        <v>2236705000</v>
      </c>
      <c r="C882" s="44">
        <v>80637701.789999992</v>
      </c>
      <c r="D882" s="44">
        <f t="shared" ref="C882:D882" si="176">SUM(D878:D881)</f>
        <v>2156067298.21</v>
      </c>
      <c r="E882" s="45">
        <f>C882/B882</f>
        <v>3.6052005870242161E-2</v>
      </c>
      <c r="F882" s="38"/>
    </row>
    <row r="883" spans="1:6" s="39" customFormat="1" ht="18" customHeight="1" x14ac:dyDescent="0.25">
      <c r="A883" s="46" t="s">
        <v>41</v>
      </c>
      <c r="B883" s="37">
        <v>0</v>
      </c>
      <c r="C883" s="37">
        <v>0</v>
      </c>
      <c r="D883" s="37">
        <f>B883-C883</f>
        <v>0</v>
      </c>
      <c r="E883" s="42"/>
      <c r="F883" s="38"/>
    </row>
    <row r="884" spans="1:6" s="39" customFormat="1" ht="18" customHeight="1" x14ac:dyDescent="0.25">
      <c r="A884" s="43" t="s">
        <v>42</v>
      </c>
      <c r="B884" s="44">
        <v>2236705000</v>
      </c>
      <c r="C884" s="44">
        <v>80637701.789999992</v>
      </c>
      <c r="D884" s="44">
        <f t="shared" ref="C884:D884" si="177">D883+D882</f>
        <v>2156067298.21</v>
      </c>
      <c r="E884" s="45">
        <f>C884/B884</f>
        <v>3.6052005870242161E-2</v>
      </c>
      <c r="F884" s="47"/>
    </row>
    <row r="885" spans="1:6" s="39" customFormat="1" ht="15" customHeight="1" x14ac:dyDescent="0.25">
      <c r="A885" s="36"/>
      <c r="B885" s="37"/>
      <c r="C885" s="37"/>
      <c r="D885" s="37"/>
      <c r="E885" s="37"/>
      <c r="F885" s="38"/>
    </row>
    <row r="886" spans="1:6" s="39" customFormat="1" ht="15" customHeight="1" x14ac:dyDescent="0.25">
      <c r="A886" s="36"/>
      <c r="B886" s="37"/>
      <c r="C886" s="37"/>
      <c r="D886" s="37"/>
      <c r="E886" s="37"/>
      <c r="F886" s="38"/>
    </row>
    <row r="887" spans="1:6" s="39" customFormat="1" ht="15" customHeight="1" x14ac:dyDescent="0.3">
      <c r="A887" s="40" t="s">
        <v>54</v>
      </c>
      <c r="B887" s="37"/>
      <c r="C887" s="37"/>
      <c r="D887" s="37"/>
      <c r="E887" s="37"/>
      <c r="F887" s="38"/>
    </row>
    <row r="888" spans="1:6" s="39" customFormat="1" ht="18" customHeight="1" x14ac:dyDescent="0.25">
      <c r="A888" s="41" t="s">
        <v>36</v>
      </c>
      <c r="B888" s="37">
        <v>6772000</v>
      </c>
      <c r="C888" s="37">
        <v>0</v>
      </c>
      <c r="D888" s="37">
        <f>B888-C888</f>
        <v>6772000</v>
      </c>
      <c r="E888" s="42">
        <f>C888/B888</f>
        <v>0</v>
      </c>
      <c r="F888" s="38"/>
    </row>
    <row r="889" spans="1:6" s="39" customFormat="1" ht="18" customHeight="1" x14ac:dyDescent="0.25">
      <c r="A889" s="41" t="s">
        <v>37</v>
      </c>
      <c r="B889" s="37">
        <v>1251000</v>
      </c>
      <c r="C889" s="37">
        <v>196282.34</v>
      </c>
      <c r="D889" s="37">
        <f>B889-C889</f>
        <v>1054717.6599999999</v>
      </c>
      <c r="E889" s="42">
        <f>C889/B889</f>
        <v>0.1569003517186251</v>
      </c>
      <c r="F889" s="38"/>
    </row>
    <row r="890" spans="1:6" s="39" customFormat="1" ht="18" customHeight="1" x14ac:dyDescent="0.25">
      <c r="A890" s="41" t="s">
        <v>38</v>
      </c>
      <c r="B890" s="37">
        <v>0</v>
      </c>
      <c r="C890" s="37">
        <v>0</v>
      </c>
      <c r="D890" s="37">
        <f>B890-C890</f>
        <v>0</v>
      </c>
      <c r="E890" s="42"/>
      <c r="F890" s="38"/>
    </row>
    <row r="891" spans="1:6" s="39" customFormat="1" ht="18" customHeight="1" x14ac:dyDescent="0.25">
      <c r="A891" s="41" t="s">
        <v>39</v>
      </c>
      <c r="B891" s="37">
        <v>0</v>
      </c>
      <c r="C891" s="37">
        <v>0</v>
      </c>
      <c r="D891" s="37">
        <f>B891-C891</f>
        <v>0</v>
      </c>
      <c r="E891" s="42"/>
      <c r="F891" s="38"/>
    </row>
    <row r="892" spans="1:6" s="39" customFormat="1" ht="18" customHeight="1" x14ac:dyDescent="0.25">
      <c r="A892" s="43" t="s">
        <v>40</v>
      </c>
      <c r="B892" s="44">
        <v>8023000</v>
      </c>
      <c r="C892" s="44">
        <v>196282.34</v>
      </c>
      <c r="D892" s="44">
        <f t="shared" ref="C892:D892" si="178">SUM(D888:D891)</f>
        <v>7826717.6600000001</v>
      </c>
      <c r="E892" s="45">
        <f>C892/B892</f>
        <v>2.446495575221239E-2</v>
      </c>
      <c r="F892" s="38"/>
    </row>
    <row r="893" spans="1:6" s="39" customFormat="1" ht="18" customHeight="1" x14ac:dyDescent="0.25">
      <c r="A893" s="46" t="s">
        <v>41</v>
      </c>
      <c r="B893" s="37">
        <v>0</v>
      </c>
      <c r="C893" s="37">
        <v>0</v>
      </c>
      <c r="D893" s="37">
        <f>B893-C893</f>
        <v>0</v>
      </c>
      <c r="E893" s="42"/>
      <c r="F893" s="38"/>
    </row>
    <row r="894" spans="1:6" s="39" customFormat="1" ht="18" customHeight="1" x14ac:dyDescent="0.25">
      <c r="A894" s="43" t="s">
        <v>42</v>
      </c>
      <c r="B894" s="44">
        <v>8023000</v>
      </c>
      <c r="C894" s="44">
        <v>196282.34</v>
      </c>
      <c r="D894" s="44">
        <f t="shared" ref="C894:D894" si="179">D893+D892</f>
        <v>7826717.6600000001</v>
      </c>
      <c r="E894" s="45">
        <f>C894/B894</f>
        <v>2.446495575221239E-2</v>
      </c>
      <c r="F894" s="47"/>
    </row>
    <row r="895" spans="1:6" s="39" customFormat="1" ht="15" customHeight="1" x14ac:dyDescent="0.25">
      <c r="A895" s="36"/>
      <c r="B895" s="37"/>
      <c r="C895" s="37"/>
      <c r="D895" s="37"/>
      <c r="E895" s="37"/>
      <c r="F895" s="38"/>
    </row>
    <row r="896" spans="1:6" s="39" customFormat="1" ht="15" customHeight="1" x14ac:dyDescent="0.25">
      <c r="A896" s="36"/>
      <c r="B896" s="37"/>
      <c r="C896" s="37"/>
      <c r="D896" s="37"/>
      <c r="E896" s="37"/>
      <c r="F896" s="38"/>
    </row>
    <row r="897" spans="1:6" s="39" customFormat="1" ht="15" customHeight="1" x14ac:dyDescent="0.3">
      <c r="A897" s="40" t="s">
        <v>55</v>
      </c>
      <c r="B897" s="37"/>
      <c r="C897" s="37"/>
      <c r="D897" s="37"/>
      <c r="E897" s="37"/>
      <c r="F897" s="38"/>
    </row>
    <row r="898" spans="1:6" s="39" customFormat="1" ht="18" customHeight="1" x14ac:dyDescent="0.25">
      <c r="A898" s="41" t="s">
        <v>36</v>
      </c>
      <c r="B898" s="37">
        <v>3561000</v>
      </c>
      <c r="C898" s="37">
        <v>0</v>
      </c>
      <c r="D898" s="37">
        <f>B898-C898</f>
        <v>3561000</v>
      </c>
      <c r="E898" s="42">
        <f>C898/B898</f>
        <v>0</v>
      </c>
      <c r="F898" s="38"/>
    </row>
    <row r="899" spans="1:6" s="39" customFormat="1" ht="18" customHeight="1" x14ac:dyDescent="0.25">
      <c r="A899" s="41" t="s">
        <v>37</v>
      </c>
      <c r="B899" s="37">
        <v>632000</v>
      </c>
      <c r="C899" s="37">
        <v>317300</v>
      </c>
      <c r="D899" s="37">
        <f>B899-C899</f>
        <v>314700</v>
      </c>
      <c r="E899" s="42">
        <f>C899/B899</f>
        <v>0.50205696202531647</v>
      </c>
      <c r="F899" s="38"/>
    </row>
    <row r="900" spans="1:6" s="39" customFormat="1" ht="18" customHeight="1" x14ac:dyDescent="0.25">
      <c r="A900" s="41" t="s">
        <v>38</v>
      </c>
      <c r="B900" s="37">
        <v>0</v>
      </c>
      <c r="C900" s="37">
        <v>0</v>
      </c>
      <c r="D900" s="37">
        <f>B900-C900</f>
        <v>0</v>
      </c>
      <c r="E900" s="42"/>
      <c r="F900" s="38"/>
    </row>
    <row r="901" spans="1:6" s="39" customFormat="1" ht="18" customHeight="1" x14ac:dyDescent="0.25">
      <c r="A901" s="41" t="s">
        <v>39</v>
      </c>
      <c r="B901" s="37">
        <v>0</v>
      </c>
      <c r="C901" s="37">
        <v>0</v>
      </c>
      <c r="D901" s="37">
        <f>B901-C901</f>
        <v>0</v>
      </c>
      <c r="E901" s="42"/>
      <c r="F901" s="38"/>
    </row>
    <row r="902" spans="1:6" s="39" customFormat="1" ht="18" customHeight="1" x14ac:dyDescent="0.25">
      <c r="A902" s="43" t="s">
        <v>40</v>
      </c>
      <c r="B902" s="44">
        <v>4193000</v>
      </c>
      <c r="C902" s="44">
        <v>317300</v>
      </c>
      <c r="D902" s="44">
        <f t="shared" ref="C902:D902" si="180">SUM(D898:D901)</f>
        <v>3875700</v>
      </c>
      <c r="E902" s="45">
        <f>C902/B902</f>
        <v>7.5673741950870496E-2</v>
      </c>
      <c r="F902" s="38"/>
    </row>
    <row r="903" spans="1:6" s="39" customFormat="1" ht="18" customHeight="1" x14ac:dyDescent="0.25">
      <c r="A903" s="46" t="s">
        <v>41</v>
      </c>
      <c r="B903" s="37">
        <v>0</v>
      </c>
      <c r="C903" s="37">
        <v>0</v>
      </c>
      <c r="D903" s="37">
        <f>B903-C903</f>
        <v>0</v>
      </c>
      <c r="E903" s="42"/>
      <c r="F903" s="38"/>
    </row>
    <row r="904" spans="1:6" s="39" customFormat="1" ht="18" customHeight="1" x14ac:dyDescent="0.25">
      <c r="A904" s="43" t="s">
        <v>42</v>
      </c>
      <c r="B904" s="44">
        <v>4193000</v>
      </c>
      <c r="C904" s="44">
        <v>317300</v>
      </c>
      <c r="D904" s="44">
        <f t="shared" ref="C904:D904" si="181">D903+D902</f>
        <v>3875700</v>
      </c>
      <c r="E904" s="45">
        <f>C904/B904</f>
        <v>7.5673741950870496E-2</v>
      </c>
      <c r="F904" s="47"/>
    </row>
    <row r="905" spans="1:6" s="39" customFormat="1" ht="15" customHeight="1" x14ac:dyDescent="0.25">
      <c r="A905" s="36"/>
      <c r="B905" s="37"/>
      <c r="C905" s="37"/>
      <c r="D905" s="37"/>
      <c r="E905" s="37"/>
      <c r="F905" s="38"/>
    </row>
    <row r="906" spans="1:6" s="39" customFormat="1" ht="15" customHeight="1" x14ac:dyDescent="0.25">
      <c r="A906" s="36"/>
      <c r="B906" s="37"/>
      <c r="C906" s="37"/>
      <c r="D906" s="37"/>
      <c r="E906" s="37"/>
      <c r="F906" s="38"/>
    </row>
    <row r="907" spans="1:6" s="39" customFormat="1" ht="15" customHeight="1" x14ac:dyDescent="0.3">
      <c r="A907" s="40" t="s">
        <v>56</v>
      </c>
      <c r="B907" s="37"/>
      <c r="C907" s="37"/>
      <c r="D907" s="37"/>
      <c r="E907" s="37"/>
      <c r="F907" s="38"/>
    </row>
    <row r="908" spans="1:6" s="39" customFormat="1" ht="18" customHeight="1" x14ac:dyDescent="0.25">
      <c r="A908" s="41" t="s">
        <v>36</v>
      </c>
      <c r="B908" s="37">
        <v>1554000</v>
      </c>
      <c r="C908" s="37">
        <v>0</v>
      </c>
      <c r="D908" s="37">
        <f>B908-C908</f>
        <v>1554000</v>
      </c>
      <c r="E908" s="42">
        <f>C908/B908</f>
        <v>0</v>
      </c>
      <c r="F908" s="38"/>
    </row>
    <row r="909" spans="1:6" s="39" customFormat="1" ht="18" customHeight="1" x14ac:dyDescent="0.25">
      <c r="A909" s="41" t="s">
        <v>37</v>
      </c>
      <c r="B909" s="37">
        <v>341000</v>
      </c>
      <c r="C909" s="37">
        <v>94240</v>
      </c>
      <c r="D909" s="37">
        <f>B909-C909</f>
        <v>246760</v>
      </c>
      <c r="E909" s="42">
        <f>C909/B909</f>
        <v>0.27636363636363637</v>
      </c>
      <c r="F909" s="38"/>
    </row>
    <row r="910" spans="1:6" s="39" customFormat="1" ht="18" customHeight="1" x14ac:dyDescent="0.25">
      <c r="A910" s="41" t="s">
        <v>38</v>
      </c>
      <c r="B910" s="37">
        <v>0</v>
      </c>
      <c r="C910" s="37">
        <v>0</v>
      </c>
      <c r="D910" s="37">
        <f>B910-C910</f>
        <v>0</v>
      </c>
      <c r="E910" s="42"/>
      <c r="F910" s="38"/>
    </row>
    <row r="911" spans="1:6" s="39" customFormat="1" ht="18" customHeight="1" x14ac:dyDescent="0.25">
      <c r="A911" s="41" t="s">
        <v>39</v>
      </c>
      <c r="B911" s="37">
        <v>0</v>
      </c>
      <c r="C911" s="37">
        <v>0</v>
      </c>
      <c r="D911" s="37">
        <f>B911-C911</f>
        <v>0</v>
      </c>
      <c r="E911" s="42"/>
      <c r="F911" s="38"/>
    </row>
    <row r="912" spans="1:6" s="39" customFormat="1" ht="18" customHeight="1" x14ac:dyDescent="0.25">
      <c r="A912" s="43" t="s">
        <v>40</v>
      </c>
      <c r="B912" s="44">
        <v>1895000</v>
      </c>
      <c r="C912" s="44">
        <v>94240</v>
      </c>
      <c r="D912" s="44">
        <f t="shared" ref="C912:D912" si="182">SUM(D908:D911)</f>
        <v>1800760</v>
      </c>
      <c r="E912" s="45">
        <f>C912/B912</f>
        <v>4.9730870712401058E-2</v>
      </c>
      <c r="F912" s="38"/>
    </row>
    <row r="913" spans="1:6" s="39" customFormat="1" ht="18" customHeight="1" x14ac:dyDescent="0.25">
      <c r="A913" s="46" t="s">
        <v>41</v>
      </c>
      <c r="B913" s="37">
        <v>0</v>
      </c>
      <c r="C913" s="37">
        <v>0</v>
      </c>
      <c r="D913" s="37">
        <f>B913-C913</f>
        <v>0</v>
      </c>
      <c r="E913" s="42"/>
      <c r="F913" s="38"/>
    </row>
    <row r="914" spans="1:6" s="39" customFormat="1" ht="18" customHeight="1" x14ac:dyDescent="0.25">
      <c r="A914" s="43" t="s">
        <v>42</v>
      </c>
      <c r="B914" s="44">
        <v>1895000</v>
      </c>
      <c r="C914" s="44">
        <v>94240</v>
      </c>
      <c r="D914" s="44">
        <f t="shared" ref="C914:D914" si="183">D913+D912</f>
        <v>1800760</v>
      </c>
      <c r="E914" s="45">
        <f>C914/B914</f>
        <v>4.9730870712401058E-2</v>
      </c>
      <c r="F914" s="47"/>
    </row>
    <row r="915" spans="1:6" s="39" customFormat="1" ht="15" customHeight="1" x14ac:dyDescent="0.25">
      <c r="A915" s="36"/>
      <c r="B915" s="37"/>
      <c r="C915" s="37"/>
      <c r="D915" s="37"/>
      <c r="E915" s="37"/>
      <c r="F915" s="38"/>
    </row>
    <row r="916" spans="1:6" s="39" customFormat="1" ht="15" customHeight="1" x14ac:dyDescent="0.25">
      <c r="A916" s="36"/>
      <c r="B916" s="37"/>
      <c r="C916" s="37"/>
      <c r="D916" s="37"/>
      <c r="E916" s="37"/>
      <c r="F916" s="38"/>
    </row>
    <row r="917" spans="1:6" s="39" customFormat="1" ht="15" customHeight="1" x14ac:dyDescent="0.3">
      <c r="A917" s="40" t="s">
        <v>57</v>
      </c>
      <c r="B917" s="37"/>
      <c r="C917" s="37"/>
      <c r="D917" s="37"/>
      <c r="E917" s="37"/>
      <c r="F917" s="38"/>
    </row>
    <row r="918" spans="1:6" s="39" customFormat="1" ht="18" customHeight="1" x14ac:dyDescent="0.25">
      <c r="A918" s="41" t="s">
        <v>36</v>
      </c>
      <c r="B918" s="37">
        <v>3561000</v>
      </c>
      <c r="C918" s="37">
        <v>0</v>
      </c>
      <c r="D918" s="37">
        <f>B918-C918</f>
        <v>3561000</v>
      </c>
      <c r="E918" s="42">
        <f>C918/B918</f>
        <v>0</v>
      </c>
      <c r="F918" s="38"/>
    </row>
    <row r="919" spans="1:6" s="39" customFormat="1" ht="18" customHeight="1" x14ac:dyDescent="0.25">
      <c r="A919" s="41" t="s">
        <v>37</v>
      </c>
      <c r="B919" s="37">
        <v>687000</v>
      </c>
      <c r="C919" s="37">
        <v>154092.4</v>
      </c>
      <c r="D919" s="37">
        <f>B919-C919</f>
        <v>532907.6</v>
      </c>
      <c r="E919" s="42">
        <f>C919/B919</f>
        <v>0.22429752547307133</v>
      </c>
      <c r="F919" s="38"/>
    </row>
    <row r="920" spans="1:6" s="39" customFormat="1" ht="18" customHeight="1" x14ac:dyDescent="0.25">
      <c r="A920" s="41" t="s">
        <v>38</v>
      </c>
      <c r="B920" s="37">
        <v>0</v>
      </c>
      <c r="C920" s="37">
        <v>0</v>
      </c>
      <c r="D920" s="37">
        <f>B920-C920</f>
        <v>0</v>
      </c>
      <c r="E920" s="42"/>
      <c r="F920" s="38"/>
    </row>
    <row r="921" spans="1:6" s="39" customFormat="1" ht="18" customHeight="1" x14ac:dyDescent="0.25">
      <c r="A921" s="41" t="s">
        <v>39</v>
      </c>
      <c r="B921" s="37">
        <v>0</v>
      </c>
      <c r="C921" s="37">
        <v>0</v>
      </c>
      <c r="D921" s="37">
        <f>B921-C921</f>
        <v>0</v>
      </c>
      <c r="E921" s="42"/>
      <c r="F921" s="38"/>
    </row>
    <row r="922" spans="1:6" s="39" customFormat="1" ht="18" customHeight="1" x14ac:dyDescent="0.25">
      <c r="A922" s="43" t="s">
        <v>40</v>
      </c>
      <c r="B922" s="44">
        <v>4248000</v>
      </c>
      <c r="C922" s="44">
        <v>154092.4</v>
      </c>
      <c r="D922" s="44">
        <f t="shared" ref="C922:D922" si="184">SUM(D918:D921)</f>
        <v>4093907.6</v>
      </c>
      <c r="E922" s="45">
        <f>C922/B922</f>
        <v>3.6274105461393598E-2</v>
      </c>
      <c r="F922" s="38"/>
    </row>
    <row r="923" spans="1:6" s="39" customFormat="1" ht="18" customHeight="1" x14ac:dyDescent="0.25">
      <c r="A923" s="46" t="s">
        <v>41</v>
      </c>
      <c r="B923" s="37">
        <v>0</v>
      </c>
      <c r="C923" s="37">
        <v>0</v>
      </c>
      <c r="D923" s="37">
        <f>B923-C923</f>
        <v>0</v>
      </c>
      <c r="E923" s="42"/>
      <c r="F923" s="38"/>
    </row>
    <row r="924" spans="1:6" s="39" customFormat="1" ht="18" customHeight="1" x14ac:dyDescent="0.25">
      <c r="A924" s="43" t="s">
        <v>42</v>
      </c>
      <c r="B924" s="44">
        <v>4248000</v>
      </c>
      <c r="C924" s="44">
        <v>154092.4</v>
      </c>
      <c r="D924" s="44">
        <f t="shared" ref="C924:D924" si="185">D923+D922</f>
        <v>4093907.6</v>
      </c>
      <c r="E924" s="45">
        <f>C924/B924</f>
        <v>3.6274105461393598E-2</v>
      </c>
      <c r="F924" s="47"/>
    </row>
    <row r="925" spans="1:6" s="39" customFormat="1" ht="15" customHeight="1" x14ac:dyDescent="0.25">
      <c r="A925" s="36"/>
      <c r="B925" s="37"/>
      <c r="C925" s="37"/>
      <c r="D925" s="37"/>
      <c r="E925" s="37"/>
      <c r="F925" s="38"/>
    </row>
    <row r="926" spans="1:6" s="39" customFormat="1" ht="15" customHeight="1" x14ac:dyDescent="0.25">
      <c r="A926" s="36"/>
      <c r="B926" s="37"/>
      <c r="C926" s="37"/>
      <c r="D926" s="37"/>
      <c r="E926" s="37"/>
      <c r="F926" s="38"/>
    </row>
    <row r="927" spans="1:6" s="39" customFormat="1" ht="15" customHeight="1" x14ac:dyDescent="0.3">
      <c r="A927" s="40" t="s">
        <v>58</v>
      </c>
      <c r="B927" s="37"/>
      <c r="C927" s="37"/>
      <c r="D927" s="37"/>
      <c r="E927" s="37"/>
      <c r="F927" s="38"/>
    </row>
    <row r="928" spans="1:6" s="39" customFormat="1" ht="18" customHeight="1" x14ac:dyDescent="0.25">
      <c r="A928" s="41" t="s">
        <v>36</v>
      </c>
      <c r="B928" s="37">
        <v>1956000</v>
      </c>
      <c r="C928" s="37">
        <v>0</v>
      </c>
      <c r="D928" s="37">
        <f>B928-C928</f>
        <v>1956000</v>
      </c>
      <c r="E928" s="42">
        <f>C928/B928</f>
        <v>0</v>
      </c>
      <c r="F928" s="38"/>
    </row>
    <row r="929" spans="1:6" s="39" customFormat="1" ht="18" customHeight="1" x14ac:dyDescent="0.25">
      <c r="A929" s="41" t="s">
        <v>37</v>
      </c>
      <c r="B929" s="37">
        <v>570000</v>
      </c>
      <c r="C929" s="37">
        <v>282212.88</v>
      </c>
      <c r="D929" s="37">
        <f>B929-C929</f>
        <v>287787.12</v>
      </c>
      <c r="E929" s="42">
        <f>C929/B929</f>
        <v>0.49511031578947368</v>
      </c>
      <c r="F929" s="38"/>
    </row>
    <row r="930" spans="1:6" s="39" customFormat="1" ht="18" customHeight="1" x14ac:dyDescent="0.25">
      <c r="A930" s="41" t="s">
        <v>38</v>
      </c>
      <c r="B930" s="37">
        <v>0</v>
      </c>
      <c r="C930" s="37">
        <v>0</v>
      </c>
      <c r="D930" s="37">
        <f>B930-C930</f>
        <v>0</v>
      </c>
      <c r="E930" s="42"/>
      <c r="F930" s="38"/>
    </row>
    <row r="931" spans="1:6" s="39" customFormat="1" ht="18" customHeight="1" x14ac:dyDescent="0.25">
      <c r="A931" s="41" t="s">
        <v>39</v>
      </c>
      <c r="B931" s="37">
        <v>0</v>
      </c>
      <c r="C931" s="37">
        <v>0</v>
      </c>
      <c r="D931" s="37">
        <f>B931-C931</f>
        <v>0</v>
      </c>
      <c r="E931" s="42"/>
      <c r="F931" s="38"/>
    </row>
    <row r="932" spans="1:6" s="39" customFormat="1" ht="18" customHeight="1" x14ac:dyDescent="0.25">
      <c r="A932" s="43" t="s">
        <v>40</v>
      </c>
      <c r="B932" s="44">
        <v>2526000</v>
      </c>
      <c r="C932" s="44">
        <v>282212.88</v>
      </c>
      <c r="D932" s="44">
        <f t="shared" ref="C932:D932" si="186">SUM(D928:D931)</f>
        <v>2243787.12</v>
      </c>
      <c r="E932" s="45">
        <f>C932/B932</f>
        <v>0.11172323040380047</v>
      </c>
      <c r="F932" s="38"/>
    </row>
    <row r="933" spans="1:6" s="39" customFormat="1" ht="18" customHeight="1" x14ac:dyDescent="0.25">
      <c r="A933" s="46" t="s">
        <v>41</v>
      </c>
      <c r="B933" s="37">
        <v>0</v>
      </c>
      <c r="C933" s="37">
        <v>0</v>
      </c>
      <c r="D933" s="37">
        <f>B933-C933</f>
        <v>0</v>
      </c>
      <c r="E933" s="42"/>
      <c r="F933" s="38"/>
    </row>
    <row r="934" spans="1:6" s="39" customFormat="1" ht="18" customHeight="1" x14ac:dyDescent="0.25">
      <c r="A934" s="43" t="s">
        <v>42</v>
      </c>
      <c r="B934" s="44">
        <v>2526000</v>
      </c>
      <c r="C934" s="44">
        <v>282212.88</v>
      </c>
      <c r="D934" s="44">
        <f t="shared" ref="C934:D934" si="187">D933+D932</f>
        <v>2243787.12</v>
      </c>
      <c r="E934" s="45">
        <f>C934/B934</f>
        <v>0.11172323040380047</v>
      </c>
      <c r="F934" s="47"/>
    </row>
    <row r="935" spans="1:6" s="39" customFormat="1" ht="15" customHeight="1" x14ac:dyDescent="0.25">
      <c r="A935" s="36"/>
      <c r="B935" s="37"/>
      <c r="C935" s="37"/>
      <c r="D935" s="37"/>
      <c r="E935" s="37"/>
      <c r="F935" s="38"/>
    </row>
    <row r="936" spans="1:6" s="39" customFormat="1" ht="15" customHeight="1" x14ac:dyDescent="0.25">
      <c r="A936" s="36"/>
      <c r="B936" s="37"/>
      <c r="C936" s="37"/>
      <c r="D936" s="37"/>
      <c r="E936" s="37"/>
      <c r="F936" s="38"/>
    </row>
    <row r="937" spans="1:6" s="39" customFormat="1" ht="15" customHeight="1" x14ac:dyDescent="0.3">
      <c r="A937" s="40" t="s">
        <v>59</v>
      </c>
      <c r="B937" s="37"/>
      <c r="C937" s="37"/>
      <c r="D937" s="37"/>
      <c r="E937" s="37"/>
      <c r="F937" s="38"/>
    </row>
    <row r="938" spans="1:6" s="39" customFormat="1" ht="18" customHeight="1" x14ac:dyDescent="0.25">
      <c r="A938" s="41" t="s">
        <v>36</v>
      </c>
      <c r="B938" s="37">
        <v>3561000</v>
      </c>
      <c r="C938" s="37">
        <v>0</v>
      </c>
      <c r="D938" s="37">
        <f>B938-C938</f>
        <v>3561000</v>
      </c>
      <c r="E938" s="42">
        <f>C938/B938</f>
        <v>0</v>
      </c>
      <c r="F938" s="38"/>
    </row>
    <row r="939" spans="1:6" s="39" customFormat="1" ht="18" customHeight="1" x14ac:dyDescent="0.25">
      <c r="A939" s="41" t="s">
        <v>37</v>
      </c>
      <c r="B939" s="37">
        <v>687000</v>
      </c>
      <c r="C939" s="37">
        <v>205880.38</v>
      </c>
      <c r="D939" s="37">
        <f>B939-C939</f>
        <v>481119.62</v>
      </c>
      <c r="E939" s="42">
        <f>C939/B939</f>
        <v>0.29968032023289665</v>
      </c>
      <c r="F939" s="38"/>
    </row>
    <row r="940" spans="1:6" s="39" customFormat="1" ht="18" customHeight="1" x14ac:dyDescent="0.25">
      <c r="A940" s="41" t="s">
        <v>38</v>
      </c>
      <c r="B940" s="37">
        <v>0</v>
      </c>
      <c r="C940" s="37">
        <v>0</v>
      </c>
      <c r="D940" s="37">
        <f>B940-C940</f>
        <v>0</v>
      </c>
      <c r="E940" s="42"/>
      <c r="F940" s="38"/>
    </row>
    <row r="941" spans="1:6" s="39" customFormat="1" ht="18" customHeight="1" x14ac:dyDescent="0.25">
      <c r="A941" s="41" t="s">
        <v>39</v>
      </c>
      <c r="B941" s="37">
        <v>0</v>
      </c>
      <c r="C941" s="37">
        <v>0</v>
      </c>
      <c r="D941" s="37">
        <f>B941-C941</f>
        <v>0</v>
      </c>
      <c r="E941" s="42"/>
      <c r="F941" s="38"/>
    </row>
    <row r="942" spans="1:6" s="39" customFormat="1" ht="18" customHeight="1" x14ac:dyDescent="0.25">
      <c r="A942" s="43" t="s">
        <v>40</v>
      </c>
      <c r="B942" s="44">
        <v>4248000</v>
      </c>
      <c r="C942" s="44">
        <v>205880.38</v>
      </c>
      <c r="D942" s="44">
        <f t="shared" ref="C942:D942" si="188">SUM(D938:D941)</f>
        <v>4042119.62</v>
      </c>
      <c r="E942" s="45">
        <f>C942/B942</f>
        <v>4.8465249529190207E-2</v>
      </c>
      <c r="F942" s="38"/>
    </row>
    <row r="943" spans="1:6" s="39" customFormat="1" ht="18" customHeight="1" x14ac:dyDescent="0.25">
      <c r="A943" s="46" t="s">
        <v>41</v>
      </c>
      <c r="B943" s="37">
        <v>0</v>
      </c>
      <c r="C943" s="37">
        <v>0</v>
      </c>
      <c r="D943" s="37">
        <f>B943-C943</f>
        <v>0</v>
      </c>
      <c r="E943" s="42"/>
      <c r="F943" s="38"/>
    </row>
    <row r="944" spans="1:6" s="39" customFormat="1" ht="18" customHeight="1" x14ac:dyDescent="0.25">
      <c r="A944" s="43" t="s">
        <v>42</v>
      </c>
      <c r="B944" s="44">
        <v>4248000</v>
      </c>
      <c r="C944" s="44">
        <v>205880.38</v>
      </c>
      <c r="D944" s="44">
        <f t="shared" ref="C944:D944" si="189">D943+D942</f>
        <v>4042119.62</v>
      </c>
      <c r="E944" s="45">
        <f>C944/B944</f>
        <v>4.8465249529190207E-2</v>
      </c>
      <c r="F944" s="47"/>
    </row>
    <row r="945" spans="1:6" s="39" customFormat="1" ht="15" customHeight="1" x14ac:dyDescent="0.25">
      <c r="A945" s="36"/>
      <c r="B945" s="37"/>
      <c r="C945" s="37"/>
      <c r="D945" s="37"/>
      <c r="E945" s="37"/>
      <c r="F945" s="38"/>
    </row>
    <row r="946" spans="1:6" s="39" customFormat="1" ht="15" customHeight="1" x14ac:dyDescent="0.25">
      <c r="A946" s="36"/>
      <c r="B946" s="37"/>
      <c r="C946" s="37"/>
      <c r="D946" s="37"/>
      <c r="E946" s="37"/>
      <c r="F946" s="38"/>
    </row>
    <row r="947" spans="1:6" s="39" customFormat="1" ht="15" customHeight="1" x14ac:dyDescent="0.3">
      <c r="A947" s="40" t="s">
        <v>60</v>
      </c>
      <c r="B947" s="37"/>
      <c r="C947" s="37"/>
      <c r="D947" s="37"/>
      <c r="E947" s="37"/>
      <c r="F947" s="38"/>
    </row>
    <row r="948" spans="1:6" s="39" customFormat="1" ht="18" customHeight="1" x14ac:dyDescent="0.25">
      <c r="A948" s="41" t="s">
        <v>36</v>
      </c>
      <c r="B948" s="37">
        <v>16405000</v>
      </c>
      <c r="C948" s="37">
        <v>0</v>
      </c>
      <c r="D948" s="37">
        <f>B948-C948</f>
        <v>16405000</v>
      </c>
      <c r="E948" s="42">
        <f>C948/B948</f>
        <v>0</v>
      </c>
      <c r="F948" s="38"/>
    </row>
    <row r="949" spans="1:6" s="39" customFormat="1" ht="18" customHeight="1" x14ac:dyDescent="0.25">
      <c r="A949" s="41" t="s">
        <v>37</v>
      </c>
      <c r="B949" s="37">
        <v>2722000</v>
      </c>
      <c r="C949" s="37">
        <v>606673.91999999993</v>
      </c>
      <c r="D949" s="37">
        <f>B949-C949</f>
        <v>2115326.08</v>
      </c>
      <c r="E949" s="42">
        <f>C949/B949</f>
        <v>0.22287800146950767</v>
      </c>
      <c r="F949" s="38"/>
    </row>
    <row r="950" spans="1:6" s="39" customFormat="1" ht="18" customHeight="1" x14ac:dyDescent="0.25">
      <c r="A950" s="41" t="s">
        <v>38</v>
      </c>
      <c r="B950" s="37">
        <v>0</v>
      </c>
      <c r="C950" s="37">
        <v>0</v>
      </c>
      <c r="D950" s="37">
        <f>B950-C950</f>
        <v>0</v>
      </c>
      <c r="E950" s="42"/>
      <c r="F950" s="38"/>
    </row>
    <row r="951" spans="1:6" s="39" customFormat="1" ht="18" customHeight="1" x14ac:dyDescent="0.25">
      <c r="A951" s="41" t="s">
        <v>39</v>
      </c>
      <c r="B951" s="37">
        <v>0</v>
      </c>
      <c r="C951" s="37">
        <v>0</v>
      </c>
      <c r="D951" s="37">
        <f>B951-C951</f>
        <v>0</v>
      </c>
      <c r="E951" s="42"/>
      <c r="F951" s="38"/>
    </row>
    <row r="952" spans="1:6" s="39" customFormat="1" ht="18" customHeight="1" x14ac:dyDescent="0.25">
      <c r="A952" s="43" t="s">
        <v>40</v>
      </c>
      <c r="B952" s="44">
        <v>19127000</v>
      </c>
      <c r="C952" s="44">
        <v>606673.91999999993</v>
      </c>
      <c r="D952" s="44">
        <f t="shared" ref="C952:D952" si="190">SUM(D948:D951)</f>
        <v>18520326.079999998</v>
      </c>
      <c r="E952" s="45">
        <f>C952/B952</f>
        <v>3.1718195221414752E-2</v>
      </c>
      <c r="F952" s="38"/>
    </row>
    <row r="953" spans="1:6" s="39" customFormat="1" ht="18" customHeight="1" x14ac:dyDescent="0.25">
      <c r="A953" s="46" t="s">
        <v>41</v>
      </c>
      <c r="B953" s="37">
        <v>0</v>
      </c>
      <c r="C953" s="37">
        <v>0</v>
      </c>
      <c r="D953" s="37">
        <f>B953-C953</f>
        <v>0</v>
      </c>
      <c r="E953" s="42"/>
      <c r="F953" s="38"/>
    </row>
    <row r="954" spans="1:6" s="39" customFormat="1" ht="18" customHeight="1" x14ac:dyDescent="0.25">
      <c r="A954" s="43" t="s">
        <v>42</v>
      </c>
      <c r="B954" s="44">
        <v>19127000</v>
      </c>
      <c r="C954" s="44">
        <v>606673.91999999993</v>
      </c>
      <c r="D954" s="44">
        <f t="shared" ref="C954:D954" si="191">D953+D952</f>
        <v>18520326.079999998</v>
      </c>
      <c r="E954" s="45">
        <f>C954/B954</f>
        <v>3.1718195221414752E-2</v>
      </c>
      <c r="F954" s="47"/>
    </row>
    <row r="955" spans="1:6" s="39" customFormat="1" ht="15" customHeight="1" x14ac:dyDescent="0.25">
      <c r="A955" s="36"/>
      <c r="B955" s="37"/>
      <c r="C955" s="37"/>
      <c r="D955" s="37"/>
      <c r="E955" s="37"/>
      <c r="F955" s="38"/>
    </row>
    <row r="956" spans="1:6" s="39" customFormat="1" ht="15" customHeight="1" x14ac:dyDescent="0.25">
      <c r="A956" s="36"/>
      <c r="B956" s="37"/>
      <c r="C956" s="37"/>
      <c r="D956" s="37"/>
      <c r="E956" s="37"/>
      <c r="F956" s="38"/>
    </row>
    <row r="957" spans="1:6" s="39" customFormat="1" ht="15" customHeight="1" x14ac:dyDescent="0.3">
      <c r="A957" s="40" t="s">
        <v>61</v>
      </c>
      <c r="B957" s="37"/>
      <c r="C957" s="37"/>
      <c r="D957" s="37"/>
      <c r="E957" s="37"/>
      <c r="F957" s="38"/>
    </row>
    <row r="958" spans="1:6" s="39" customFormat="1" ht="18" customHeight="1" x14ac:dyDescent="0.25">
      <c r="A958" s="41" t="s">
        <v>36</v>
      </c>
      <c r="B958" s="37">
        <v>14398000</v>
      </c>
      <c r="C958" s="37">
        <v>0</v>
      </c>
      <c r="D958" s="37">
        <f>B958-C958</f>
        <v>14398000</v>
      </c>
      <c r="E958" s="42">
        <f>C958/B958</f>
        <v>0</v>
      </c>
      <c r="F958" s="38"/>
    </row>
    <row r="959" spans="1:6" s="39" customFormat="1" ht="18" customHeight="1" x14ac:dyDescent="0.25">
      <c r="A959" s="41" t="s">
        <v>37</v>
      </c>
      <c r="B959" s="37">
        <v>2542000</v>
      </c>
      <c r="C959" s="37">
        <v>514682.4</v>
      </c>
      <c r="D959" s="37">
        <f>B959-C959</f>
        <v>2027317.6</v>
      </c>
      <c r="E959" s="42">
        <f>C959/B959</f>
        <v>0.20247143981117233</v>
      </c>
      <c r="F959" s="38"/>
    </row>
    <row r="960" spans="1:6" s="39" customFormat="1" ht="18" customHeight="1" x14ac:dyDescent="0.25">
      <c r="A960" s="41" t="s">
        <v>38</v>
      </c>
      <c r="B960" s="37">
        <v>0</v>
      </c>
      <c r="C960" s="37">
        <v>0</v>
      </c>
      <c r="D960" s="37">
        <f>B960-C960</f>
        <v>0</v>
      </c>
      <c r="E960" s="42"/>
      <c r="F960" s="38"/>
    </row>
    <row r="961" spans="1:6" s="39" customFormat="1" ht="18" customHeight="1" x14ac:dyDescent="0.25">
      <c r="A961" s="41" t="s">
        <v>39</v>
      </c>
      <c r="B961" s="37">
        <v>0</v>
      </c>
      <c r="C961" s="37">
        <v>0</v>
      </c>
      <c r="D961" s="37">
        <f>B961-C961</f>
        <v>0</v>
      </c>
      <c r="E961" s="42"/>
      <c r="F961" s="38"/>
    </row>
    <row r="962" spans="1:6" s="39" customFormat="1" ht="18" customHeight="1" x14ac:dyDescent="0.25">
      <c r="A962" s="43" t="s">
        <v>40</v>
      </c>
      <c r="B962" s="44">
        <v>16940000</v>
      </c>
      <c r="C962" s="44">
        <v>514682.4</v>
      </c>
      <c r="D962" s="44">
        <f t="shared" ref="C962:D962" si="192">SUM(D958:D961)</f>
        <v>16425317.6</v>
      </c>
      <c r="E962" s="45">
        <f>C962/B962</f>
        <v>3.038266824085006E-2</v>
      </c>
      <c r="F962" s="38"/>
    </row>
    <row r="963" spans="1:6" s="39" customFormat="1" ht="18" customHeight="1" x14ac:dyDescent="0.25">
      <c r="A963" s="46" t="s">
        <v>41</v>
      </c>
      <c r="B963" s="37">
        <v>0</v>
      </c>
      <c r="C963" s="37">
        <v>0</v>
      </c>
      <c r="D963" s="37">
        <f>B963-C963</f>
        <v>0</v>
      </c>
      <c r="E963" s="42"/>
      <c r="F963" s="38"/>
    </row>
    <row r="964" spans="1:6" s="39" customFormat="1" ht="18" customHeight="1" x14ac:dyDescent="0.25">
      <c r="A964" s="43" t="s">
        <v>42</v>
      </c>
      <c r="B964" s="44">
        <v>16940000</v>
      </c>
      <c r="C964" s="44">
        <v>514682.4</v>
      </c>
      <c r="D964" s="44">
        <f t="shared" ref="C964:D964" si="193">D963+D962</f>
        <v>16425317.6</v>
      </c>
      <c r="E964" s="45">
        <f>C964/B964</f>
        <v>3.038266824085006E-2</v>
      </c>
      <c r="F964" s="47"/>
    </row>
    <row r="965" spans="1:6" s="39" customFormat="1" ht="15" customHeight="1" x14ac:dyDescent="0.25">
      <c r="A965" s="36"/>
      <c r="B965" s="37"/>
      <c r="C965" s="37"/>
      <c r="D965" s="37"/>
      <c r="E965" s="37"/>
      <c r="F965" s="38"/>
    </row>
    <row r="966" spans="1:6" s="39" customFormat="1" ht="15" customHeight="1" x14ac:dyDescent="0.25">
      <c r="A966" s="36"/>
      <c r="B966" s="37"/>
      <c r="C966" s="37"/>
      <c r="D966" s="37"/>
      <c r="E966" s="37"/>
      <c r="F966" s="38"/>
    </row>
    <row r="967" spans="1:6" s="39" customFormat="1" ht="15" customHeight="1" x14ac:dyDescent="0.3">
      <c r="A967" s="40" t="s">
        <v>62</v>
      </c>
      <c r="B967" s="37"/>
      <c r="C967" s="37"/>
      <c r="D967" s="37"/>
      <c r="E967" s="37"/>
      <c r="F967" s="38"/>
    </row>
    <row r="968" spans="1:6" s="39" customFormat="1" ht="18" customHeight="1" x14ac:dyDescent="0.25">
      <c r="A968" s="41" t="s">
        <v>36</v>
      </c>
      <c r="B968" s="37">
        <v>5970000</v>
      </c>
      <c r="C968" s="37">
        <v>0</v>
      </c>
      <c r="D968" s="37">
        <f>B968-C968</f>
        <v>5970000</v>
      </c>
      <c r="E968" s="42">
        <f>C968/B968</f>
        <v>0</v>
      </c>
      <c r="F968" s="38"/>
    </row>
    <row r="969" spans="1:6" s="39" customFormat="1" ht="18" customHeight="1" x14ac:dyDescent="0.25">
      <c r="A969" s="41" t="s">
        <v>37</v>
      </c>
      <c r="B969" s="37">
        <v>1151000</v>
      </c>
      <c r="C969" s="37">
        <v>222766.5</v>
      </c>
      <c r="D969" s="37">
        <f>B969-C969</f>
        <v>928233.5</v>
      </c>
      <c r="E969" s="42">
        <f>C969/B969</f>
        <v>0.19354170286707212</v>
      </c>
      <c r="F969" s="38"/>
    </row>
    <row r="970" spans="1:6" s="39" customFormat="1" ht="18" customHeight="1" x14ac:dyDescent="0.25">
      <c r="A970" s="41" t="s">
        <v>38</v>
      </c>
      <c r="B970" s="37">
        <v>0</v>
      </c>
      <c r="C970" s="37">
        <v>0</v>
      </c>
      <c r="D970" s="37">
        <f>B970-C970</f>
        <v>0</v>
      </c>
      <c r="E970" s="42"/>
      <c r="F970" s="38"/>
    </row>
    <row r="971" spans="1:6" s="39" customFormat="1" ht="18" customHeight="1" x14ac:dyDescent="0.25">
      <c r="A971" s="41" t="s">
        <v>39</v>
      </c>
      <c r="B971" s="37">
        <v>0</v>
      </c>
      <c r="C971" s="37">
        <v>0</v>
      </c>
      <c r="D971" s="37">
        <f>B971-C971</f>
        <v>0</v>
      </c>
      <c r="E971" s="42"/>
      <c r="F971" s="38"/>
    </row>
    <row r="972" spans="1:6" s="39" customFormat="1" ht="18" customHeight="1" x14ac:dyDescent="0.25">
      <c r="A972" s="43" t="s">
        <v>40</v>
      </c>
      <c r="B972" s="44">
        <v>7121000</v>
      </c>
      <c r="C972" s="44">
        <v>222766.5</v>
      </c>
      <c r="D972" s="44">
        <f t="shared" ref="C972:D972" si="194">SUM(D968:D971)</f>
        <v>6898233.5</v>
      </c>
      <c r="E972" s="45">
        <f>C972/B972</f>
        <v>3.1283036090436735E-2</v>
      </c>
      <c r="F972" s="38"/>
    </row>
    <row r="973" spans="1:6" s="39" customFormat="1" ht="18" customHeight="1" x14ac:dyDescent="0.25">
      <c r="A973" s="46" t="s">
        <v>41</v>
      </c>
      <c r="B973" s="37">
        <v>0</v>
      </c>
      <c r="C973" s="37">
        <v>0</v>
      </c>
      <c r="D973" s="37">
        <f>B973-C973</f>
        <v>0</v>
      </c>
      <c r="E973" s="42"/>
      <c r="F973" s="38"/>
    </row>
    <row r="974" spans="1:6" s="39" customFormat="1" ht="18" customHeight="1" x14ac:dyDescent="0.25">
      <c r="A974" s="43" t="s">
        <v>42</v>
      </c>
      <c r="B974" s="44">
        <v>7121000</v>
      </c>
      <c r="C974" s="44">
        <v>222766.5</v>
      </c>
      <c r="D974" s="44">
        <f t="shared" ref="C974:D974" si="195">D973+D972</f>
        <v>6898233.5</v>
      </c>
      <c r="E974" s="45">
        <f>C974/B974</f>
        <v>3.1283036090436735E-2</v>
      </c>
      <c r="F974" s="47"/>
    </row>
    <row r="975" spans="1:6" s="39" customFormat="1" ht="15" customHeight="1" x14ac:dyDescent="0.25">
      <c r="A975" s="36"/>
      <c r="B975" s="37"/>
      <c r="C975" s="37"/>
      <c r="D975" s="37"/>
      <c r="E975" s="37"/>
      <c r="F975" s="38"/>
    </row>
    <row r="976" spans="1:6" s="39" customFormat="1" ht="15" customHeight="1" x14ac:dyDescent="0.25">
      <c r="A976" s="36"/>
      <c r="B976" s="37"/>
      <c r="C976" s="37"/>
      <c r="D976" s="37"/>
      <c r="E976" s="37"/>
      <c r="F976" s="38"/>
    </row>
    <row r="977" spans="1:6" s="39" customFormat="1" ht="15" customHeight="1" x14ac:dyDescent="0.3">
      <c r="A977" s="40" t="s">
        <v>63</v>
      </c>
      <c r="B977" s="37"/>
      <c r="C977" s="37"/>
      <c r="D977" s="37"/>
      <c r="E977" s="37"/>
      <c r="F977" s="38"/>
    </row>
    <row r="978" spans="1:6" s="39" customFormat="1" ht="18" customHeight="1" x14ac:dyDescent="0.25">
      <c r="A978" s="41" t="s">
        <v>36</v>
      </c>
      <c r="B978" s="37">
        <v>2759000</v>
      </c>
      <c r="C978" s="37">
        <v>0</v>
      </c>
      <c r="D978" s="37">
        <f>B978-C978</f>
        <v>2759000</v>
      </c>
      <c r="E978" s="42">
        <f>C978/B978</f>
        <v>0</v>
      </c>
      <c r="F978" s="38"/>
    </row>
    <row r="979" spans="1:6" s="39" customFormat="1" ht="18" customHeight="1" x14ac:dyDescent="0.25">
      <c r="A979" s="41" t="s">
        <v>37</v>
      </c>
      <c r="B979" s="37">
        <v>1450000</v>
      </c>
      <c r="C979" s="37">
        <v>338761</v>
      </c>
      <c r="D979" s="37">
        <f>B979-C979</f>
        <v>1111239</v>
      </c>
      <c r="E979" s="42">
        <f>C979/B979</f>
        <v>0.23362827586206897</v>
      </c>
      <c r="F979" s="38"/>
    </row>
    <row r="980" spans="1:6" s="39" customFormat="1" ht="18" customHeight="1" x14ac:dyDescent="0.25">
      <c r="A980" s="41" t="s">
        <v>38</v>
      </c>
      <c r="B980" s="37">
        <v>0</v>
      </c>
      <c r="C980" s="37">
        <v>0</v>
      </c>
      <c r="D980" s="37">
        <f>B980-C980</f>
        <v>0</v>
      </c>
      <c r="E980" s="42"/>
      <c r="F980" s="38"/>
    </row>
    <row r="981" spans="1:6" s="39" customFormat="1" ht="18" customHeight="1" x14ac:dyDescent="0.25">
      <c r="A981" s="41" t="s">
        <v>39</v>
      </c>
      <c r="B981" s="37">
        <v>0</v>
      </c>
      <c r="C981" s="37">
        <v>0</v>
      </c>
      <c r="D981" s="37">
        <f>B981-C981</f>
        <v>0</v>
      </c>
      <c r="E981" s="42"/>
      <c r="F981" s="38"/>
    </row>
    <row r="982" spans="1:6" s="39" customFormat="1" ht="18" customHeight="1" x14ac:dyDescent="0.25">
      <c r="A982" s="43" t="s">
        <v>40</v>
      </c>
      <c r="B982" s="44">
        <v>4209000</v>
      </c>
      <c r="C982" s="44">
        <v>338761</v>
      </c>
      <c r="D982" s="44">
        <f t="shared" ref="C982:D982" si="196">SUM(D978:D981)</f>
        <v>3870239</v>
      </c>
      <c r="E982" s="45">
        <f>C982/B982</f>
        <v>8.0484913281064385E-2</v>
      </c>
      <c r="F982" s="38"/>
    </row>
    <row r="983" spans="1:6" s="39" customFormat="1" ht="18" customHeight="1" x14ac:dyDescent="0.25">
      <c r="A983" s="46" t="s">
        <v>41</v>
      </c>
      <c r="B983" s="37">
        <v>0</v>
      </c>
      <c r="C983" s="37">
        <v>0</v>
      </c>
      <c r="D983" s="37">
        <f>B983-C983</f>
        <v>0</v>
      </c>
      <c r="E983" s="42"/>
      <c r="F983" s="38"/>
    </row>
    <row r="984" spans="1:6" s="39" customFormat="1" ht="18" customHeight="1" x14ac:dyDescent="0.25">
      <c r="A984" s="43" t="s">
        <v>42</v>
      </c>
      <c r="B984" s="44">
        <v>4209000</v>
      </c>
      <c r="C984" s="44">
        <v>338761</v>
      </c>
      <c r="D984" s="44">
        <f t="shared" ref="C984:D984" si="197">D983+D982</f>
        <v>3870239</v>
      </c>
      <c r="E984" s="45">
        <f>C984/B984</f>
        <v>8.0484913281064385E-2</v>
      </c>
      <c r="F984" s="47"/>
    </row>
    <row r="985" spans="1:6" s="39" customFormat="1" ht="15" customHeight="1" x14ac:dyDescent="0.25">
      <c r="A985" s="36"/>
      <c r="B985" s="37"/>
      <c r="C985" s="37"/>
      <c r="D985" s="37"/>
      <c r="E985" s="37"/>
      <c r="F985" s="38"/>
    </row>
    <row r="986" spans="1:6" s="39" customFormat="1" ht="15" customHeight="1" x14ac:dyDescent="0.25">
      <c r="A986" s="36"/>
      <c r="B986" s="37"/>
      <c r="C986" s="37"/>
      <c r="D986" s="37"/>
      <c r="E986" s="37"/>
      <c r="F986" s="38"/>
    </row>
    <row r="987" spans="1:6" s="39" customFormat="1" ht="15" customHeight="1" x14ac:dyDescent="0.3">
      <c r="A987" s="40" t="s">
        <v>64</v>
      </c>
      <c r="B987" s="37"/>
      <c r="C987" s="37"/>
      <c r="D987" s="37"/>
      <c r="E987" s="37"/>
      <c r="F987" s="38"/>
    </row>
    <row r="988" spans="1:6" s="39" customFormat="1" ht="18" customHeight="1" x14ac:dyDescent="0.25">
      <c r="A988" s="41" t="s">
        <v>36</v>
      </c>
      <c r="B988" s="37">
        <v>18412000</v>
      </c>
      <c r="C988" s="37">
        <v>0</v>
      </c>
      <c r="D988" s="37">
        <f>B988-C988</f>
        <v>18412000</v>
      </c>
      <c r="E988" s="42">
        <f>C988/B988</f>
        <v>0</v>
      </c>
      <c r="F988" s="38"/>
    </row>
    <row r="989" spans="1:6" s="39" customFormat="1" ht="18" customHeight="1" x14ac:dyDescent="0.25">
      <c r="A989" s="41" t="s">
        <v>37</v>
      </c>
      <c r="B989" s="37">
        <v>3012000</v>
      </c>
      <c r="C989" s="37">
        <v>15810</v>
      </c>
      <c r="D989" s="37">
        <f>B989-C989</f>
        <v>2996190</v>
      </c>
      <c r="E989" s="42">
        <f>C989/B989</f>
        <v>5.2490039840637449E-3</v>
      </c>
      <c r="F989" s="38"/>
    </row>
    <row r="990" spans="1:6" s="39" customFormat="1" ht="18" customHeight="1" x14ac:dyDescent="0.25">
      <c r="A990" s="41" t="s">
        <v>38</v>
      </c>
      <c r="B990" s="37">
        <v>0</v>
      </c>
      <c r="C990" s="37">
        <v>0</v>
      </c>
      <c r="D990" s="37">
        <f>B990-C990</f>
        <v>0</v>
      </c>
      <c r="E990" s="42"/>
      <c r="F990" s="38"/>
    </row>
    <row r="991" spans="1:6" s="39" customFormat="1" ht="18" customHeight="1" x14ac:dyDescent="0.25">
      <c r="A991" s="41" t="s">
        <v>39</v>
      </c>
      <c r="B991" s="37">
        <v>0</v>
      </c>
      <c r="C991" s="37">
        <v>0</v>
      </c>
      <c r="D991" s="37">
        <f>B991-C991</f>
        <v>0</v>
      </c>
      <c r="E991" s="42"/>
      <c r="F991" s="38"/>
    </row>
    <row r="992" spans="1:6" s="39" customFormat="1" ht="18" customHeight="1" x14ac:dyDescent="0.25">
      <c r="A992" s="43" t="s">
        <v>40</v>
      </c>
      <c r="B992" s="44">
        <v>21424000</v>
      </c>
      <c r="C992" s="44">
        <v>15810</v>
      </c>
      <c r="D992" s="44">
        <f t="shared" ref="C992:D992" si="198">SUM(D988:D991)</f>
        <v>21408190</v>
      </c>
      <c r="E992" s="45">
        <f>C992/B992</f>
        <v>7.3795743091859597E-4</v>
      </c>
      <c r="F992" s="38"/>
    </row>
    <row r="993" spans="1:6" s="39" customFormat="1" ht="18" customHeight="1" x14ac:dyDescent="0.25">
      <c r="A993" s="46" t="s">
        <v>41</v>
      </c>
      <c r="B993" s="37">
        <v>0</v>
      </c>
      <c r="C993" s="37">
        <v>0</v>
      </c>
      <c r="D993" s="37">
        <f>B993-C993</f>
        <v>0</v>
      </c>
      <c r="E993" s="42"/>
      <c r="F993" s="38"/>
    </row>
    <row r="994" spans="1:6" s="39" customFormat="1" ht="18" customHeight="1" x14ac:dyDescent="0.25">
      <c r="A994" s="43" t="s">
        <v>42</v>
      </c>
      <c r="B994" s="44">
        <v>21424000</v>
      </c>
      <c r="C994" s="44">
        <v>15810</v>
      </c>
      <c r="D994" s="44">
        <f t="shared" ref="C994:D994" si="199">D993+D992</f>
        <v>21408190</v>
      </c>
      <c r="E994" s="45">
        <f>C994/B994</f>
        <v>7.3795743091859597E-4</v>
      </c>
      <c r="F994" s="47"/>
    </row>
    <row r="995" spans="1:6" s="39" customFormat="1" ht="15" customHeight="1" x14ac:dyDescent="0.25">
      <c r="A995" s="36"/>
      <c r="B995" s="37"/>
      <c r="C995" s="37"/>
      <c r="D995" s="37"/>
      <c r="E995" s="37"/>
      <c r="F995" s="38"/>
    </row>
    <row r="996" spans="1:6" s="39" customFormat="1" ht="15" customHeight="1" x14ac:dyDescent="0.25">
      <c r="A996" s="36"/>
      <c r="B996" s="37"/>
      <c r="C996" s="37"/>
      <c r="D996" s="37"/>
      <c r="E996" s="37"/>
      <c r="F996" s="38"/>
    </row>
    <row r="997" spans="1:6" s="39" customFormat="1" ht="15" customHeight="1" x14ac:dyDescent="0.3">
      <c r="A997" s="40" t="s">
        <v>65</v>
      </c>
      <c r="B997" s="37"/>
      <c r="C997" s="37"/>
      <c r="D997" s="37"/>
      <c r="E997" s="37"/>
      <c r="F997" s="38"/>
    </row>
    <row r="998" spans="1:6" s="39" customFormat="1" ht="18" customHeight="1" x14ac:dyDescent="0.25">
      <c r="A998" s="41" t="s">
        <v>36</v>
      </c>
      <c r="B998" s="37">
        <v>34065000</v>
      </c>
      <c r="C998" s="37">
        <v>0</v>
      </c>
      <c r="D998" s="37">
        <f>B998-C998</f>
        <v>34065000</v>
      </c>
      <c r="E998" s="42">
        <f>C998/B998</f>
        <v>0</v>
      </c>
      <c r="F998" s="38"/>
    </row>
    <row r="999" spans="1:6" s="39" customFormat="1" ht="18" customHeight="1" x14ac:dyDescent="0.25">
      <c r="A999" s="41" t="s">
        <v>37</v>
      </c>
      <c r="B999" s="37">
        <v>5603000</v>
      </c>
      <c r="C999" s="37">
        <v>1096416</v>
      </c>
      <c r="D999" s="37">
        <f>B999-C999</f>
        <v>4506584</v>
      </c>
      <c r="E999" s="42">
        <f>C999/B999</f>
        <v>0.19568374085311441</v>
      </c>
      <c r="F999" s="38"/>
    </row>
    <row r="1000" spans="1:6" s="39" customFormat="1" ht="18" customHeight="1" x14ac:dyDescent="0.25">
      <c r="A1000" s="41" t="s">
        <v>38</v>
      </c>
      <c r="B1000" s="37">
        <v>0</v>
      </c>
      <c r="C1000" s="37">
        <v>0</v>
      </c>
      <c r="D1000" s="37">
        <f>B1000-C1000</f>
        <v>0</v>
      </c>
      <c r="E1000" s="42"/>
      <c r="F1000" s="38"/>
    </row>
    <row r="1001" spans="1:6" s="39" customFormat="1" ht="18" customHeight="1" x14ac:dyDescent="0.25">
      <c r="A1001" s="41" t="s">
        <v>39</v>
      </c>
      <c r="B1001" s="37">
        <v>0</v>
      </c>
      <c r="C1001" s="37">
        <v>0</v>
      </c>
      <c r="D1001" s="37">
        <f>B1001-C1001</f>
        <v>0</v>
      </c>
      <c r="E1001" s="42"/>
      <c r="F1001" s="38"/>
    </row>
    <row r="1002" spans="1:6" s="39" customFormat="1" ht="18" customHeight="1" x14ac:dyDescent="0.25">
      <c r="A1002" s="43" t="s">
        <v>40</v>
      </c>
      <c r="B1002" s="44">
        <v>39668000</v>
      </c>
      <c r="C1002" s="44">
        <v>1096416</v>
      </c>
      <c r="D1002" s="44">
        <f t="shared" ref="C1002:D1002" si="200">SUM(D998:D1001)</f>
        <v>38571584</v>
      </c>
      <c r="E1002" s="45">
        <f>C1002/B1002</f>
        <v>2.7639810426540283E-2</v>
      </c>
      <c r="F1002" s="38"/>
    </row>
    <row r="1003" spans="1:6" s="39" customFormat="1" ht="18" customHeight="1" x14ac:dyDescent="0.25">
      <c r="A1003" s="46" t="s">
        <v>41</v>
      </c>
      <c r="B1003" s="37">
        <v>0</v>
      </c>
      <c r="C1003" s="37">
        <v>0</v>
      </c>
      <c r="D1003" s="37">
        <f>B1003-C1003</f>
        <v>0</v>
      </c>
      <c r="E1003" s="42"/>
      <c r="F1003" s="38"/>
    </row>
    <row r="1004" spans="1:6" s="39" customFormat="1" ht="18" customHeight="1" x14ac:dyDescent="0.25">
      <c r="A1004" s="43" t="s">
        <v>42</v>
      </c>
      <c r="B1004" s="44">
        <v>39668000</v>
      </c>
      <c r="C1004" s="44">
        <v>1096416</v>
      </c>
      <c r="D1004" s="44">
        <f t="shared" ref="C1004:D1004" si="201">D1003+D1002</f>
        <v>38571584</v>
      </c>
      <c r="E1004" s="45">
        <f>C1004/B1004</f>
        <v>2.7639810426540283E-2</v>
      </c>
      <c r="F1004" s="47"/>
    </row>
    <row r="1005" spans="1:6" s="39" customFormat="1" ht="15" customHeight="1" x14ac:dyDescent="0.25">
      <c r="A1005" s="36"/>
      <c r="B1005" s="37"/>
      <c r="C1005" s="37"/>
      <c r="D1005" s="37"/>
      <c r="E1005" s="37"/>
      <c r="F1005" s="38"/>
    </row>
    <row r="1006" spans="1:6" s="39" customFormat="1" ht="15" customHeight="1" x14ac:dyDescent="0.25">
      <c r="A1006" s="36"/>
      <c r="B1006" s="37"/>
      <c r="C1006" s="37"/>
      <c r="D1006" s="37"/>
      <c r="E1006" s="37"/>
      <c r="F1006" s="38"/>
    </row>
    <row r="1007" spans="1:6" s="39" customFormat="1" ht="15" customHeight="1" x14ac:dyDescent="0.3">
      <c r="A1007" s="40" t="s">
        <v>66</v>
      </c>
      <c r="B1007" s="37"/>
      <c r="C1007" s="37"/>
      <c r="D1007" s="37"/>
      <c r="E1007" s="37"/>
      <c r="F1007" s="38"/>
    </row>
    <row r="1008" spans="1:6" s="39" customFormat="1" ht="18" customHeight="1" x14ac:dyDescent="0.25">
      <c r="A1008" s="41" t="s">
        <v>36</v>
      </c>
      <c r="B1008" s="37">
        <v>18813000</v>
      </c>
      <c r="C1008" s="37">
        <v>0</v>
      </c>
      <c r="D1008" s="37">
        <f>B1008-C1008</f>
        <v>18813000</v>
      </c>
      <c r="E1008" s="42">
        <f>C1008/B1008</f>
        <v>0</v>
      </c>
      <c r="F1008" s="38"/>
    </row>
    <row r="1009" spans="1:6" s="39" customFormat="1" ht="18" customHeight="1" x14ac:dyDescent="0.25">
      <c r="A1009" s="41" t="s">
        <v>37</v>
      </c>
      <c r="B1009" s="37">
        <v>3131000</v>
      </c>
      <c r="C1009" s="37">
        <v>696874.33</v>
      </c>
      <c r="D1009" s="37">
        <f>B1009-C1009</f>
        <v>2434125.67</v>
      </c>
      <c r="E1009" s="42">
        <f>C1009/B1009</f>
        <v>0.22257244650271477</v>
      </c>
      <c r="F1009" s="38"/>
    </row>
    <row r="1010" spans="1:6" s="39" customFormat="1" ht="18" customHeight="1" x14ac:dyDescent="0.25">
      <c r="A1010" s="41" t="s">
        <v>38</v>
      </c>
      <c r="B1010" s="37">
        <v>0</v>
      </c>
      <c r="C1010" s="37">
        <v>0</v>
      </c>
      <c r="D1010" s="37">
        <f>B1010-C1010</f>
        <v>0</v>
      </c>
      <c r="E1010" s="42"/>
      <c r="F1010" s="38"/>
    </row>
    <row r="1011" spans="1:6" s="39" customFormat="1" ht="18" customHeight="1" x14ac:dyDescent="0.25">
      <c r="A1011" s="41" t="s">
        <v>39</v>
      </c>
      <c r="B1011" s="37">
        <v>0</v>
      </c>
      <c r="C1011" s="37">
        <v>0</v>
      </c>
      <c r="D1011" s="37">
        <f>B1011-C1011</f>
        <v>0</v>
      </c>
      <c r="E1011" s="42"/>
      <c r="F1011" s="38"/>
    </row>
    <row r="1012" spans="1:6" s="39" customFormat="1" ht="18" customHeight="1" x14ac:dyDescent="0.25">
      <c r="A1012" s="43" t="s">
        <v>40</v>
      </c>
      <c r="B1012" s="44">
        <v>21944000</v>
      </c>
      <c r="C1012" s="44">
        <v>696874.33</v>
      </c>
      <c r="D1012" s="44">
        <f t="shared" ref="C1012:D1012" si="202">SUM(D1008:D1011)</f>
        <v>21247125.670000002</v>
      </c>
      <c r="E1012" s="45">
        <f>C1012/B1012</f>
        <v>3.1756941760845786E-2</v>
      </c>
      <c r="F1012" s="38"/>
    </row>
    <row r="1013" spans="1:6" s="39" customFormat="1" ht="18" customHeight="1" x14ac:dyDescent="0.25">
      <c r="A1013" s="46" t="s">
        <v>41</v>
      </c>
      <c r="B1013" s="37">
        <v>0</v>
      </c>
      <c r="C1013" s="37">
        <v>0</v>
      </c>
      <c r="D1013" s="37">
        <f>B1013-C1013</f>
        <v>0</v>
      </c>
      <c r="E1013" s="42"/>
      <c r="F1013" s="38"/>
    </row>
    <row r="1014" spans="1:6" s="39" customFormat="1" ht="18" customHeight="1" x14ac:dyDescent="0.25">
      <c r="A1014" s="43" t="s">
        <v>42</v>
      </c>
      <c r="B1014" s="44">
        <v>21944000</v>
      </c>
      <c r="C1014" s="44">
        <v>696874.33</v>
      </c>
      <c r="D1014" s="44">
        <f t="shared" ref="C1014:D1014" si="203">D1013+D1012</f>
        <v>21247125.670000002</v>
      </c>
      <c r="E1014" s="45">
        <f>C1014/B1014</f>
        <v>3.1756941760845786E-2</v>
      </c>
      <c r="F1014" s="47"/>
    </row>
    <row r="1015" spans="1:6" s="39" customFormat="1" ht="15" customHeight="1" x14ac:dyDescent="0.25">
      <c r="A1015" s="36"/>
      <c r="B1015" s="37"/>
      <c r="C1015" s="37"/>
      <c r="D1015" s="37"/>
      <c r="E1015" s="37"/>
      <c r="F1015" s="38"/>
    </row>
    <row r="1016" spans="1:6" s="39" customFormat="1" ht="15" customHeight="1" x14ac:dyDescent="0.25">
      <c r="A1016" s="36"/>
      <c r="B1016" s="37"/>
      <c r="C1016" s="37"/>
      <c r="D1016" s="37"/>
      <c r="E1016" s="37"/>
      <c r="F1016" s="38"/>
    </row>
    <row r="1017" spans="1:6" s="39" customFormat="1" ht="15" customHeight="1" x14ac:dyDescent="0.3">
      <c r="A1017" s="40" t="s">
        <v>67</v>
      </c>
      <c r="B1017" s="37"/>
      <c r="C1017" s="37"/>
      <c r="D1017" s="37"/>
      <c r="E1017" s="37"/>
      <c r="F1017" s="38"/>
    </row>
    <row r="1018" spans="1:6" s="39" customFormat="1" ht="18" customHeight="1" x14ac:dyDescent="0.25">
      <c r="A1018" s="41" t="s">
        <v>36</v>
      </c>
      <c r="B1018" s="37">
        <v>12391000</v>
      </c>
      <c r="C1018" s="37">
        <v>0</v>
      </c>
      <c r="D1018" s="37">
        <f>B1018-C1018</f>
        <v>12391000</v>
      </c>
      <c r="E1018" s="42">
        <f>C1018/B1018</f>
        <v>0</v>
      </c>
      <c r="F1018" s="38"/>
    </row>
    <row r="1019" spans="1:6" s="39" customFormat="1" ht="18" customHeight="1" x14ac:dyDescent="0.25">
      <c r="A1019" s="41" t="s">
        <v>37</v>
      </c>
      <c r="B1019" s="37">
        <v>2169000</v>
      </c>
      <c r="C1019" s="37">
        <v>596044</v>
      </c>
      <c r="D1019" s="37">
        <f>B1019-C1019</f>
        <v>1572956</v>
      </c>
      <c r="E1019" s="42">
        <f>C1019/B1019</f>
        <v>0.27480129091747352</v>
      </c>
      <c r="F1019" s="38"/>
    </row>
    <row r="1020" spans="1:6" s="39" customFormat="1" ht="18" customHeight="1" x14ac:dyDescent="0.25">
      <c r="A1020" s="41" t="s">
        <v>38</v>
      </c>
      <c r="B1020" s="37">
        <v>0</v>
      </c>
      <c r="C1020" s="37">
        <v>0</v>
      </c>
      <c r="D1020" s="37">
        <f>B1020-C1020</f>
        <v>0</v>
      </c>
      <c r="E1020" s="42"/>
      <c r="F1020" s="38"/>
    </row>
    <row r="1021" spans="1:6" s="39" customFormat="1" ht="18" customHeight="1" x14ac:dyDescent="0.25">
      <c r="A1021" s="41" t="s">
        <v>39</v>
      </c>
      <c r="B1021" s="37">
        <v>0</v>
      </c>
      <c r="C1021" s="37">
        <v>0</v>
      </c>
      <c r="D1021" s="37">
        <f>B1021-C1021</f>
        <v>0</v>
      </c>
      <c r="E1021" s="42"/>
      <c r="F1021" s="38"/>
    </row>
    <row r="1022" spans="1:6" s="39" customFormat="1" ht="18" customHeight="1" x14ac:dyDescent="0.25">
      <c r="A1022" s="43" t="s">
        <v>40</v>
      </c>
      <c r="B1022" s="44">
        <v>14560000</v>
      </c>
      <c r="C1022" s="44">
        <v>596044</v>
      </c>
      <c r="D1022" s="44">
        <f t="shared" ref="C1022:D1022" si="204">SUM(D1018:D1021)</f>
        <v>13963956</v>
      </c>
      <c r="E1022" s="45">
        <f>C1022/B1022</f>
        <v>4.0937087912087909E-2</v>
      </c>
      <c r="F1022" s="38"/>
    </row>
    <row r="1023" spans="1:6" s="39" customFormat="1" ht="18" customHeight="1" x14ac:dyDescent="0.25">
      <c r="A1023" s="46" t="s">
        <v>41</v>
      </c>
      <c r="B1023" s="37">
        <v>0</v>
      </c>
      <c r="C1023" s="37">
        <v>0</v>
      </c>
      <c r="D1023" s="37">
        <f>B1023-C1023</f>
        <v>0</v>
      </c>
      <c r="E1023" s="42"/>
      <c r="F1023" s="38"/>
    </row>
    <row r="1024" spans="1:6" s="39" customFormat="1" ht="18" customHeight="1" x14ac:dyDescent="0.25">
      <c r="A1024" s="43" t="s">
        <v>42</v>
      </c>
      <c r="B1024" s="44">
        <v>14560000</v>
      </c>
      <c r="C1024" s="44">
        <v>596044</v>
      </c>
      <c r="D1024" s="44">
        <f t="shared" ref="C1024:D1024" si="205">D1023+D1022</f>
        <v>13963956</v>
      </c>
      <c r="E1024" s="45">
        <f>C1024/B1024</f>
        <v>4.0937087912087909E-2</v>
      </c>
      <c r="F1024" s="47"/>
    </row>
    <row r="1025" spans="1:6" s="39" customFormat="1" ht="15" customHeight="1" x14ac:dyDescent="0.25">
      <c r="A1025" s="36"/>
      <c r="B1025" s="37"/>
      <c r="C1025" s="37"/>
      <c r="D1025" s="37"/>
      <c r="E1025" s="37"/>
      <c r="F1025" s="38"/>
    </row>
    <row r="1026" spans="1:6" s="39" customFormat="1" ht="15" customHeight="1" x14ac:dyDescent="0.25">
      <c r="A1026" s="36"/>
      <c r="B1026" s="37"/>
      <c r="C1026" s="37"/>
      <c r="D1026" s="37"/>
      <c r="E1026" s="37"/>
      <c r="F1026" s="38"/>
    </row>
    <row r="1027" spans="1:6" s="39" customFormat="1" ht="15" customHeight="1" x14ac:dyDescent="0.3">
      <c r="A1027" s="40" t="s">
        <v>68</v>
      </c>
      <c r="B1027" s="37"/>
      <c r="C1027" s="37"/>
      <c r="D1027" s="37"/>
      <c r="E1027" s="37"/>
      <c r="F1027" s="38"/>
    </row>
    <row r="1028" spans="1:6" s="39" customFormat="1" ht="18" customHeight="1" x14ac:dyDescent="0.25">
      <c r="A1028" s="41" t="s">
        <v>36</v>
      </c>
      <c r="B1028" s="37">
        <v>5970000</v>
      </c>
      <c r="C1028" s="37">
        <v>0</v>
      </c>
      <c r="D1028" s="37">
        <f>B1028-C1028</f>
        <v>5970000</v>
      </c>
      <c r="E1028" s="42">
        <f>C1028/B1028</f>
        <v>0</v>
      </c>
      <c r="F1028" s="38"/>
    </row>
    <row r="1029" spans="1:6" s="39" customFormat="1" ht="18" customHeight="1" x14ac:dyDescent="0.25">
      <c r="A1029" s="41" t="s">
        <v>37</v>
      </c>
      <c r="B1029" s="37">
        <v>986000</v>
      </c>
      <c r="C1029" s="37">
        <v>237856.22</v>
      </c>
      <c r="D1029" s="37">
        <f>B1029-C1029</f>
        <v>748143.78</v>
      </c>
      <c r="E1029" s="42">
        <f>C1029/B1029</f>
        <v>0.24123348884381338</v>
      </c>
      <c r="F1029" s="38"/>
    </row>
    <row r="1030" spans="1:6" s="39" customFormat="1" ht="18" customHeight="1" x14ac:dyDescent="0.25">
      <c r="A1030" s="41" t="s">
        <v>38</v>
      </c>
      <c r="B1030" s="37">
        <v>0</v>
      </c>
      <c r="C1030" s="37">
        <v>0</v>
      </c>
      <c r="D1030" s="37">
        <f>B1030-C1030</f>
        <v>0</v>
      </c>
      <c r="E1030" s="42"/>
      <c r="F1030" s="38"/>
    </row>
    <row r="1031" spans="1:6" s="39" customFormat="1" ht="18" customHeight="1" x14ac:dyDescent="0.25">
      <c r="A1031" s="41" t="s">
        <v>39</v>
      </c>
      <c r="B1031" s="37">
        <v>0</v>
      </c>
      <c r="C1031" s="37">
        <v>0</v>
      </c>
      <c r="D1031" s="37">
        <f>B1031-C1031</f>
        <v>0</v>
      </c>
      <c r="E1031" s="42"/>
      <c r="F1031" s="38"/>
    </row>
    <row r="1032" spans="1:6" s="39" customFormat="1" ht="18" customHeight="1" x14ac:dyDescent="0.25">
      <c r="A1032" s="43" t="s">
        <v>40</v>
      </c>
      <c r="B1032" s="44">
        <v>6956000</v>
      </c>
      <c r="C1032" s="44">
        <v>237856.22</v>
      </c>
      <c r="D1032" s="44">
        <f t="shared" ref="C1032:D1032" si="206">SUM(D1028:D1031)</f>
        <v>6718143.7800000003</v>
      </c>
      <c r="E1032" s="45">
        <f>C1032/B1032</f>
        <v>3.4194396204715351E-2</v>
      </c>
      <c r="F1032" s="38"/>
    </row>
    <row r="1033" spans="1:6" s="39" customFormat="1" ht="18" customHeight="1" x14ac:dyDescent="0.25">
      <c r="A1033" s="46" t="s">
        <v>41</v>
      </c>
      <c r="B1033" s="37">
        <v>0</v>
      </c>
      <c r="C1033" s="37">
        <v>0</v>
      </c>
      <c r="D1033" s="37">
        <f>B1033-C1033</f>
        <v>0</v>
      </c>
      <c r="E1033" s="42"/>
      <c r="F1033" s="38"/>
    </row>
    <row r="1034" spans="1:6" s="39" customFormat="1" ht="18" customHeight="1" x14ac:dyDescent="0.25">
      <c r="A1034" s="43" t="s">
        <v>42</v>
      </c>
      <c r="B1034" s="44">
        <v>6956000</v>
      </c>
      <c r="C1034" s="44">
        <v>237856.22</v>
      </c>
      <c r="D1034" s="44">
        <f t="shared" ref="C1034:D1034" si="207">D1033+D1032</f>
        <v>6718143.7800000003</v>
      </c>
      <c r="E1034" s="45">
        <f>C1034/B1034</f>
        <v>3.4194396204715351E-2</v>
      </c>
      <c r="F1034" s="47"/>
    </row>
    <row r="1035" spans="1:6" s="39" customFormat="1" ht="15" customHeight="1" x14ac:dyDescent="0.25">
      <c r="A1035" s="36"/>
      <c r="B1035" s="37"/>
      <c r="C1035" s="37"/>
      <c r="D1035" s="37"/>
      <c r="E1035" s="37"/>
      <c r="F1035" s="38"/>
    </row>
    <row r="1036" spans="1:6" s="39" customFormat="1" ht="15" customHeight="1" x14ac:dyDescent="0.25">
      <c r="A1036" s="36"/>
      <c r="B1036" s="37"/>
      <c r="C1036" s="37"/>
      <c r="D1036" s="37"/>
      <c r="E1036" s="37"/>
      <c r="F1036" s="38"/>
    </row>
    <row r="1037" spans="1:6" s="39" customFormat="1" ht="15" customHeight="1" x14ac:dyDescent="0.3">
      <c r="A1037" s="40" t="s">
        <v>69</v>
      </c>
      <c r="B1037" s="37"/>
      <c r="C1037" s="37"/>
      <c r="D1037" s="37"/>
      <c r="E1037" s="37"/>
      <c r="F1037" s="38"/>
    </row>
    <row r="1038" spans="1:6" s="39" customFormat="1" ht="18" customHeight="1" x14ac:dyDescent="0.25">
      <c r="A1038" s="41" t="s">
        <v>36</v>
      </c>
      <c r="B1038" s="37">
        <v>22024000</v>
      </c>
      <c r="C1038" s="37">
        <v>0</v>
      </c>
      <c r="D1038" s="37">
        <f>B1038-C1038</f>
        <v>22024000</v>
      </c>
      <c r="E1038" s="42">
        <f>C1038/B1038</f>
        <v>0</v>
      </c>
      <c r="F1038" s="38"/>
    </row>
    <row r="1039" spans="1:6" s="39" customFormat="1" ht="18" customHeight="1" x14ac:dyDescent="0.25">
      <c r="A1039" s="41" t="s">
        <v>37</v>
      </c>
      <c r="B1039" s="37">
        <v>3557000</v>
      </c>
      <c r="C1039" s="37">
        <v>581027.32000000007</v>
      </c>
      <c r="D1039" s="37">
        <f>B1039-C1039</f>
        <v>2975972.6799999997</v>
      </c>
      <c r="E1039" s="42">
        <f>C1039/B1039</f>
        <v>0.16334757379814452</v>
      </c>
      <c r="F1039" s="38"/>
    </row>
    <row r="1040" spans="1:6" s="39" customFormat="1" ht="18" customHeight="1" x14ac:dyDescent="0.25">
      <c r="A1040" s="41" t="s">
        <v>38</v>
      </c>
      <c r="B1040" s="37">
        <v>0</v>
      </c>
      <c r="C1040" s="37">
        <v>0</v>
      </c>
      <c r="D1040" s="37">
        <f>B1040-C1040</f>
        <v>0</v>
      </c>
      <c r="E1040" s="42"/>
      <c r="F1040" s="38"/>
    </row>
    <row r="1041" spans="1:6" s="39" customFormat="1" ht="18" customHeight="1" x14ac:dyDescent="0.25">
      <c r="A1041" s="41" t="s">
        <v>39</v>
      </c>
      <c r="B1041" s="37">
        <v>0</v>
      </c>
      <c r="C1041" s="37">
        <v>0</v>
      </c>
      <c r="D1041" s="37">
        <f>B1041-C1041</f>
        <v>0</v>
      </c>
      <c r="E1041" s="42"/>
      <c r="F1041" s="38"/>
    </row>
    <row r="1042" spans="1:6" s="39" customFormat="1" ht="18" customHeight="1" x14ac:dyDescent="0.25">
      <c r="A1042" s="43" t="s">
        <v>40</v>
      </c>
      <c r="B1042" s="44">
        <v>25581000</v>
      </c>
      <c r="C1042" s="44">
        <v>581027.32000000007</v>
      </c>
      <c r="D1042" s="44">
        <f t="shared" ref="C1042:D1042" si="208">SUM(D1038:D1041)</f>
        <v>24999972.68</v>
      </c>
      <c r="E1042" s="45">
        <f>C1042/B1042</f>
        <v>2.2713237168210783E-2</v>
      </c>
      <c r="F1042" s="38"/>
    </row>
    <row r="1043" spans="1:6" s="39" customFormat="1" ht="18" customHeight="1" x14ac:dyDescent="0.25">
      <c r="A1043" s="46" t="s">
        <v>41</v>
      </c>
      <c r="B1043" s="37">
        <v>0</v>
      </c>
      <c r="C1043" s="37">
        <v>0</v>
      </c>
      <c r="D1043" s="37">
        <f>B1043-C1043</f>
        <v>0</v>
      </c>
      <c r="E1043" s="42"/>
      <c r="F1043" s="38"/>
    </row>
    <row r="1044" spans="1:6" s="39" customFormat="1" ht="18" customHeight="1" x14ac:dyDescent="0.25">
      <c r="A1044" s="43" t="s">
        <v>42</v>
      </c>
      <c r="B1044" s="44">
        <v>25581000</v>
      </c>
      <c r="C1044" s="44">
        <v>581027.32000000007</v>
      </c>
      <c r="D1044" s="44">
        <f t="shared" ref="C1044:D1044" si="209">D1043+D1042</f>
        <v>24999972.68</v>
      </c>
      <c r="E1044" s="45">
        <f>C1044/B1044</f>
        <v>2.2713237168210783E-2</v>
      </c>
      <c r="F1044" s="47"/>
    </row>
    <row r="1045" spans="1:6" s="39" customFormat="1" ht="15" customHeight="1" x14ac:dyDescent="0.25">
      <c r="A1045" s="36"/>
      <c r="B1045" s="37"/>
      <c r="C1045" s="37"/>
      <c r="D1045" s="37"/>
      <c r="E1045" s="37"/>
      <c r="F1045" s="38"/>
    </row>
    <row r="1046" spans="1:6" s="39" customFormat="1" ht="15" customHeight="1" x14ac:dyDescent="0.25">
      <c r="A1046" s="36"/>
      <c r="B1046" s="37"/>
      <c r="C1046" s="37"/>
      <c r="D1046" s="37"/>
      <c r="E1046" s="37"/>
      <c r="F1046" s="38"/>
    </row>
    <row r="1047" spans="1:6" s="39" customFormat="1" ht="15" customHeight="1" x14ac:dyDescent="0.3">
      <c r="A1047" s="40" t="s">
        <v>80</v>
      </c>
      <c r="B1047" s="37"/>
      <c r="C1047" s="37"/>
      <c r="D1047" s="37"/>
      <c r="E1047" s="37"/>
      <c r="F1047" s="38"/>
    </row>
    <row r="1048" spans="1:6" s="39" customFormat="1" ht="18" customHeight="1" x14ac:dyDescent="0.25">
      <c r="A1048" s="41" t="s">
        <v>36</v>
      </c>
      <c r="B1048" s="37">
        <v>455389000</v>
      </c>
      <c r="C1048" s="37">
        <v>124343104.68000001</v>
      </c>
      <c r="D1048" s="37">
        <f>B1048-C1048</f>
        <v>331045895.31999999</v>
      </c>
      <c r="E1048" s="42">
        <f>C1048/B1048</f>
        <v>0.27304810761788273</v>
      </c>
      <c r="F1048" s="38"/>
    </row>
    <row r="1049" spans="1:6" s="39" customFormat="1" ht="18" customHeight="1" x14ac:dyDescent="0.25">
      <c r="A1049" s="41" t="s">
        <v>37</v>
      </c>
      <c r="B1049" s="37">
        <v>163005000</v>
      </c>
      <c r="C1049" s="37">
        <v>53642187.149999991</v>
      </c>
      <c r="D1049" s="37">
        <f>B1049-C1049</f>
        <v>109362812.85000001</v>
      </c>
      <c r="E1049" s="42">
        <f>C1049/B1049</f>
        <v>0.32908307812643778</v>
      </c>
      <c r="F1049" s="38"/>
    </row>
    <row r="1050" spans="1:6" s="39" customFormat="1" ht="18" customHeight="1" x14ac:dyDescent="0.25">
      <c r="A1050" s="41" t="s">
        <v>38</v>
      </c>
      <c r="B1050" s="37">
        <v>0</v>
      </c>
      <c r="C1050" s="37">
        <v>0</v>
      </c>
      <c r="D1050" s="37">
        <f>B1050-C1050</f>
        <v>0</v>
      </c>
      <c r="E1050" s="42"/>
      <c r="F1050" s="38"/>
    </row>
    <row r="1051" spans="1:6" s="39" customFormat="1" ht="18" customHeight="1" x14ac:dyDescent="0.25">
      <c r="A1051" s="41" t="s">
        <v>39</v>
      </c>
      <c r="B1051" s="37">
        <v>0</v>
      </c>
      <c r="C1051" s="37">
        <v>0</v>
      </c>
      <c r="D1051" s="37">
        <f>B1051-C1051</f>
        <v>0</v>
      </c>
      <c r="E1051" s="42"/>
      <c r="F1051" s="38"/>
    </row>
    <row r="1052" spans="1:6" s="39" customFormat="1" ht="18" customHeight="1" x14ac:dyDescent="0.25">
      <c r="A1052" s="43" t="s">
        <v>40</v>
      </c>
      <c r="B1052" s="44">
        <v>618394000</v>
      </c>
      <c r="C1052" s="44">
        <v>177985291.82999998</v>
      </c>
      <c r="D1052" s="44">
        <f t="shared" ref="C1052:D1052" si="210">SUM(D1048:D1051)</f>
        <v>440408708.17000002</v>
      </c>
      <c r="E1052" s="45">
        <f>C1052/B1052</f>
        <v>0.28781859434276524</v>
      </c>
      <c r="F1052" s="38"/>
    </row>
    <row r="1053" spans="1:6" s="39" customFormat="1" ht="18" customHeight="1" x14ac:dyDescent="0.25">
      <c r="A1053" s="46" t="s">
        <v>41</v>
      </c>
      <c r="B1053" s="37">
        <v>42180000</v>
      </c>
      <c r="C1053" s="37">
        <v>11751655.410000002</v>
      </c>
      <c r="D1053" s="37">
        <f>B1053-C1053</f>
        <v>30428344.589999996</v>
      </c>
      <c r="E1053" s="42">
        <f>C1053/B1053</f>
        <v>0.27860728805120916</v>
      </c>
      <c r="F1053" s="38"/>
    </row>
    <row r="1054" spans="1:6" s="39" customFormat="1" ht="18" customHeight="1" x14ac:dyDescent="0.25">
      <c r="A1054" s="43" t="s">
        <v>42</v>
      </c>
      <c r="B1054" s="44">
        <v>660574000</v>
      </c>
      <c r="C1054" s="44">
        <v>189736947.23999998</v>
      </c>
      <c r="D1054" s="44">
        <f t="shared" ref="C1054:D1054" si="211">D1053+D1052</f>
        <v>470837052.75999999</v>
      </c>
      <c r="E1054" s="45">
        <f>C1054/B1054</f>
        <v>0.28723041966532137</v>
      </c>
      <c r="F1054" s="47"/>
    </row>
    <row r="1055" spans="1:6" s="39" customFormat="1" ht="15" customHeight="1" x14ac:dyDescent="0.25">
      <c r="A1055" s="36"/>
      <c r="B1055" s="37"/>
      <c r="C1055" s="37"/>
      <c r="D1055" s="37"/>
      <c r="E1055" s="37"/>
      <c r="F1055" s="38"/>
    </row>
    <row r="1056" spans="1:6" s="39" customFormat="1" ht="15" customHeight="1" x14ac:dyDescent="0.25">
      <c r="A1056" s="36"/>
      <c r="B1056" s="37"/>
      <c r="C1056" s="37"/>
      <c r="D1056" s="37"/>
      <c r="E1056" s="37"/>
      <c r="F1056" s="38"/>
    </row>
    <row r="1057" spans="1:6" s="39" customFormat="1" ht="15" customHeight="1" x14ac:dyDescent="0.3">
      <c r="A1057" s="40" t="s">
        <v>81</v>
      </c>
      <c r="B1057" s="37"/>
      <c r="C1057" s="37"/>
      <c r="D1057" s="37"/>
      <c r="E1057" s="37"/>
      <c r="F1057" s="38"/>
    </row>
    <row r="1058" spans="1:6" s="39" customFormat="1" ht="18" customHeight="1" x14ac:dyDescent="0.25">
      <c r="A1058" s="41" t="s">
        <v>36</v>
      </c>
      <c r="B1058" s="37">
        <v>446025000</v>
      </c>
      <c r="C1058" s="37">
        <v>122328529.36000001</v>
      </c>
      <c r="D1058" s="37">
        <f>B1058-C1058</f>
        <v>323696470.63999999</v>
      </c>
      <c r="E1058" s="42">
        <f>C1058/B1058</f>
        <v>0.27426384027801137</v>
      </c>
      <c r="F1058" s="38"/>
    </row>
    <row r="1059" spans="1:6" s="39" customFormat="1" ht="18" customHeight="1" x14ac:dyDescent="0.25">
      <c r="A1059" s="41" t="s">
        <v>37</v>
      </c>
      <c r="B1059" s="37">
        <v>139491000</v>
      </c>
      <c r="C1059" s="37">
        <v>48786457.979999997</v>
      </c>
      <c r="D1059" s="37">
        <f>B1059-C1059</f>
        <v>90704542.020000011</v>
      </c>
      <c r="E1059" s="42">
        <f>C1059/B1059</f>
        <v>0.34974627739424047</v>
      </c>
      <c r="F1059" s="38"/>
    </row>
    <row r="1060" spans="1:6" s="39" customFormat="1" ht="18" customHeight="1" x14ac:dyDescent="0.25">
      <c r="A1060" s="41" t="s">
        <v>38</v>
      </c>
      <c r="B1060" s="37">
        <v>0</v>
      </c>
      <c r="C1060" s="37">
        <v>0</v>
      </c>
      <c r="D1060" s="37">
        <f>B1060-C1060</f>
        <v>0</v>
      </c>
      <c r="E1060" s="42"/>
      <c r="F1060" s="38"/>
    </row>
    <row r="1061" spans="1:6" s="39" customFormat="1" ht="18" customHeight="1" x14ac:dyDescent="0.25">
      <c r="A1061" s="41" t="s">
        <v>39</v>
      </c>
      <c r="B1061" s="37">
        <v>0</v>
      </c>
      <c r="C1061" s="37">
        <v>0</v>
      </c>
      <c r="D1061" s="37">
        <f>B1061-C1061</f>
        <v>0</v>
      </c>
      <c r="E1061" s="42"/>
      <c r="F1061" s="38"/>
    </row>
    <row r="1062" spans="1:6" s="39" customFormat="1" ht="18" customHeight="1" x14ac:dyDescent="0.25">
      <c r="A1062" s="43" t="s">
        <v>40</v>
      </c>
      <c r="B1062" s="44">
        <v>585516000</v>
      </c>
      <c r="C1062" s="44">
        <v>171114987.34</v>
      </c>
      <c r="D1062" s="44">
        <f t="shared" ref="C1062:D1062" si="212">SUM(D1058:D1061)</f>
        <v>414401012.65999997</v>
      </c>
      <c r="E1062" s="45">
        <f>C1062/B1062</f>
        <v>0.29224647548487148</v>
      </c>
      <c r="F1062" s="38"/>
    </row>
    <row r="1063" spans="1:6" s="39" customFormat="1" ht="18" customHeight="1" x14ac:dyDescent="0.25">
      <c r="A1063" s="46" t="s">
        <v>41</v>
      </c>
      <c r="B1063" s="37">
        <v>41340000</v>
      </c>
      <c r="C1063" s="37">
        <v>11566143.810000002</v>
      </c>
      <c r="D1063" s="37">
        <f>B1063-C1063</f>
        <v>29773856.189999998</v>
      </c>
      <c r="E1063" s="42">
        <f>C1063/B1063</f>
        <v>0.27978093396226422</v>
      </c>
      <c r="F1063" s="38"/>
    </row>
    <row r="1064" spans="1:6" s="39" customFormat="1" ht="18" customHeight="1" x14ac:dyDescent="0.25">
      <c r="A1064" s="43" t="s">
        <v>42</v>
      </c>
      <c r="B1064" s="44">
        <v>626856000</v>
      </c>
      <c r="C1064" s="44">
        <v>182681131.15000001</v>
      </c>
      <c r="D1064" s="44">
        <f t="shared" ref="C1064:D1064" si="213">D1063+D1062</f>
        <v>444174868.84999996</v>
      </c>
      <c r="E1064" s="45">
        <f>C1064/B1064</f>
        <v>0.29142439595377567</v>
      </c>
      <c r="F1064" s="47"/>
    </row>
    <row r="1065" spans="1:6" s="39" customFormat="1" ht="15" customHeight="1" x14ac:dyDescent="0.25">
      <c r="A1065" s="36"/>
      <c r="B1065" s="37"/>
      <c r="C1065" s="37"/>
      <c r="D1065" s="37"/>
      <c r="E1065" s="37"/>
      <c r="F1065" s="38"/>
    </row>
    <row r="1066" spans="1:6" s="39" customFormat="1" ht="15" customHeight="1" x14ac:dyDescent="0.25">
      <c r="A1066" s="36"/>
      <c r="B1066" s="37"/>
      <c r="C1066" s="37"/>
      <c r="D1066" s="37"/>
      <c r="E1066" s="37"/>
      <c r="F1066" s="38"/>
    </row>
    <row r="1067" spans="1:6" s="39" customFormat="1" ht="15" customHeight="1" x14ac:dyDescent="0.3">
      <c r="A1067" s="40" t="s">
        <v>54</v>
      </c>
      <c r="B1067" s="37"/>
      <c r="C1067" s="37"/>
      <c r="D1067" s="37"/>
      <c r="E1067" s="37"/>
      <c r="F1067" s="38"/>
    </row>
    <row r="1068" spans="1:6" s="39" customFormat="1" ht="18" customHeight="1" x14ac:dyDescent="0.25">
      <c r="A1068" s="41" t="s">
        <v>36</v>
      </c>
      <c r="B1068" s="37">
        <v>53694000</v>
      </c>
      <c r="C1068" s="37">
        <v>24843016.399999999</v>
      </c>
      <c r="D1068" s="37">
        <f>B1068-C1068</f>
        <v>28850983.600000001</v>
      </c>
      <c r="E1068" s="42">
        <f>C1068/B1068</f>
        <v>0.46267769955674748</v>
      </c>
      <c r="F1068" s="38"/>
    </row>
    <row r="1069" spans="1:6" s="39" customFormat="1" ht="18" customHeight="1" x14ac:dyDescent="0.25">
      <c r="A1069" s="41" t="s">
        <v>37</v>
      </c>
      <c r="B1069" s="37">
        <v>13460000</v>
      </c>
      <c r="C1069" s="37">
        <v>10091462.810000001</v>
      </c>
      <c r="D1069" s="37">
        <f>B1069-C1069</f>
        <v>3368537.1899999995</v>
      </c>
      <c r="E1069" s="42">
        <f>C1069/B1069</f>
        <v>0.74973720728083215</v>
      </c>
      <c r="F1069" s="38"/>
    </row>
    <row r="1070" spans="1:6" s="39" customFormat="1" ht="18" customHeight="1" x14ac:dyDescent="0.25">
      <c r="A1070" s="41" t="s">
        <v>38</v>
      </c>
      <c r="B1070" s="37">
        <v>0</v>
      </c>
      <c r="C1070" s="37">
        <v>0</v>
      </c>
      <c r="D1070" s="37">
        <f>B1070-C1070</f>
        <v>0</v>
      </c>
      <c r="E1070" s="42"/>
      <c r="F1070" s="38"/>
    </row>
    <row r="1071" spans="1:6" s="39" customFormat="1" ht="18" customHeight="1" x14ac:dyDescent="0.25">
      <c r="A1071" s="41" t="s">
        <v>39</v>
      </c>
      <c r="B1071" s="37">
        <v>0</v>
      </c>
      <c r="C1071" s="37">
        <v>0</v>
      </c>
      <c r="D1071" s="37">
        <f>B1071-C1071</f>
        <v>0</v>
      </c>
      <c r="E1071" s="42"/>
      <c r="F1071" s="38"/>
    </row>
    <row r="1072" spans="1:6" s="39" customFormat="1" ht="18" customHeight="1" x14ac:dyDescent="0.25">
      <c r="A1072" s="43" t="s">
        <v>40</v>
      </c>
      <c r="B1072" s="44">
        <v>67154000</v>
      </c>
      <c r="C1072" s="44">
        <v>34934479.210000001</v>
      </c>
      <c r="D1072" s="44">
        <f t="shared" ref="C1072:D1072" si="214">SUM(D1068:D1071)</f>
        <v>32219520.789999999</v>
      </c>
      <c r="E1072" s="45">
        <f>C1072/B1072</f>
        <v>0.52021442073443136</v>
      </c>
      <c r="F1072" s="38"/>
    </row>
    <row r="1073" spans="1:6" s="39" customFormat="1" ht="18" customHeight="1" x14ac:dyDescent="0.25">
      <c r="A1073" s="46" t="s">
        <v>41</v>
      </c>
      <c r="B1073" s="37">
        <v>5123000</v>
      </c>
      <c r="C1073" s="37">
        <v>2517663.6100000003</v>
      </c>
      <c r="D1073" s="37">
        <f>B1073-C1073</f>
        <v>2605336.3899999997</v>
      </c>
      <c r="E1073" s="42">
        <f>C1073/B1073</f>
        <v>0.4914432188170994</v>
      </c>
      <c r="F1073" s="38"/>
    </row>
    <row r="1074" spans="1:6" s="39" customFormat="1" ht="18" customHeight="1" x14ac:dyDescent="0.25">
      <c r="A1074" s="43" t="s">
        <v>42</v>
      </c>
      <c r="B1074" s="44">
        <v>72277000</v>
      </c>
      <c r="C1074" s="44">
        <v>37452142.82</v>
      </c>
      <c r="D1074" s="44">
        <f t="shared" ref="C1074:D1074" si="215">D1073+D1072</f>
        <v>34824857.18</v>
      </c>
      <c r="E1074" s="45">
        <f>C1074/B1074</f>
        <v>0.51817511545858297</v>
      </c>
      <c r="F1074" s="47"/>
    </row>
    <row r="1075" spans="1:6" s="39" customFormat="1" ht="15" customHeight="1" x14ac:dyDescent="0.25">
      <c r="A1075" s="36"/>
      <c r="B1075" s="37"/>
      <c r="C1075" s="37"/>
      <c r="D1075" s="37"/>
      <c r="E1075" s="37"/>
      <c r="F1075" s="38"/>
    </row>
    <row r="1076" spans="1:6" s="39" customFormat="1" ht="15" customHeight="1" x14ac:dyDescent="0.25">
      <c r="A1076" s="36"/>
      <c r="B1076" s="37"/>
      <c r="C1076" s="37"/>
      <c r="D1076" s="37"/>
      <c r="E1076" s="37"/>
      <c r="F1076" s="38"/>
    </row>
    <row r="1077" spans="1:6" s="39" customFormat="1" ht="15" customHeight="1" x14ac:dyDescent="0.3">
      <c r="A1077" s="40" t="s">
        <v>55</v>
      </c>
      <c r="B1077" s="37"/>
      <c r="C1077" s="37"/>
      <c r="D1077" s="37"/>
      <c r="E1077" s="37"/>
      <c r="F1077" s="38"/>
    </row>
    <row r="1078" spans="1:6" s="39" customFormat="1" ht="18" customHeight="1" x14ac:dyDescent="0.25">
      <c r="A1078" s="41" t="s">
        <v>36</v>
      </c>
      <c r="B1078" s="37">
        <v>23168000</v>
      </c>
      <c r="C1078" s="37">
        <v>6268068.2400000002</v>
      </c>
      <c r="D1078" s="37">
        <f>B1078-C1078</f>
        <v>16899931.759999998</v>
      </c>
      <c r="E1078" s="42">
        <f>C1078/B1078</f>
        <v>0.27054852555248621</v>
      </c>
      <c r="F1078" s="38"/>
    </row>
    <row r="1079" spans="1:6" s="39" customFormat="1" ht="18" customHeight="1" x14ac:dyDescent="0.25">
      <c r="A1079" s="41" t="s">
        <v>37</v>
      </c>
      <c r="B1079" s="37">
        <v>8204000</v>
      </c>
      <c r="C1079" s="37">
        <v>2320204.8199999998</v>
      </c>
      <c r="D1079" s="37">
        <f>B1079-C1079</f>
        <v>5883795.1799999997</v>
      </c>
      <c r="E1079" s="42">
        <f>C1079/B1079</f>
        <v>0.2828138493417845</v>
      </c>
      <c r="F1079" s="38"/>
    </row>
    <row r="1080" spans="1:6" s="39" customFormat="1" ht="18" customHeight="1" x14ac:dyDescent="0.25">
      <c r="A1080" s="41" t="s">
        <v>38</v>
      </c>
      <c r="B1080" s="37">
        <v>0</v>
      </c>
      <c r="C1080" s="37">
        <v>0</v>
      </c>
      <c r="D1080" s="37">
        <f>B1080-C1080</f>
        <v>0</v>
      </c>
      <c r="E1080" s="42"/>
      <c r="F1080" s="38"/>
    </row>
    <row r="1081" spans="1:6" s="39" customFormat="1" ht="13.8" x14ac:dyDescent="0.25">
      <c r="A1081" s="41" t="s">
        <v>39</v>
      </c>
      <c r="B1081" s="37">
        <v>0</v>
      </c>
      <c r="C1081" s="37">
        <v>0</v>
      </c>
      <c r="D1081" s="37">
        <f>B1081-C1081</f>
        <v>0</v>
      </c>
      <c r="E1081" s="42"/>
      <c r="F1081" s="38"/>
    </row>
    <row r="1082" spans="1:6" s="39" customFormat="1" ht="18" customHeight="1" x14ac:dyDescent="0.25">
      <c r="A1082" s="43" t="s">
        <v>40</v>
      </c>
      <c r="B1082" s="44">
        <v>31372000</v>
      </c>
      <c r="C1082" s="44">
        <v>8588273.0600000005</v>
      </c>
      <c r="D1082" s="44">
        <f t="shared" ref="C1082:D1082" si="216">SUM(D1078:D1081)</f>
        <v>22783726.939999998</v>
      </c>
      <c r="E1082" s="45">
        <f>C1082/B1082</f>
        <v>0.27375599451740407</v>
      </c>
      <c r="F1082" s="38"/>
    </row>
    <row r="1083" spans="1:6" s="39" customFormat="1" ht="18" customHeight="1" x14ac:dyDescent="0.25">
      <c r="A1083" s="46" t="s">
        <v>41</v>
      </c>
      <c r="B1083" s="37">
        <v>2140000</v>
      </c>
      <c r="C1083" s="37">
        <v>566805.78</v>
      </c>
      <c r="D1083" s="37">
        <f>B1083-C1083</f>
        <v>1573194.22</v>
      </c>
      <c r="E1083" s="42">
        <f>C1083/B1083</f>
        <v>0.2648625140186916</v>
      </c>
      <c r="F1083" s="38"/>
    </row>
    <row r="1084" spans="1:6" s="39" customFormat="1" ht="18" customHeight="1" x14ac:dyDescent="0.25">
      <c r="A1084" s="43" t="s">
        <v>42</v>
      </c>
      <c r="B1084" s="44">
        <v>33512000</v>
      </c>
      <c r="C1084" s="44">
        <v>9155078.8399999999</v>
      </c>
      <c r="D1084" s="44">
        <f t="shared" ref="C1084:D1084" si="217">D1083+D1082</f>
        <v>24356921.159999996</v>
      </c>
      <c r="E1084" s="45">
        <f>C1084/B1084</f>
        <v>0.27318807710670806</v>
      </c>
      <c r="F1084" s="47"/>
    </row>
    <row r="1085" spans="1:6" s="39" customFormat="1" ht="15" customHeight="1" x14ac:dyDescent="0.25">
      <c r="A1085" s="36"/>
      <c r="B1085" s="37"/>
      <c r="C1085" s="37"/>
      <c r="D1085" s="37"/>
      <c r="E1085" s="37"/>
      <c r="F1085" s="38"/>
    </row>
    <row r="1086" spans="1:6" s="39" customFormat="1" ht="15" customHeight="1" x14ac:dyDescent="0.25">
      <c r="A1086" s="36"/>
      <c r="B1086" s="37"/>
      <c r="C1086" s="37"/>
      <c r="D1086" s="37"/>
      <c r="E1086" s="37"/>
      <c r="F1086" s="38"/>
    </row>
    <row r="1087" spans="1:6" s="39" customFormat="1" ht="15" customHeight="1" x14ac:dyDescent="0.3">
      <c r="A1087" s="40" t="s">
        <v>56</v>
      </c>
      <c r="B1087" s="37"/>
      <c r="C1087" s="37"/>
      <c r="D1087" s="37"/>
      <c r="E1087" s="37"/>
      <c r="F1087" s="38"/>
    </row>
    <row r="1088" spans="1:6" s="39" customFormat="1" ht="18" customHeight="1" x14ac:dyDescent="0.25">
      <c r="A1088" s="41" t="s">
        <v>36</v>
      </c>
      <c r="B1088" s="37">
        <v>25628000</v>
      </c>
      <c r="C1088" s="37">
        <v>5931575.4300000006</v>
      </c>
      <c r="D1088" s="37">
        <f>B1088-C1088</f>
        <v>19696424.57</v>
      </c>
      <c r="E1088" s="42">
        <f>C1088/B1088</f>
        <v>0.23144901787107852</v>
      </c>
      <c r="F1088" s="38"/>
    </row>
    <row r="1089" spans="1:6" s="39" customFormat="1" ht="18" customHeight="1" x14ac:dyDescent="0.25">
      <c r="A1089" s="41" t="s">
        <v>37</v>
      </c>
      <c r="B1089" s="37">
        <v>10654000</v>
      </c>
      <c r="C1089" s="37">
        <v>2557494.62</v>
      </c>
      <c r="D1089" s="37">
        <f>B1089-C1089</f>
        <v>8096505.3799999999</v>
      </c>
      <c r="E1089" s="42">
        <f>C1089/B1089</f>
        <v>0.24005018021400415</v>
      </c>
      <c r="F1089" s="38"/>
    </row>
    <row r="1090" spans="1:6" s="39" customFormat="1" ht="18" customHeight="1" x14ac:dyDescent="0.25">
      <c r="A1090" s="41" t="s">
        <v>38</v>
      </c>
      <c r="B1090" s="37">
        <v>0</v>
      </c>
      <c r="C1090" s="37">
        <v>0</v>
      </c>
      <c r="D1090" s="37">
        <f>B1090-C1090</f>
        <v>0</v>
      </c>
      <c r="E1090" s="42"/>
      <c r="F1090" s="38"/>
    </row>
    <row r="1091" spans="1:6" s="39" customFormat="1" ht="18" customHeight="1" x14ac:dyDescent="0.25">
      <c r="A1091" s="41" t="s">
        <v>39</v>
      </c>
      <c r="B1091" s="37">
        <v>0</v>
      </c>
      <c r="C1091" s="37">
        <v>0</v>
      </c>
      <c r="D1091" s="37">
        <f>B1091-C1091</f>
        <v>0</v>
      </c>
      <c r="E1091" s="42"/>
      <c r="F1091" s="38"/>
    </row>
    <row r="1092" spans="1:6" s="39" customFormat="1" ht="18" customHeight="1" x14ac:dyDescent="0.25">
      <c r="A1092" s="43" t="s">
        <v>40</v>
      </c>
      <c r="B1092" s="44">
        <v>36282000</v>
      </c>
      <c r="C1092" s="44">
        <v>8489070.0500000007</v>
      </c>
      <c r="D1092" s="44">
        <f t="shared" ref="C1092:D1092" si="218">SUM(D1088:D1091)</f>
        <v>27792929.949999999</v>
      </c>
      <c r="E1092" s="45">
        <f>C1092/B1092</f>
        <v>0.23397469957554712</v>
      </c>
      <c r="F1092" s="38"/>
    </row>
    <row r="1093" spans="1:6" s="39" customFormat="1" ht="18" customHeight="1" x14ac:dyDescent="0.25">
      <c r="A1093" s="46" t="s">
        <v>41</v>
      </c>
      <c r="B1093" s="37">
        <v>2355000</v>
      </c>
      <c r="C1093" s="37">
        <v>661672.98</v>
      </c>
      <c r="D1093" s="37">
        <f>B1093-C1093</f>
        <v>1693327.02</v>
      </c>
      <c r="E1093" s="42">
        <f>C1093/B1093</f>
        <v>0.28096517197452231</v>
      </c>
      <c r="F1093" s="38"/>
    </row>
    <row r="1094" spans="1:6" s="39" customFormat="1" ht="18" customHeight="1" x14ac:dyDescent="0.25">
      <c r="A1094" s="43" t="s">
        <v>42</v>
      </c>
      <c r="B1094" s="44">
        <v>38637000</v>
      </c>
      <c r="C1094" s="44">
        <v>9150743.0300000012</v>
      </c>
      <c r="D1094" s="44">
        <f t="shared" ref="C1094:D1094" si="219">D1093+D1092</f>
        <v>29486256.969999999</v>
      </c>
      <c r="E1094" s="45">
        <f>C1094/B1094</f>
        <v>0.23683885990113107</v>
      </c>
      <c r="F1094" s="47"/>
    </row>
    <row r="1095" spans="1:6" s="39" customFormat="1" ht="15" customHeight="1" x14ac:dyDescent="0.25">
      <c r="A1095" s="36"/>
      <c r="B1095" s="37"/>
      <c r="C1095" s="37"/>
      <c r="D1095" s="37"/>
      <c r="E1095" s="37"/>
      <c r="F1095" s="38"/>
    </row>
    <row r="1096" spans="1:6" s="39" customFormat="1" ht="15" customHeight="1" x14ac:dyDescent="0.25">
      <c r="A1096" s="36"/>
      <c r="B1096" s="37"/>
      <c r="C1096" s="37"/>
      <c r="D1096" s="37"/>
      <c r="E1096" s="37"/>
      <c r="F1096" s="38"/>
    </row>
    <row r="1097" spans="1:6" s="39" customFormat="1" ht="15" customHeight="1" x14ac:dyDescent="0.3">
      <c r="A1097" s="40" t="s">
        <v>57</v>
      </c>
      <c r="B1097" s="37"/>
      <c r="C1097" s="37"/>
      <c r="D1097" s="37"/>
      <c r="E1097" s="37"/>
      <c r="F1097" s="38"/>
    </row>
    <row r="1098" spans="1:6" s="39" customFormat="1" ht="18" customHeight="1" x14ac:dyDescent="0.25">
      <c r="A1098" s="41" t="s">
        <v>36</v>
      </c>
      <c r="B1098" s="37">
        <v>21969000</v>
      </c>
      <c r="C1098" s="37">
        <v>5085989.68</v>
      </c>
      <c r="D1098" s="37">
        <f>B1098-C1098</f>
        <v>16883010.32</v>
      </c>
      <c r="E1098" s="42">
        <f>C1098/B1098</f>
        <v>0.23150756429514313</v>
      </c>
      <c r="F1098" s="38"/>
    </row>
    <row r="1099" spans="1:6" s="39" customFormat="1" ht="18" customHeight="1" x14ac:dyDescent="0.25">
      <c r="A1099" s="41" t="s">
        <v>37</v>
      </c>
      <c r="B1099" s="37">
        <v>7061000</v>
      </c>
      <c r="C1099" s="37">
        <v>1725870.27</v>
      </c>
      <c r="D1099" s="37">
        <f>B1099-C1099</f>
        <v>5335129.7300000004</v>
      </c>
      <c r="E1099" s="42">
        <f>C1099/B1099</f>
        <v>0.24442292451494124</v>
      </c>
      <c r="F1099" s="38"/>
    </row>
    <row r="1100" spans="1:6" s="39" customFormat="1" ht="18" customHeight="1" x14ac:dyDescent="0.25">
      <c r="A1100" s="41" t="s">
        <v>38</v>
      </c>
      <c r="B1100" s="37">
        <v>0</v>
      </c>
      <c r="C1100" s="37">
        <v>0</v>
      </c>
      <c r="D1100" s="37">
        <f>B1100-C1100</f>
        <v>0</v>
      </c>
      <c r="E1100" s="42"/>
      <c r="F1100" s="38"/>
    </row>
    <row r="1101" spans="1:6" s="39" customFormat="1" ht="18" customHeight="1" x14ac:dyDescent="0.25">
      <c r="A1101" s="41" t="s">
        <v>39</v>
      </c>
      <c r="B1101" s="37">
        <v>0</v>
      </c>
      <c r="C1101" s="37">
        <v>0</v>
      </c>
      <c r="D1101" s="37">
        <f>B1101-C1101</f>
        <v>0</v>
      </c>
      <c r="E1101" s="42"/>
      <c r="F1101" s="38"/>
    </row>
    <row r="1102" spans="1:6" s="39" customFormat="1" ht="18" customHeight="1" x14ac:dyDescent="0.25">
      <c r="A1102" s="43" t="s">
        <v>40</v>
      </c>
      <c r="B1102" s="44">
        <v>29030000</v>
      </c>
      <c r="C1102" s="44">
        <v>6811859.9499999993</v>
      </c>
      <c r="D1102" s="44">
        <f t="shared" ref="C1102:D1102" si="220">SUM(D1098:D1101)</f>
        <v>22218140.050000001</v>
      </c>
      <c r="E1102" s="45">
        <f>C1102/B1102</f>
        <v>0.23464898208749566</v>
      </c>
      <c r="F1102" s="38"/>
    </row>
    <row r="1103" spans="1:6" s="39" customFormat="1" ht="18" customHeight="1" x14ac:dyDescent="0.25">
      <c r="A1103" s="46" t="s">
        <v>41</v>
      </c>
      <c r="B1103" s="37">
        <v>2065000</v>
      </c>
      <c r="C1103" s="37">
        <v>503599.85</v>
      </c>
      <c r="D1103" s="37">
        <f>B1103-C1103</f>
        <v>1561400.15</v>
      </c>
      <c r="E1103" s="42">
        <f>C1103/B1103</f>
        <v>0.24387401937046005</v>
      </c>
      <c r="F1103" s="38"/>
    </row>
    <row r="1104" spans="1:6" s="39" customFormat="1" ht="18" customHeight="1" x14ac:dyDescent="0.25">
      <c r="A1104" s="43" t="s">
        <v>42</v>
      </c>
      <c r="B1104" s="44">
        <v>31095000</v>
      </c>
      <c r="C1104" s="44">
        <v>7315459.7999999989</v>
      </c>
      <c r="D1104" s="44">
        <f t="shared" ref="C1104:D1104" si="221">D1103+D1102</f>
        <v>23779540.199999999</v>
      </c>
      <c r="E1104" s="45">
        <f>C1104/B1104</f>
        <v>0.23526161119150985</v>
      </c>
      <c r="F1104" s="47"/>
    </row>
    <row r="1105" spans="1:6" s="39" customFormat="1" ht="15" customHeight="1" x14ac:dyDescent="0.25">
      <c r="A1105" s="36"/>
      <c r="B1105" s="37"/>
      <c r="C1105" s="37"/>
      <c r="D1105" s="37"/>
      <c r="E1105" s="37"/>
      <c r="F1105" s="38"/>
    </row>
    <row r="1106" spans="1:6" s="39" customFormat="1" ht="15" customHeight="1" x14ac:dyDescent="0.25">
      <c r="A1106" s="36"/>
      <c r="B1106" s="37"/>
      <c r="C1106" s="37"/>
      <c r="D1106" s="37"/>
      <c r="E1106" s="37"/>
      <c r="F1106" s="38"/>
    </row>
    <row r="1107" spans="1:6" s="39" customFormat="1" ht="15" customHeight="1" x14ac:dyDescent="0.3">
      <c r="A1107" s="40" t="s">
        <v>58</v>
      </c>
      <c r="B1107" s="37"/>
      <c r="C1107" s="37"/>
      <c r="D1107" s="37"/>
      <c r="E1107" s="37"/>
      <c r="F1107" s="38"/>
    </row>
    <row r="1108" spans="1:6" s="39" customFormat="1" ht="18" customHeight="1" x14ac:dyDescent="0.25">
      <c r="A1108" s="41" t="s">
        <v>36</v>
      </c>
      <c r="B1108" s="37">
        <v>35153000</v>
      </c>
      <c r="C1108" s="37">
        <v>8735486.9399999995</v>
      </c>
      <c r="D1108" s="37">
        <f>B1108-C1108</f>
        <v>26417513.060000002</v>
      </c>
      <c r="E1108" s="42">
        <f>C1108/B1108</f>
        <v>0.24849904531618922</v>
      </c>
      <c r="F1108" s="38"/>
    </row>
    <row r="1109" spans="1:6" s="39" customFormat="1" ht="18" customHeight="1" x14ac:dyDescent="0.25">
      <c r="A1109" s="41" t="s">
        <v>37</v>
      </c>
      <c r="B1109" s="37">
        <v>12058000</v>
      </c>
      <c r="C1109" s="37">
        <v>3775626</v>
      </c>
      <c r="D1109" s="37">
        <f>B1109-C1109</f>
        <v>8282374</v>
      </c>
      <c r="E1109" s="42">
        <f>C1109/B1109</f>
        <v>0.31312207662962349</v>
      </c>
      <c r="F1109" s="38"/>
    </row>
    <row r="1110" spans="1:6" s="39" customFormat="1" ht="18" customHeight="1" x14ac:dyDescent="0.25">
      <c r="A1110" s="41" t="s">
        <v>38</v>
      </c>
      <c r="B1110" s="37">
        <v>0</v>
      </c>
      <c r="C1110" s="37">
        <v>0</v>
      </c>
      <c r="D1110" s="37">
        <f>B1110-C1110</f>
        <v>0</v>
      </c>
      <c r="E1110" s="42"/>
      <c r="F1110" s="38"/>
    </row>
    <row r="1111" spans="1:6" s="39" customFormat="1" ht="18" customHeight="1" x14ac:dyDescent="0.25">
      <c r="A1111" s="41" t="s">
        <v>39</v>
      </c>
      <c r="B1111" s="37">
        <v>0</v>
      </c>
      <c r="C1111" s="37">
        <v>0</v>
      </c>
      <c r="D1111" s="37">
        <f>B1111-C1111</f>
        <v>0</v>
      </c>
      <c r="E1111" s="42"/>
      <c r="F1111" s="38"/>
    </row>
    <row r="1112" spans="1:6" s="39" customFormat="1" ht="18" customHeight="1" x14ac:dyDescent="0.25">
      <c r="A1112" s="43" t="s">
        <v>40</v>
      </c>
      <c r="B1112" s="44">
        <v>47211000</v>
      </c>
      <c r="C1112" s="44">
        <v>12511112.939999999</v>
      </c>
      <c r="D1112" s="44">
        <f t="shared" ref="C1112:D1112" si="222">SUM(D1108:D1111)</f>
        <v>34699887.060000002</v>
      </c>
      <c r="E1112" s="45">
        <f>C1112/B1112</f>
        <v>0.26500419266696318</v>
      </c>
      <c r="F1112" s="38"/>
    </row>
    <row r="1113" spans="1:6" s="39" customFormat="1" ht="18" customHeight="1" x14ac:dyDescent="0.25">
      <c r="A1113" s="46" t="s">
        <v>41</v>
      </c>
      <c r="B1113" s="37">
        <v>3282000</v>
      </c>
      <c r="C1113" s="37">
        <v>732673.8</v>
      </c>
      <c r="D1113" s="37">
        <f>B1113-C1113</f>
        <v>2549326.2000000002</v>
      </c>
      <c r="E1113" s="42">
        <f>C1113/B1113</f>
        <v>0.22324003656307131</v>
      </c>
      <c r="F1113" s="38"/>
    </row>
    <row r="1114" spans="1:6" s="39" customFormat="1" ht="18" customHeight="1" x14ac:dyDescent="0.25">
      <c r="A1114" s="43" t="s">
        <v>42</v>
      </c>
      <c r="B1114" s="44">
        <v>50493000</v>
      </c>
      <c r="C1114" s="44">
        <v>13243786.74</v>
      </c>
      <c r="D1114" s="44">
        <f t="shared" ref="C1114:D1114" si="223">D1113+D1112</f>
        <v>37249213.260000005</v>
      </c>
      <c r="E1114" s="45">
        <f>C1114/B1114</f>
        <v>0.26228955974095419</v>
      </c>
      <c r="F1114" s="47"/>
    </row>
    <row r="1115" spans="1:6" s="39" customFormat="1" ht="15" customHeight="1" x14ac:dyDescent="0.25">
      <c r="A1115" s="36"/>
      <c r="B1115" s="37"/>
      <c r="C1115" s="37"/>
      <c r="D1115" s="37"/>
      <c r="E1115" s="37"/>
      <c r="F1115" s="38"/>
    </row>
    <row r="1116" spans="1:6" s="39" customFormat="1" ht="15" customHeight="1" x14ac:dyDescent="0.25">
      <c r="A1116" s="36"/>
      <c r="B1116" s="37"/>
      <c r="C1116" s="37"/>
      <c r="D1116" s="37"/>
      <c r="E1116" s="37"/>
      <c r="F1116" s="38"/>
    </row>
    <row r="1117" spans="1:6" s="39" customFormat="1" ht="15" customHeight="1" x14ac:dyDescent="0.3">
      <c r="A1117" s="40" t="s">
        <v>59</v>
      </c>
      <c r="B1117" s="37"/>
      <c r="C1117" s="37"/>
      <c r="D1117" s="37"/>
      <c r="E1117" s="37"/>
      <c r="F1117" s="38"/>
    </row>
    <row r="1118" spans="1:6" s="39" customFormat="1" ht="18" customHeight="1" x14ac:dyDescent="0.25">
      <c r="A1118" s="41" t="s">
        <v>36</v>
      </c>
      <c r="B1118" s="37">
        <v>28877000</v>
      </c>
      <c r="C1118" s="37">
        <v>9387487.9600000009</v>
      </c>
      <c r="D1118" s="37">
        <f>B1118-C1118</f>
        <v>19489512.039999999</v>
      </c>
      <c r="E1118" s="42">
        <f>C1118/B1118</f>
        <v>0.32508529140838732</v>
      </c>
      <c r="F1118" s="38"/>
    </row>
    <row r="1119" spans="1:6" s="39" customFormat="1" ht="18" customHeight="1" x14ac:dyDescent="0.25">
      <c r="A1119" s="41" t="s">
        <v>37</v>
      </c>
      <c r="B1119" s="37">
        <v>8485000</v>
      </c>
      <c r="C1119" s="37">
        <v>3549428.0599999996</v>
      </c>
      <c r="D1119" s="37">
        <f>B1119-C1119</f>
        <v>4935571.9400000004</v>
      </c>
      <c r="E1119" s="42">
        <f>C1119/B1119</f>
        <v>0.41831797996464343</v>
      </c>
      <c r="F1119" s="38"/>
    </row>
    <row r="1120" spans="1:6" s="39" customFormat="1" ht="18" customHeight="1" x14ac:dyDescent="0.25">
      <c r="A1120" s="41" t="s">
        <v>38</v>
      </c>
      <c r="B1120" s="37">
        <v>0</v>
      </c>
      <c r="C1120" s="37">
        <v>0</v>
      </c>
      <c r="D1120" s="37">
        <f>B1120-C1120</f>
        <v>0</v>
      </c>
      <c r="E1120" s="42"/>
      <c r="F1120" s="38"/>
    </row>
    <row r="1121" spans="1:6" s="39" customFormat="1" ht="18" customHeight="1" x14ac:dyDescent="0.25">
      <c r="A1121" s="41" t="s">
        <v>39</v>
      </c>
      <c r="B1121" s="37">
        <v>0</v>
      </c>
      <c r="C1121" s="37">
        <v>0</v>
      </c>
      <c r="D1121" s="37">
        <f>B1121-C1121</f>
        <v>0</v>
      </c>
      <c r="E1121" s="42"/>
      <c r="F1121" s="38"/>
    </row>
    <row r="1122" spans="1:6" s="39" customFormat="1" ht="18" customHeight="1" x14ac:dyDescent="0.25">
      <c r="A1122" s="43" t="s">
        <v>40</v>
      </c>
      <c r="B1122" s="44">
        <v>37362000</v>
      </c>
      <c r="C1122" s="44">
        <v>12936916.02</v>
      </c>
      <c r="D1122" s="44">
        <f t="shared" ref="C1122:D1122" si="224">SUM(D1118:D1121)</f>
        <v>24425083.98</v>
      </c>
      <c r="E1122" s="45">
        <f>C1122/B1122</f>
        <v>0.34625865906536052</v>
      </c>
      <c r="F1122" s="38"/>
    </row>
    <row r="1123" spans="1:6" s="39" customFormat="1" ht="18" customHeight="1" x14ac:dyDescent="0.25">
      <c r="A1123" s="46" t="s">
        <v>41</v>
      </c>
      <c r="B1123" s="37">
        <v>2713000</v>
      </c>
      <c r="C1123" s="37">
        <v>854873.46</v>
      </c>
      <c r="D1123" s="37">
        <f>B1123-C1123</f>
        <v>1858126.54</v>
      </c>
      <c r="E1123" s="42">
        <f>C1123/B1123</f>
        <v>0.31510263914485809</v>
      </c>
      <c r="F1123" s="38"/>
    </row>
    <row r="1124" spans="1:6" s="39" customFormat="1" ht="18" customHeight="1" x14ac:dyDescent="0.25">
      <c r="A1124" s="43" t="s">
        <v>42</v>
      </c>
      <c r="B1124" s="44">
        <v>40075000</v>
      </c>
      <c r="C1124" s="44">
        <v>13791789.48</v>
      </c>
      <c r="D1124" s="44">
        <f t="shared" ref="C1124:D1124" si="225">D1123+D1122</f>
        <v>26283210.52</v>
      </c>
      <c r="E1124" s="45">
        <f>C1124/B1124</f>
        <v>0.34414945676855896</v>
      </c>
      <c r="F1124" s="47"/>
    </row>
    <row r="1125" spans="1:6" s="39" customFormat="1" ht="15" customHeight="1" x14ac:dyDescent="0.25">
      <c r="A1125" s="36"/>
      <c r="B1125" s="37"/>
      <c r="C1125" s="37"/>
      <c r="D1125" s="37"/>
      <c r="E1125" s="37"/>
      <c r="F1125" s="38"/>
    </row>
    <row r="1126" spans="1:6" s="39" customFormat="1" ht="15" customHeight="1" x14ac:dyDescent="0.25">
      <c r="A1126" s="36"/>
      <c r="B1126" s="37"/>
      <c r="C1126" s="37"/>
      <c r="D1126" s="37"/>
      <c r="E1126" s="37"/>
      <c r="F1126" s="38"/>
    </row>
    <row r="1127" spans="1:6" s="39" customFormat="1" ht="15" customHeight="1" x14ac:dyDescent="0.3">
      <c r="A1127" s="40" t="s">
        <v>60</v>
      </c>
      <c r="B1127" s="37"/>
      <c r="C1127" s="37"/>
      <c r="D1127" s="37"/>
      <c r="E1127" s="37"/>
      <c r="F1127" s="38"/>
    </row>
    <row r="1128" spans="1:6" s="39" customFormat="1" ht="18" customHeight="1" x14ac:dyDescent="0.25">
      <c r="A1128" s="41" t="s">
        <v>36</v>
      </c>
      <c r="B1128" s="37">
        <v>19468000</v>
      </c>
      <c r="C1128" s="37">
        <v>4019952.87</v>
      </c>
      <c r="D1128" s="37">
        <f>B1128-C1128</f>
        <v>15448047.129999999</v>
      </c>
      <c r="E1128" s="42">
        <f>C1128/B1128</f>
        <v>0.20649028508321349</v>
      </c>
      <c r="F1128" s="38"/>
    </row>
    <row r="1129" spans="1:6" s="39" customFormat="1" ht="18" customHeight="1" x14ac:dyDescent="0.25">
      <c r="A1129" s="41" t="s">
        <v>37</v>
      </c>
      <c r="B1129" s="37">
        <v>11346000</v>
      </c>
      <c r="C1129" s="37">
        <v>5187820.5399999991</v>
      </c>
      <c r="D1129" s="37">
        <f>B1129-C1129</f>
        <v>6158179.4600000009</v>
      </c>
      <c r="E1129" s="42">
        <f>C1129/B1129</f>
        <v>0.45723784064868667</v>
      </c>
      <c r="F1129" s="38"/>
    </row>
    <row r="1130" spans="1:6" s="39" customFormat="1" ht="18" customHeight="1" x14ac:dyDescent="0.25">
      <c r="A1130" s="41" t="s">
        <v>38</v>
      </c>
      <c r="B1130" s="37">
        <v>0</v>
      </c>
      <c r="C1130" s="37">
        <v>0</v>
      </c>
      <c r="D1130" s="37">
        <f>B1130-C1130</f>
        <v>0</v>
      </c>
      <c r="E1130" s="42"/>
      <c r="F1130" s="38"/>
    </row>
    <row r="1131" spans="1:6" s="39" customFormat="1" ht="18" customHeight="1" x14ac:dyDescent="0.25">
      <c r="A1131" s="41" t="s">
        <v>39</v>
      </c>
      <c r="B1131" s="37">
        <v>0</v>
      </c>
      <c r="C1131" s="37">
        <v>0</v>
      </c>
      <c r="D1131" s="37">
        <f>B1131-C1131</f>
        <v>0</v>
      </c>
      <c r="E1131" s="42"/>
      <c r="F1131" s="38"/>
    </row>
    <row r="1132" spans="1:6" s="39" customFormat="1" ht="18" customHeight="1" x14ac:dyDescent="0.25">
      <c r="A1132" s="43" t="s">
        <v>40</v>
      </c>
      <c r="B1132" s="44">
        <v>30814000</v>
      </c>
      <c r="C1132" s="44">
        <v>9207773.4100000001</v>
      </c>
      <c r="D1132" s="44">
        <f t="shared" ref="C1132:D1132" si="226">SUM(D1128:D1131)</f>
        <v>21606226.59</v>
      </c>
      <c r="E1132" s="45">
        <f>C1132/B1132</f>
        <v>0.29881785584474591</v>
      </c>
      <c r="F1132" s="38"/>
    </row>
    <row r="1133" spans="1:6" s="39" customFormat="1" ht="18" customHeight="1" x14ac:dyDescent="0.25">
      <c r="A1133" s="46" t="s">
        <v>41</v>
      </c>
      <c r="B1133" s="37">
        <v>1756000</v>
      </c>
      <c r="C1133" s="37">
        <v>402567.78</v>
      </c>
      <c r="D1133" s="37">
        <f>B1133-C1133</f>
        <v>1353432.22</v>
      </c>
      <c r="E1133" s="42">
        <f>C1133/B1133</f>
        <v>0.22925272209567199</v>
      </c>
      <c r="F1133" s="38"/>
    </row>
    <row r="1134" spans="1:6" s="39" customFormat="1" ht="18" customHeight="1" x14ac:dyDescent="0.25">
      <c r="A1134" s="43" t="s">
        <v>42</v>
      </c>
      <c r="B1134" s="44">
        <v>32570000</v>
      </c>
      <c r="C1134" s="44">
        <v>9610341.1899999995</v>
      </c>
      <c r="D1134" s="44">
        <f t="shared" ref="C1134:D1134" si="227">D1133+D1132</f>
        <v>22959658.809999999</v>
      </c>
      <c r="E1134" s="45">
        <f>C1134/B1134</f>
        <v>0.29506727632790908</v>
      </c>
      <c r="F1134" s="47"/>
    </row>
    <row r="1135" spans="1:6" s="39" customFormat="1" ht="15" customHeight="1" x14ac:dyDescent="0.25">
      <c r="A1135" s="36"/>
      <c r="B1135" s="37"/>
      <c r="C1135" s="37"/>
      <c r="D1135" s="37"/>
      <c r="E1135" s="37"/>
      <c r="F1135" s="38"/>
    </row>
    <row r="1136" spans="1:6" s="39" customFormat="1" ht="15" customHeight="1" x14ac:dyDescent="0.25">
      <c r="A1136" s="36"/>
      <c r="B1136" s="37"/>
      <c r="C1136" s="37"/>
      <c r="D1136" s="37"/>
      <c r="E1136" s="37"/>
      <c r="F1136" s="38"/>
    </row>
    <row r="1137" spans="1:6" s="39" customFormat="1" ht="15" customHeight="1" x14ac:dyDescent="0.3">
      <c r="A1137" s="40" t="s">
        <v>61</v>
      </c>
      <c r="B1137" s="37"/>
      <c r="C1137" s="37"/>
      <c r="D1137" s="37"/>
      <c r="E1137" s="37"/>
      <c r="F1137" s="38"/>
    </row>
    <row r="1138" spans="1:6" s="39" customFormat="1" ht="18" customHeight="1" x14ac:dyDescent="0.25">
      <c r="A1138" s="41" t="s">
        <v>36</v>
      </c>
      <c r="B1138" s="37">
        <v>28225000</v>
      </c>
      <c r="C1138" s="37">
        <v>6791082.79</v>
      </c>
      <c r="D1138" s="37">
        <f>B1138-C1138</f>
        <v>21433917.210000001</v>
      </c>
      <c r="E1138" s="42">
        <f>C1138/B1138</f>
        <v>0.24060523613817539</v>
      </c>
      <c r="F1138" s="38"/>
    </row>
    <row r="1139" spans="1:6" s="39" customFormat="1" ht="18" customHeight="1" x14ac:dyDescent="0.25">
      <c r="A1139" s="41" t="s">
        <v>37</v>
      </c>
      <c r="B1139" s="37">
        <v>6570000</v>
      </c>
      <c r="C1139" s="37">
        <v>2130232.8499999996</v>
      </c>
      <c r="D1139" s="37">
        <f>B1139-C1139</f>
        <v>4439767.1500000004</v>
      </c>
      <c r="E1139" s="42">
        <f>C1139/B1139</f>
        <v>0.32423635464231348</v>
      </c>
      <c r="F1139" s="38"/>
    </row>
    <row r="1140" spans="1:6" s="39" customFormat="1" ht="18" customHeight="1" x14ac:dyDescent="0.25">
      <c r="A1140" s="41" t="s">
        <v>38</v>
      </c>
      <c r="B1140" s="37">
        <v>0</v>
      </c>
      <c r="C1140" s="37">
        <v>0</v>
      </c>
      <c r="D1140" s="37">
        <f>B1140-C1140</f>
        <v>0</v>
      </c>
      <c r="E1140" s="42"/>
      <c r="F1140" s="38"/>
    </row>
    <row r="1141" spans="1:6" s="39" customFormat="1" ht="18" customHeight="1" x14ac:dyDescent="0.25">
      <c r="A1141" s="41" t="s">
        <v>39</v>
      </c>
      <c r="B1141" s="37">
        <v>0</v>
      </c>
      <c r="C1141" s="37">
        <v>0</v>
      </c>
      <c r="D1141" s="37">
        <f>B1141-C1141</f>
        <v>0</v>
      </c>
      <c r="E1141" s="42"/>
      <c r="F1141" s="38"/>
    </row>
    <row r="1142" spans="1:6" s="39" customFormat="1" ht="18" customHeight="1" x14ac:dyDescent="0.25">
      <c r="A1142" s="43" t="s">
        <v>40</v>
      </c>
      <c r="B1142" s="44">
        <v>34795000</v>
      </c>
      <c r="C1142" s="44">
        <v>8921315.6400000006</v>
      </c>
      <c r="D1142" s="44">
        <f t="shared" ref="C1142:D1142" si="228">SUM(D1138:D1141)</f>
        <v>25873684.359999999</v>
      </c>
      <c r="E1142" s="45">
        <f>C1142/B1142</f>
        <v>0.25639648340278776</v>
      </c>
      <c r="F1142" s="38"/>
    </row>
    <row r="1143" spans="1:6" s="39" customFormat="1" ht="18" customHeight="1" x14ac:dyDescent="0.25">
      <c r="A1143" s="46" t="s">
        <v>41</v>
      </c>
      <c r="B1143" s="37">
        <v>2705000</v>
      </c>
      <c r="C1143" s="37">
        <v>627947.59</v>
      </c>
      <c r="D1143" s="37">
        <f>B1143-C1143</f>
        <v>2077052.4100000001</v>
      </c>
      <c r="E1143" s="42">
        <f>C1143/B1143</f>
        <v>0.23214328650646948</v>
      </c>
      <c r="F1143" s="38"/>
    </row>
    <row r="1144" spans="1:6" s="39" customFormat="1" ht="18" customHeight="1" x14ac:dyDescent="0.25">
      <c r="A1144" s="43" t="s">
        <v>42</v>
      </c>
      <c r="B1144" s="44">
        <v>37500000</v>
      </c>
      <c r="C1144" s="44">
        <v>9549263.2300000004</v>
      </c>
      <c r="D1144" s="44">
        <f t="shared" ref="C1144:D1144" si="229">D1143+D1142</f>
        <v>27950736.77</v>
      </c>
      <c r="E1144" s="45">
        <f>C1144/B1144</f>
        <v>0.25464701946666668</v>
      </c>
      <c r="F1144" s="47"/>
    </row>
    <row r="1145" spans="1:6" s="39" customFormat="1" ht="15" customHeight="1" x14ac:dyDescent="0.25">
      <c r="A1145" s="36"/>
      <c r="B1145" s="37"/>
      <c r="C1145" s="37"/>
      <c r="D1145" s="37"/>
      <c r="E1145" s="37"/>
      <c r="F1145" s="38"/>
    </row>
    <row r="1146" spans="1:6" s="39" customFormat="1" ht="15" customHeight="1" x14ac:dyDescent="0.25">
      <c r="A1146" s="36"/>
      <c r="B1146" s="37"/>
      <c r="C1146" s="37"/>
      <c r="D1146" s="37"/>
      <c r="E1146" s="37"/>
      <c r="F1146" s="38"/>
    </row>
    <row r="1147" spans="1:6" s="39" customFormat="1" ht="15" customHeight="1" x14ac:dyDescent="0.3">
      <c r="A1147" s="40" t="s">
        <v>62</v>
      </c>
      <c r="B1147" s="37"/>
      <c r="C1147" s="37"/>
      <c r="D1147" s="37"/>
      <c r="E1147" s="37"/>
      <c r="F1147" s="38"/>
    </row>
    <row r="1148" spans="1:6" s="39" customFormat="1" ht="18" customHeight="1" x14ac:dyDescent="0.25">
      <c r="A1148" s="41" t="s">
        <v>36</v>
      </c>
      <c r="B1148" s="37">
        <v>26366000</v>
      </c>
      <c r="C1148" s="37">
        <v>7123797.5700000003</v>
      </c>
      <c r="D1148" s="37">
        <f>B1148-C1148</f>
        <v>19242202.43</v>
      </c>
      <c r="E1148" s="42">
        <f>C1148/B1148</f>
        <v>0.27018878745353864</v>
      </c>
      <c r="F1148" s="38"/>
    </row>
    <row r="1149" spans="1:6" s="39" customFormat="1" ht="18" customHeight="1" x14ac:dyDescent="0.25">
      <c r="A1149" s="41" t="s">
        <v>37</v>
      </c>
      <c r="B1149" s="37">
        <v>6810000</v>
      </c>
      <c r="C1149" s="37">
        <v>2399932.29</v>
      </c>
      <c r="D1149" s="37">
        <f>B1149-C1149</f>
        <v>4410067.71</v>
      </c>
      <c r="E1149" s="42">
        <f>C1149/B1149</f>
        <v>0.35241296475770928</v>
      </c>
      <c r="F1149" s="38"/>
    </row>
    <row r="1150" spans="1:6" s="39" customFormat="1" ht="18" customHeight="1" x14ac:dyDescent="0.25">
      <c r="A1150" s="41" t="s">
        <v>38</v>
      </c>
      <c r="B1150" s="37">
        <v>0</v>
      </c>
      <c r="C1150" s="37">
        <v>0</v>
      </c>
      <c r="D1150" s="37">
        <f>B1150-C1150</f>
        <v>0</v>
      </c>
      <c r="E1150" s="42"/>
      <c r="F1150" s="38"/>
    </row>
    <row r="1151" spans="1:6" s="39" customFormat="1" ht="18" customHeight="1" x14ac:dyDescent="0.25">
      <c r="A1151" s="41" t="s">
        <v>39</v>
      </c>
      <c r="B1151" s="37">
        <v>0</v>
      </c>
      <c r="C1151" s="37">
        <v>0</v>
      </c>
      <c r="D1151" s="37">
        <f>B1151-C1151</f>
        <v>0</v>
      </c>
      <c r="E1151" s="42"/>
      <c r="F1151" s="38"/>
    </row>
    <row r="1152" spans="1:6" s="39" customFormat="1" ht="18" customHeight="1" x14ac:dyDescent="0.25">
      <c r="A1152" s="43" t="s">
        <v>40</v>
      </c>
      <c r="B1152" s="44">
        <v>33176000</v>
      </c>
      <c r="C1152" s="44">
        <v>9523729.8599999994</v>
      </c>
      <c r="D1152" s="44">
        <f t="shared" ref="C1152:D1152" si="230">SUM(D1148:D1151)</f>
        <v>23652270.140000001</v>
      </c>
      <c r="E1152" s="45">
        <f>C1152/B1152</f>
        <v>0.28706685133831683</v>
      </c>
      <c r="F1152" s="38"/>
    </row>
    <row r="1153" spans="1:6" s="39" customFormat="1" ht="18" customHeight="1" x14ac:dyDescent="0.25">
      <c r="A1153" s="46" t="s">
        <v>41</v>
      </c>
      <c r="B1153" s="37">
        <v>2455000</v>
      </c>
      <c r="C1153" s="37">
        <v>665212.94999999995</v>
      </c>
      <c r="D1153" s="37">
        <f>B1153-C1153</f>
        <v>1789787.05</v>
      </c>
      <c r="E1153" s="42">
        <f>C1153/B1153</f>
        <v>0.27096250509164965</v>
      </c>
      <c r="F1153" s="38"/>
    </row>
    <row r="1154" spans="1:6" s="39" customFormat="1" ht="18" customHeight="1" x14ac:dyDescent="0.25">
      <c r="A1154" s="43" t="s">
        <v>42</v>
      </c>
      <c r="B1154" s="44">
        <v>35631000</v>
      </c>
      <c r="C1154" s="44">
        <v>10188942.809999999</v>
      </c>
      <c r="D1154" s="44">
        <f t="shared" ref="C1154:D1154" si="231">D1153+D1152</f>
        <v>25442057.190000001</v>
      </c>
      <c r="E1154" s="45">
        <f>C1154/B1154</f>
        <v>0.28595725098930702</v>
      </c>
      <c r="F1154" s="47"/>
    </row>
    <row r="1155" spans="1:6" s="39" customFormat="1" ht="15" customHeight="1" x14ac:dyDescent="0.25">
      <c r="A1155" s="36"/>
      <c r="B1155" s="37"/>
      <c r="C1155" s="37"/>
      <c r="D1155" s="37"/>
      <c r="E1155" s="37"/>
      <c r="F1155" s="38"/>
    </row>
    <row r="1156" spans="1:6" s="39" customFormat="1" ht="15" customHeight="1" x14ac:dyDescent="0.25">
      <c r="A1156" s="36"/>
      <c r="B1156" s="37"/>
      <c r="C1156" s="37"/>
      <c r="D1156" s="37"/>
      <c r="E1156" s="37"/>
      <c r="F1156" s="38"/>
    </row>
    <row r="1157" spans="1:6" s="39" customFormat="1" ht="15" customHeight="1" x14ac:dyDescent="0.3">
      <c r="A1157" s="40" t="s">
        <v>63</v>
      </c>
      <c r="B1157" s="37"/>
      <c r="C1157" s="37"/>
      <c r="D1157" s="37"/>
      <c r="E1157" s="37"/>
      <c r="F1157" s="38"/>
    </row>
    <row r="1158" spans="1:6" s="39" customFormat="1" ht="18" customHeight="1" x14ac:dyDescent="0.25">
      <c r="A1158" s="41" t="s">
        <v>36</v>
      </c>
      <c r="B1158" s="37">
        <v>29242000</v>
      </c>
      <c r="C1158" s="37">
        <v>6970900.0199999996</v>
      </c>
      <c r="D1158" s="37">
        <f>B1158-C1158</f>
        <v>22271099.98</v>
      </c>
      <c r="E1158" s="42">
        <f>C1158/B1158</f>
        <v>0.2383865679502086</v>
      </c>
      <c r="F1158" s="38"/>
    </row>
    <row r="1159" spans="1:6" s="39" customFormat="1" ht="18" customHeight="1" x14ac:dyDescent="0.25">
      <c r="A1159" s="41" t="s">
        <v>37</v>
      </c>
      <c r="B1159" s="37">
        <v>7191000</v>
      </c>
      <c r="C1159" s="37">
        <v>2969035.4</v>
      </c>
      <c r="D1159" s="37">
        <f>B1159-C1159</f>
        <v>4221964.5999999996</v>
      </c>
      <c r="E1159" s="42">
        <f>C1159/B1159</f>
        <v>0.41288213044082878</v>
      </c>
      <c r="F1159" s="38"/>
    </row>
    <row r="1160" spans="1:6" s="39" customFormat="1" ht="18" customHeight="1" x14ac:dyDescent="0.25">
      <c r="A1160" s="41" t="s">
        <v>38</v>
      </c>
      <c r="B1160" s="37">
        <v>0</v>
      </c>
      <c r="C1160" s="37">
        <v>0</v>
      </c>
      <c r="D1160" s="37">
        <f>B1160-C1160</f>
        <v>0</v>
      </c>
      <c r="E1160" s="42"/>
      <c r="F1160" s="38"/>
    </row>
    <row r="1161" spans="1:6" s="39" customFormat="1" ht="18" customHeight="1" x14ac:dyDescent="0.25">
      <c r="A1161" s="41" t="s">
        <v>39</v>
      </c>
      <c r="B1161" s="37">
        <v>0</v>
      </c>
      <c r="C1161" s="37">
        <v>0</v>
      </c>
      <c r="D1161" s="37">
        <f>B1161-C1161</f>
        <v>0</v>
      </c>
      <c r="E1161" s="42"/>
      <c r="F1161" s="38"/>
    </row>
    <row r="1162" spans="1:6" s="39" customFormat="1" ht="18" customHeight="1" x14ac:dyDescent="0.25">
      <c r="A1162" s="43" t="s">
        <v>40</v>
      </c>
      <c r="B1162" s="44">
        <v>36433000</v>
      </c>
      <c r="C1162" s="44">
        <v>9939935.4199999999</v>
      </c>
      <c r="D1162" s="44">
        <f t="shared" ref="C1162:D1162" si="232">SUM(D1158:D1161)</f>
        <v>26493064.579999998</v>
      </c>
      <c r="E1162" s="45">
        <f>C1162/B1162</f>
        <v>0.27282780501193971</v>
      </c>
      <c r="F1162" s="38"/>
    </row>
    <row r="1163" spans="1:6" s="39" customFormat="1" ht="18" customHeight="1" x14ac:dyDescent="0.25">
      <c r="A1163" s="46" t="s">
        <v>41</v>
      </c>
      <c r="B1163" s="37">
        <v>2623000</v>
      </c>
      <c r="C1163" s="37">
        <v>429661.92000000004</v>
      </c>
      <c r="D1163" s="37">
        <f>B1163-C1163</f>
        <v>2193338.08</v>
      </c>
      <c r="E1163" s="42">
        <f>C1163/B1163</f>
        <v>0.16380553564620665</v>
      </c>
      <c r="F1163" s="38"/>
    </row>
    <row r="1164" spans="1:6" s="39" customFormat="1" ht="18" customHeight="1" x14ac:dyDescent="0.25">
      <c r="A1164" s="43" t="s">
        <v>42</v>
      </c>
      <c r="B1164" s="44">
        <v>39056000</v>
      </c>
      <c r="C1164" s="44">
        <v>10369597.34</v>
      </c>
      <c r="D1164" s="44">
        <f t="shared" ref="C1164:D1164" si="233">D1163+D1162</f>
        <v>28686402.659999996</v>
      </c>
      <c r="E1164" s="45">
        <f>C1164/B1164</f>
        <v>0.26550587208111431</v>
      </c>
      <c r="F1164" s="47"/>
    </row>
    <row r="1165" spans="1:6" s="39" customFormat="1" ht="15" customHeight="1" x14ac:dyDescent="0.25">
      <c r="A1165" s="36"/>
      <c r="B1165" s="37"/>
      <c r="C1165" s="37"/>
      <c r="D1165" s="37"/>
      <c r="E1165" s="37"/>
      <c r="F1165" s="38"/>
    </row>
    <row r="1166" spans="1:6" s="39" customFormat="1" ht="15" customHeight="1" x14ac:dyDescent="0.25">
      <c r="A1166" s="36"/>
      <c r="B1166" s="37"/>
      <c r="C1166" s="37"/>
      <c r="D1166" s="37"/>
      <c r="E1166" s="37"/>
      <c r="F1166" s="38"/>
    </row>
    <row r="1167" spans="1:6" s="39" customFormat="1" ht="15" customHeight="1" x14ac:dyDescent="0.3">
      <c r="A1167" s="40" t="s">
        <v>64</v>
      </c>
      <c r="B1167" s="37"/>
      <c r="C1167" s="37"/>
      <c r="D1167" s="37"/>
      <c r="E1167" s="37"/>
      <c r="F1167" s="38"/>
    </row>
    <row r="1168" spans="1:6" s="39" customFormat="1" ht="18" customHeight="1" x14ac:dyDescent="0.25">
      <c r="A1168" s="41" t="s">
        <v>36</v>
      </c>
      <c r="B1168" s="37">
        <v>21658000</v>
      </c>
      <c r="C1168" s="37">
        <v>4270738.4799999995</v>
      </c>
      <c r="D1168" s="37">
        <f>B1168-C1168</f>
        <v>17387261.52</v>
      </c>
      <c r="E1168" s="42">
        <f>C1168/B1168</f>
        <v>0.19718988272231969</v>
      </c>
      <c r="F1168" s="38"/>
    </row>
    <row r="1169" spans="1:6" s="39" customFormat="1" ht="18" customHeight="1" x14ac:dyDescent="0.25">
      <c r="A1169" s="41" t="s">
        <v>37</v>
      </c>
      <c r="B1169" s="37">
        <v>7232000</v>
      </c>
      <c r="C1169" s="37">
        <v>1935769.1499999997</v>
      </c>
      <c r="D1169" s="37">
        <f>B1169-C1169</f>
        <v>5296230.8500000006</v>
      </c>
      <c r="E1169" s="42">
        <f>C1169/B1169</f>
        <v>0.26766719441371678</v>
      </c>
      <c r="F1169" s="38"/>
    </row>
    <row r="1170" spans="1:6" s="39" customFormat="1" ht="18" customHeight="1" x14ac:dyDescent="0.25">
      <c r="A1170" s="41" t="s">
        <v>38</v>
      </c>
      <c r="B1170" s="37">
        <v>0</v>
      </c>
      <c r="C1170" s="37">
        <v>0</v>
      </c>
      <c r="D1170" s="37">
        <f>B1170-C1170</f>
        <v>0</v>
      </c>
      <c r="E1170" s="42"/>
      <c r="F1170" s="38"/>
    </row>
    <row r="1171" spans="1:6" s="39" customFormat="1" ht="18" customHeight="1" x14ac:dyDescent="0.25">
      <c r="A1171" s="41" t="s">
        <v>39</v>
      </c>
      <c r="B1171" s="37">
        <v>0</v>
      </c>
      <c r="C1171" s="37">
        <v>0</v>
      </c>
      <c r="D1171" s="37">
        <f>B1171-C1171</f>
        <v>0</v>
      </c>
      <c r="E1171" s="42"/>
      <c r="F1171" s="38"/>
    </row>
    <row r="1172" spans="1:6" s="39" customFormat="1" ht="18" customHeight="1" x14ac:dyDescent="0.25">
      <c r="A1172" s="43" t="s">
        <v>40</v>
      </c>
      <c r="B1172" s="44">
        <v>28890000</v>
      </c>
      <c r="C1172" s="44">
        <v>6206507.629999999</v>
      </c>
      <c r="D1172" s="44">
        <f t="shared" ref="C1172:D1172" si="234">SUM(D1168:D1171)</f>
        <v>22683492.370000001</v>
      </c>
      <c r="E1172" s="45">
        <f>C1172/B1172</f>
        <v>0.21483238594669432</v>
      </c>
      <c r="F1172" s="38"/>
    </row>
    <row r="1173" spans="1:6" s="39" customFormat="1" ht="18" customHeight="1" x14ac:dyDescent="0.25">
      <c r="A1173" s="46" t="s">
        <v>41</v>
      </c>
      <c r="B1173" s="37">
        <v>2058000</v>
      </c>
      <c r="C1173" s="37">
        <v>271081.44</v>
      </c>
      <c r="D1173" s="37">
        <f>B1173-C1173</f>
        <v>1786918.56</v>
      </c>
      <c r="E1173" s="42">
        <f>C1173/B1173</f>
        <v>0.13172081632653063</v>
      </c>
      <c r="F1173" s="38"/>
    </row>
    <row r="1174" spans="1:6" s="39" customFormat="1" ht="18" customHeight="1" x14ac:dyDescent="0.25">
      <c r="A1174" s="43" t="s">
        <v>42</v>
      </c>
      <c r="B1174" s="44">
        <v>30948000</v>
      </c>
      <c r="C1174" s="44">
        <v>6477589.0699999994</v>
      </c>
      <c r="D1174" s="44">
        <f t="shared" ref="C1174:D1174" si="235">D1173+D1172</f>
        <v>24470410.93</v>
      </c>
      <c r="E1174" s="45">
        <f>C1174/B1174</f>
        <v>0.20930557935892463</v>
      </c>
      <c r="F1174" s="47"/>
    </row>
    <row r="1175" spans="1:6" s="39" customFormat="1" ht="15" customHeight="1" x14ac:dyDescent="0.25">
      <c r="A1175" s="36"/>
      <c r="B1175" s="37"/>
      <c r="C1175" s="37"/>
      <c r="D1175" s="37"/>
      <c r="E1175" s="37"/>
      <c r="F1175" s="38"/>
    </row>
    <row r="1176" spans="1:6" s="39" customFormat="1" ht="15" customHeight="1" x14ac:dyDescent="0.25">
      <c r="A1176" s="36"/>
      <c r="B1176" s="37"/>
      <c r="C1176" s="37"/>
      <c r="D1176" s="37"/>
      <c r="E1176" s="37"/>
      <c r="F1176" s="38"/>
    </row>
    <row r="1177" spans="1:6" s="39" customFormat="1" ht="15" customHeight="1" x14ac:dyDescent="0.3">
      <c r="A1177" s="40" t="s">
        <v>65</v>
      </c>
      <c r="B1177" s="37"/>
      <c r="C1177" s="37"/>
      <c r="D1177" s="37"/>
      <c r="E1177" s="37"/>
      <c r="F1177" s="38"/>
    </row>
    <row r="1178" spans="1:6" s="39" customFormat="1" ht="18" customHeight="1" x14ac:dyDescent="0.25">
      <c r="A1178" s="41" t="s">
        <v>36</v>
      </c>
      <c r="B1178" s="37">
        <v>31002000</v>
      </c>
      <c r="C1178" s="37">
        <v>7585409.5600000005</v>
      </c>
      <c r="D1178" s="37">
        <f>B1178-C1178</f>
        <v>23416590.439999998</v>
      </c>
      <c r="E1178" s="42">
        <f>C1178/B1178</f>
        <v>0.24467484549383911</v>
      </c>
      <c r="F1178" s="38"/>
    </row>
    <row r="1179" spans="1:6" s="39" customFormat="1" ht="18" customHeight="1" x14ac:dyDescent="0.25">
      <c r="A1179" s="41" t="s">
        <v>37</v>
      </c>
      <c r="B1179" s="37">
        <v>10776000</v>
      </c>
      <c r="C1179" s="37">
        <v>2900698.66</v>
      </c>
      <c r="D1179" s="37">
        <f>B1179-C1179</f>
        <v>7875301.3399999999</v>
      </c>
      <c r="E1179" s="42">
        <f>C1179/B1179</f>
        <v>0.2691813901262064</v>
      </c>
      <c r="F1179" s="38"/>
    </row>
    <row r="1180" spans="1:6" s="39" customFormat="1" ht="18" customHeight="1" x14ac:dyDescent="0.25">
      <c r="A1180" s="41" t="s">
        <v>38</v>
      </c>
      <c r="B1180" s="37">
        <v>0</v>
      </c>
      <c r="C1180" s="37">
        <v>0</v>
      </c>
      <c r="D1180" s="37">
        <f>B1180-C1180</f>
        <v>0</v>
      </c>
      <c r="E1180" s="42"/>
      <c r="F1180" s="38"/>
    </row>
    <row r="1181" spans="1:6" s="39" customFormat="1" ht="18" customHeight="1" x14ac:dyDescent="0.25">
      <c r="A1181" s="41" t="s">
        <v>39</v>
      </c>
      <c r="B1181" s="37">
        <v>0</v>
      </c>
      <c r="C1181" s="37">
        <v>0</v>
      </c>
      <c r="D1181" s="37">
        <f>B1181-C1181</f>
        <v>0</v>
      </c>
      <c r="E1181" s="42"/>
      <c r="F1181" s="38"/>
    </row>
    <row r="1182" spans="1:6" s="39" customFormat="1" ht="18" customHeight="1" x14ac:dyDescent="0.25">
      <c r="A1182" s="43" t="s">
        <v>40</v>
      </c>
      <c r="B1182" s="44">
        <v>41778000</v>
      </c>
      <c r="C1182" s="44">
        <v>10486108.220000001</v>
      </c>
      <c r="D1182" s="44">
        <f t="shared" ref="C1182:D1182" si="236">SUM(D1178:D1181)</f>
        <v>31291891.779999997</v>
      </c>
      <c r="E1182" s="45">
        <f>C1182/B1182</f>
        <v>0.25099593613863758</v>
      </c>
      <c r="F1182" s="38"/>
    </row>
    <row r="1183" spans="1:6" s="39" customFormat="1" ht="18" customHeight="1" x14ac:dyDescent="0.25">
      <c r="A1183" s="46" t="s">
        <v>41</v>
      </c>
      <c r="B1183" s="37">
        <v>2912000</v>
      </c>
      <c r="C1183" s="37">
        <v>1038055.5</v>
      </c>
      <c r="D1183" s="37">
        <f>B1183-C1183</f>
        <v>1873944.5</v>
      </c>
      <c r="E1183" s="42">
        <f>C1183/B1183</f>
        <v>0.35647510302197805</v>
      </c>
      <c r="F1183" s="38"/>
    </row>
    <row r="1184" spans="1:6" s="39" customFormat="1" ht="18" customHeight="1" x14ac:dyDescent="0.25">
      <c r="A1184" s="43" t="s">
        <v>42</v>
      </c>
      <c r="B1184" s="44">
        <v>44690000</v>
      </c>
      <c r="C1184" s="44">
        <v>11524163.720000001</v>
      </c>
      <c r="D1184" s="44">
        <f t="shared" ref="C1184:D1184" si="237">D1183+D1182</f>
        <v>33165836.279999997</v>
      </c>
      <c r="E1184" s="45">
        <f>C1184/B1184</f>
        <v>0.2578689577086597</v>
      </c>
      <c r="F1184" s="47"/>
    </row>
    <row r="1185" spans="1:6" s="39" customFormat="1" ht="15" customHeight="1" x14ac:dyDescent="0.25">
      <c r="A1185" s="36"/>
      <c r="B1185" s="37"/>
      <c r="C1185" s="37"/>
      <c r="D1185" s="37"/>
      <c r="E1185" s="37"/>
      <c r="F1185" s="38"/>
    </row>
    <row r="1186" spans="1:6" s="39" customFormat="1" ht="15" customHeight="1" x14ac:dyDescent="0.25">
      <c r="A1186" s="36"/>
      <c r="B1186" s="37"/>
      <c r="C1186" s="37"/>
      <c r="D1186" s="37"/>
      <c r="E1186" s="37"/>
      <c r="F1186" s="38"/>
    </row>
    <row r="1187" spans="1:6" s="39" customFormat="1" ht="15" customHeight="1" x14ac:dyDescent="0.3">
      <c r="A1187" s="40" t="s">
        <v>66</v>
      </c>
      <c r="B1187" s="37"/>
      <c r="C1187" s="37"/>
      <c r="D1187" s="37"/>
      <c r="E1187" s="37"/>
      <c r="F1187" s="38"/>
    </row>
    <row r="1188" spans="1:6" s="39" customFormat="1" ht="18" customHeight="1" x14ac:dyDescent="0.25">
      <c r="A1188" s="41" t="s">
        <v>36</v>
      </c>
      <c r="B1188" s="37">
        <v>27853000</v>
      </c>
      <c r="C1188" s="37">
        <v>6990259</v>
      </c>
      <c r="D1188" s="37">
        <f>B1188-C1188</f>
        <v>20862741</v>
      </c>
      <c r="E1188" s="42">
        <f>C1188/B1188</f>
        <v>0.25096969805765984</v>
      </c>
      <c r="F1188" s="38"/>
    </row>
    <row r="1189" spans="1:6" s="39" customFormat="1" ht="18" customHeight="1" x14ac:dyDescent="0.25">
      <c r="A1189" s="41" t="s">
        <v>37</v>
      </c>
      <c r="B1189" s="37">
        <v>7766000</v>
      </c>
      <c r="C1189" s="37">
        <v>2426135.42</v>
      </c>
      <c r="D1189" s="37">
        <f>B1189-C1189</f>
        <v>5339864.58</v>
      </c>
      <c r="E1189" s="42">
        <f>C1189/B1189</f>
        <v>0.31240476693278391</v>
      </c>
      <c r="F1189" s="38"/>
    </row>
    <row r="1190" spans="1:6" s="39" customFormat="1" ht="18" customHeight="1" x14ac:dyDescent="0.25">
      <c r="A1190" s="41" t="s">
        <v>38</v>
      </c>
      <c r="B1190" s="37">
        <v>0</v>
      </c>
      <c r="C1190" s="37">
        <v>0</v>
      </c>
      <c r="D1190" s="37">
        <f>B1190-C1190</f>
        <v>0</v>
      </c>
      <c r="E1190" s="42"/>
      <c r="F1190" s="38"/>
    </row>
    <row r="1191" spans="1:6" s="39" customFormat="1" ht="18" customHeight="1" x14ac:dyDescent="0.25">
      <c r="A1191" s="41" t="s">
        <v>39</v>
      </c>
      <c r="B1191" s="37">
        <v>0</v>
      </c>
      <c r="C1191" s="37">
        <v>0</v>
      </c>
      <c r="D1191" s="37">
        <f>B1191-C1191</f>
        <v>0</v>
      </c>
      <c r="E1191" s="42"/>
      <c r="F1191" s="38"/>
    </row>
    <row r="1192" spans="1:6" s="39" customFormat="1" ht="18" customHeight="1" x14ac:dyDescent="0.25">
      <c r="A1192" s="43" t="s">
        <v>40</v>
      </c>
      <c r="B1192" s="44">
        <v>35619000</v>
      </c>
      <c r="C1192" s="44">
        <v>9416394.4199999999</v>
      </c>
      <c r="D1192" s="44">
        <f t="shared" ref="C1192:D1192" si="238">SUM(D1188:D1191)</f>
        <v>26202605.579999998</v>
      </c>
      <c r="E1192" s="45">
        <f>C1192/B1192</f>
        <v>0.26436436789353995</v>
      </c>
      <c r="F1192" s="38"/>
    </row>
    <row r="1193" spans="1:6" s="39" customFormat="1" ht="18" customHeight="1" x14ac:dyDescent="0.25">
      <c r="A1193" s="46" t="s">
        <v>41</v>
      </c>
      <c r="B1193" s="37">
        <v>2651000</v>
      </c>
      <c r="C1193" s="37">
        <v>665542.72</v>
      </c>
      <c r="D1193" s="37">
        <f>B1193-C1193</f>
        <v>1985457.28</v>
      </c>
      <c r="E1193" s="42">
        <f>C1193/B1193</f>
        <v>0.25105345907204829</v>
      </c>
      <c r="F1193" s="38"/>
    </row>
    <row r="1194" spans="1:6" s="39" customFormat="1" ht="18" customHeight="1" x14ac:dyDescent="0.25">
      <c r="A1194" s="43" t="s">
        <v>42</v>
      </c>
      <c r="B1194" s="44">
        <v>38270000</v>
      </c>
      <c r="C1194" s="44">
        <v>10081937.140000001</v>
      </c>
      <c r="D1194" s="44">
        <f t="shared" ref="C1194:D1194" si="239">D1193+D1192</f>
        <v>28188062.859999999</v>
      </c>
      <c r="E1194" s="45">
        <f>C1194/B1194</f>
        <v>0.26344230833551086</v>
      </c>
      <c r="F1194" s="47"/>
    </row>
    <row r="1195" spans="1:6" s="39" customFormat="1" ht="15" customHeight="1" x14ac:dyDescent="0.25">
      <c r="A1195" s="36"/>
      <c r="B1195" s="37"/>
      <c r="C1195" s="37"/>
      <c r="D1195" s="37"/>
      <c r="E1195" s="37"/>
      <c r="F1195" s="38"/>
    </row>
    <row r="1196" spans="1:6" s="39" customFormat="1" ht="15" customHeight="1" x14ac:dyDescent="0.25">
      <c r="A1196" s="36"/>
      <c r="B1196" s="37"/>
      <c r="C1196" s="37"/>
      <c r="D1196" s="37"/>
      <c r="E1196" s="37"/>
      <c r="F1196" s="38"/>
    </row>
    <row r="1197" spans="1:6" s="39" customFormat="1" ht="15" customHeight="1" x14ac:dyDescent="0.3">
      <c r="A1197" s="40" t="s">
        <v>67</v>
      </c>
      <c r="B1197" s="37"/>
      <c r="C1197" s="37"/>
      <c r="D1197" s="37"/>
      <c r="E1197" s="37"/>
      <c r="F1197" s="38"/>
    </row>
    <row r="1198" spans="1:6" s="39" customFormat="1" ht="18" customHeight="1" x14ac:dyDescent="0.25">
      <c r="A1198" s="41" t="s">
        <v>36</v>
      </c>
      <c r="B1198" s="37">
        <v>28022000</v>
      </c>
      <c r="C1198" s="37">
        <v>7087266.75</v>
      </c>
      <c r="D1198" s="37">
        <f>B1198-C1198</f>
        <v>20934733.25</v>
      </c>
      <c r="E1198" s="42">
        <f>C1198/B1198</f>
        <v>0.25291794839768755</v>
      </c>
      <c r="F1198" s="38"/>
    </row>
    <row r="1199" spans="1:6" s="39" customFormat="1" ht="18" customHeight="1" x14ac:dyDescent="0.25">
      <c r="A1199" s="41" t="s">
        <v>37</v>
      </c>
      <c r="B1199" s="37">
        <v>7171000</v>
      </c>
      <c r="C1199" s="37">
        <v>2126237.85</v>
      </c>
      <c r="D1199" s="37">
        <f>B1199-C1199</f>
        <v>5044762.1500000004</v>
      </c>
      <c r="E1199" s="42">
        <f>C1199/B1199</f>
        <v>0.29650506902802959</v>
      </c>
      <c r="F1199" s="38"/>
    </row>
    <row r="1200" spans="1:6" s="39" customFormat="1" ht="18" customHeight="1" x14ac:dyDescent="0.25">
      <c r="A1200" s="41" t="s">
        <v>38</v>
      </c>
      <c r="B1200" s="37">
        <v>0</v>
      </c>
      <c r="C1200" s="37">
        <v>0</v>
      </c>
      <c r="D1200" s="37">
        <f>B1200-C1200</f>
        <v>0</v>
      </c>
      <c r="E1200" s="42"/>
      <c r="F1200" s="38"/>
    </row>
    <row r="1201" spans="1:6" s="39" customFormat="1" ht="18" customHeight="1" x14ac:dyDescent="0.25">
      <c r="A1201" s="41" t="s">
        <v>39</v>
      </c>
      <c r="B1201" s="37">
        <v>0</v>
      </c>
      <c r="C1201" s="37">
        <v>0</v>
      </c>
      <c r="D1201" s="37">
        <f>B1201-C1201</f>
        <v>0</v>
      </c>
      <c r="E1201" s="42"/>
      <c r="F1201" s="38"/>
    </row>
    <row r="1202" spans="1:6" s="39" customFormat="1" ht="18" customHeight="1" x14ac:dyDescent="0.25">
      <c r="A1202" s="43" t="s">
        <v>40</v>
      </c>
      <c r="B1202" s="44">
        <v>35193000</v>
      </c>
      <c r="C1202" s="44">
        <v>9213504.5999999996</v>
      </c>
      <c r="D1202" s="44">
        <f t="shared" ref="C1202:D1202" si="240">SUM(D1198:D1201)</f>
        <v>25979495.399999999</v>
      </c>
      <c r="E1202" s="45">
        <f>C1202/B1202</f>
        <v>0.26179935214389222</v>
      </c>
      <c r="F1202" s="38"/>
    </row>
    <row r="1203" spans="1:6" s="39" customFormat="1" ht="18" customHeight="1" x14ac:dyDescent="0.25">
      <c r="A1203" s="46" t="s">
        <v>41</v>
      </c>
      <c r="B1203" s="37">
        <v>2687000</v>
      </c>
      <c r="C1203" s="37">
        <v>644637.87</v>
      </c>
      <c r="D1203" s="37">
        <f>B1203-C1203</f>
        <v>2042362.13</v>
      </c>
      <c r="E1203" s="42">
        <f>C1203/B1203</f>
        <v>0.23990988835132118</v>
      </c>
      <c r="F1203" s="38"/>
    </row>
    <row r="1204" spans="1:6" s="39" customFormat="1" ht="18" customHeight="1" x14ac:dyDescent="0.25">
      <c r="A1204" s="43" t="s">
        <v>42</v>
      </c>
      <c r="B1204" s="44">
        <v>37880000</v>
      </c>
      <c r="C1204" s="44">
        <v>9858142.4699999988</v>
      </c>
      <c r="D1204" s="44">
        <f t="shared" ref="C1204:D1204" si="241">D1203+D1202</f>
        <v>28021857.529999997</v>
      </c>
      <c r="E1204" s="45">
        <f>C1204/B1204</f>
        <v>0.26024663331573389</v>
      </c>
      <c r="F1204" s="47"/>
    </row>
    <row r="1205" spans="1:6" s="39" customFormat="1" ht="15" customHeight="1" x14ac:dyDescent="0.25">
      <c r="A1205" s="36"/>
      <c r="B1205" s="37"/>
      <c r="C1205" s="37"/>
      <c r="D1205" s="37"/>
      <c r="E1205" s="37"/>
      <c r="F1205" s="38"/>
    </row>
    <row r="1206" spans="1:6" s="39" customFormat="1" ht="15" customHeight="1" x14ac:dyDescent="0.25">
      <c r="A1206" s="36"/>
      <c r="B1206" s="37"/>
      <c r="C1206" s="37"/>
      <c r="D1206" s="37"/>
      <c r="E1206" s="37"/>
      <c r="F1206" s="38"/>
    </row>
    <row r="1207" spans="1:6" s="39" customFormat="1" ht="15" customHeight="1" x14ac:dyDescent="0.3">
      <c r="A1207" s="40" t="s">
        <v>68</v>
      </c>
      <c r="B1207" s="37"/>
      <c r="C1207" s="37"/>
      <c r="D1207" s="37"/>
      <c r="E1207" s="37"/>
      <c r="F1207" s="38"/>
    </row>
    <row r="1208" spans="1:6" s="39" customFormat="1" ht="18" customHeight="1" x14ac:dyDescent="0.25">
      <c r="A1208" s="41" t="s">
        <v>36</v>
      </c>
      <c r="B1208" s="37">
        <v>26325000</v>
      </c>
      <c r="C1208" s="37">
        <v>6474478.9700000007</v>
      </c>
      <c r="D1208" s="37">
        <f>B1208-C1208</f>
        <v>19850521.030000001</v>
      </c>
      <c r="E1208" s="42">
        <f>C1208/B1208</f>
        <v>0.24594412041785377</v>
      </c>
      <c r="F1208" s="38"/>
    </row>
    <row r="1209" spans="1:6" s="39" customFormat="1" ht="18" customHeight="1" x14ac:dyDescent="0.25">
      <c r="A1209" s="41" t="s">
        <v>37</v>
      </c>
      <c r="B1209" s="37">
        <v>8829000</v>
      </c>
      <c r="C1209" s="37">
        <v>1475711.37</v>
      </c>
      <c r="D1209" s="37">
        <f>B1209-C1209</f>
        <v>7353288.6299999999</v>
      </c>
      <c r="E1209" s="42">
        <f>C1209/B1209</f>
        <v>0.16714365953109073</v>
      </c>
      <c r="F1209" s="38"/>
    </row>
    <row r="1210" spans="1:6" s="39" customFormat="1" ht="18" customHeight="1" x14ac:dyDescent="0.25">
      <c r="A1210" s="41" t="s">
        <v>38</v>
      </c>
      <c r="B1210" s="37">
        <v>0</v>
      </c>
      <c r="C1210" s="37">
        <v>0</v>
      </c>
      <c r="D1210" s="37">
        <f>B1210-C1210</f>
        <v>0</v>
      </c>
      <c r="E1210" s="42"/>
      <c r="F1210" s="38"/>
    </row>
    <row r="1211" spans="1:6" s="39" customFormat="1" ht="18" customHeight="1" x14ac:dyDescent="0.25">
      <c r="A1211" s="41" t="s">
        <v>39</v>
      </c>
      <c r="B1211" s="37">
        <v>0</v>
      </c>
      <c r="C1211" s="37">
        <v>0</v>
      </c>
      <c r="D1211" s="37">
        <f>B1211-C1211</f>
        <v>0</v>
      </c>
      <c r="E1211" s="42"/>
      <c r="F1211" s="38"/>
    </row>
    <row r="1212" spans="1:6" s="39" customFormat="1" ht="18" customHeight="1" x14ac:dyDescent="0.25">
      <c r="A1212" s="43" t="s">
        <v>40</v>
      </c>
      <c r="B1212" s="44">
        <v>35154000</v>
      </c>
      <c r="C1212" s="44">
        <v>7950190.3400000008</v>
      </c>
      <c r="D1212" s="44">
        <f t="shared" ref="C1212:D1212" si="242">SUM(D1208:D1211)</f>
        <v>27203809.66</v>
      </c>
      <c r="E1212" s="45">
        <f>C1212/B1212</f>
        <v>0.22615322125504925</v>
      </c>
      <c r="F1212" s="38"/>
    </row>
    <row r="1213" spans="1:6" s="39" customFormat="1" ht="18" customHeight="1" x14ac:dyDescent="0.25">
      <c r="A1213" s="46" t="s">
        <v>41</v>
      </c>
      <c r="B1213" s="37">
        <v>2514000</v>
      </c>
      <c r="C1213" s="37">
        <v>628068.36</v>
      </c>
      <c r="D1213" s="37">
        <f>B1213-C1213</f>
        <v>1885931.6400000001</v>
      </c>
      <c r="E1213" s="42">
        <f>C1213/B1213</f>
        <v>0.24982830548926013</v>
      </c>
      <c r="F1213" s="38"/>
    </row>
    <row r="1214" spans="1:6" s="39" customFormat="1" ht="18" customHeight="1" x14ac:dyDescent="0.25">
      <c r="A1214" s="43" t="s">
        <v>42</v>
      </c>
      <c r="B1214" s="44">
        <v>37668000</v>
      </c>
      <c r="C1214" s="44">
        <v>8578258.7000000011</v>
      </c>
      <c r="D1214" s="44">
        <f t="shared" ref="C1214:D1214" si="243">D1213+D1212</f>
        <v>29089741.300000001</v>
      </c>
      <c r="E1214" s="45">
        <f>C1214/B1214</f>
        <v>0.22773332005946695</v>
      </c>
      <c r="F1214" s="47"/>
    </row>
    <row r="1215" spans="1:6" s="39" customFormat="1" ht="15" customHeight="1" x14ac:dyDescent="0.25">
      <c r="A1215" s="36"/>
      <c r="B1215" s="37"/>
      <c r="C1215" s="37"/>
      <c r="D1215" s="37"/>
      <c r="E1215" s="37"/>
      <c r="F1215" s="38"/>
    </row>
    <row r="1216" spans="1:6" s="39" customFormat="1" ht="15" customHeight="1" x14ac:dyDescent="0.25">
      <c r="A1216" s="36"/>
      <c r="B1216" s="37"/>
      <c r="C1216" s="37"/>
      <c r="D1216" s="37"/>
      <c r="E1216" s="37"/>
      <c r="F1216" s="38"/>
    </row>
    <row r="1217" spans="1:6" s="39" customFormat="1" ht="15" customHeight="1" x14ac:dyDescent="0.3">
      <c r="A1217" s="40" t="s">
        <v>69</v>
      </c>
      <c r="B1217" s="37"/>
      <c r="C1217" s="37"/>
      <c r="D1217" s="37"/>
      <c r="E1217" s="37"/>
      <c r="F1217" s="38"/>
    </row>
    <row r="1218" spans="1:6" s="39" customFormat="1" ht="18" customHeight="1" x14ac:dyDescent="0.25">
      <c r="A1218" s="41" t="s">
        <v>36</v>
      </c>
      <c r="B1218" s="37">
        <v>19375000</v>
      </c>
      <c r="C1218" s="37">
        <v>4763018.7</v>
      </c>
      <c r="D1218" s="37">
        <f>B1218-C1218</f>
        <v>14611981.300000001</v>
      </c>
      <c r="E1218" s="42">
        <f>C1218/B1218</f>
        <v>0.24583322322580647</v>
      </c>
      <c r="F1218" s="38"/>
    </row>
    <row r="1219" spans="1:6" s="39" customFormat="1" ht="18" customHeight="1" x14ac:dyDescent="0.25">
      <c r="A1219" s="41" t="s">
        <v>37</v>
      </c>
      <c r="B1219" s="37">
        <v>5878000</v>
      </c>
      <c r="C1219" s="37">
        <v>1214797.8699999999</v>
      </c>
      <c r="D1219" s="37">
        <f>B1219-C1219</f>
        <v>4663202.13</v>
      </c>
      <c r="E1219" s="42">
        <f>C1219/B1219</f>
        <v>0.20666857264375635</v>
      </c>
      <c r="F1219" s="38"/>
    </row>
    <row r="1220" spans="1:6" s="39" customFormat="1" ht="18" customHeight="1" x14ac:dyDescent="0.25">
      <c r="A1220" s="41" t="s">
        <v>38</v>
      </c>
      <c r="B1220" s="37">
        <v>0</v>
      </c>
      <c r="C1220" s="37">
        <v>0</v>
      </c>
      <c r="D1220" s="37">
        <f>B1220-C1220</f>
        <v>0</v>
      </c>
      <c r="E1220" s="42"/>
      <c r="F1220" s="38"/>
    </row>
    <row r="1221" spans="1:6" s="39" customFormat="1" ht="18" customHeight="1" x14ac:dyDescent="0.25">
      <c r="A1221" s="41" t="s">
        <v>39</v>
      </c>
      <c r="B1221" s="37">
        <v>0</v>
      </c>
      <c r="C1221" s="37">
        <v>0</v>
      </c>
      <c r="D1221" s="37">
        <f>B1221-C1221</f>
        <v>0</v>
      </c>
      <c r="E1221" s="42"/>
      <c r="F1221" s="38"/>
    </row>
    <row r="1222" spans="1:6" s="39" customFormat="1" ht="18" customHeight="1" x14ac:dyDescent="0.25">
      <c r="A1222" s="43" t="s">
        <v>40</v>
      </c>
      <c r="B1222" s="44">
        <v>25253000</v>
      </c>
      <c r="C1222" s="44">
        <v>5977816.5700000003</v>
      </c>
      <c r="D1222" s="44">
        <f t="shared" ref="C1222:D1222" si="244">SUM(D1218:D1221)</f>
        <v>19275183.43</v>
      </c>
      <c r="E1222" s="45">
        <f>C1222/B1222</f>
        <v>0.23671708589078527</v>
      </c>
      <c r="F1222" s="38"/>
    </row>
    <row r="1223" spans="1:6" s="39" customFormat="1" ht="18" customHeight="1" x14ac:dyDescent="0.25">
      <c r="A1223" s="46" t="s">
        <v>41</v>
      </c>
      <c r="B1223" s="37">
        <v>1301000</v>
      </c>
      <c r="C1223" s="37">
        <v>356078.2</v>
      </c>
      <c r="D1223" s="37">
        <f>B1223-C1223</f>
        <v>944921.8</v>
      </c>
      <c r="E1223" s="42">
        <f>C1223/B1223</f>
        <v>0.2736957724827056</v>
      </c>
      <c r="F1223" s="38"/>
    </row>
    <row r="1224" spans="1:6" s="39" customFormat="1" ht="18" customHeight="1" x14ac:dyDescent="0.25">
      <c r="A1224" s="43" t="s">
        <v>42</v>
      </c>
      <c r="B1224" s="44">
        <v>26554000</v>
      </c>
      <c r="C1224" s="44">
        <v>6333894.7700000005</v>
      </c>
      <c r="D1224" s="44">
        <f t="shared" ref="C1224:D1224" si="245">D1223+D1222</f>
        <v>20220105.23</v>
      </c>
      <c r="E1224" s="45">
        <f>C1224/B1224</f>
        <v>0.23852883821646459</v>
      </c>
      <c r="F1224" s="47"/>
    </row>
    <row r="1225" spans="1:6" s="39" customFormat="1" ht="15" customHeight="1" x14ac:dyDescent="0.25">
      <c r="A1225" s="36"/>
      <c r="B1225" s="37"/>
      <c r="C1225" s="37"/>
      <c r="D1225" s="37"/>
      <c r="E1225" s="37"/>
      <c r="F1225" s="38"/>
    </row>
    <row r="1226" spans="1:6" s="39" customFormat="1" ht="15" customHeight="1" x14ac:dyDescent="0.25">
      <c r="A1226" s="36"/>
      <c r="B1226" s="37"/>
      <c r="C1226" s="37"/>
      <c r="D1226" s="37"/>
      <c r="E1226" s="37"/>
      <c r="F1226" s="38"/>
    </row>
    <row r="1227" spans="1:6" s="39" customFormat="1" ht="15" customHeight="1" x14ac:dyDescent="0.3">
      <c r="A1227" s="40" t="s">
        <v>82</v>
      </c>
      <c r="B1227" s="37"/>
      <c r="C1227" s="37"/>
      <c r="D1227" s="37"/>
      <c r="E1227" s="37"/>
      <c r="F1227" s="38"/>
    </row>
    <row r="1228" spans="1:6" s="39" customFormat="1" ht="18" customHeight="1" x14ac:dyDescent="0.25">
      <c r="A1228" s="41" t="s">
        <v>36</v>
      </c>
      <c r="B1228" s="37">
        <v>9364000</v>
      </c>
      <c r="C1228" s="37">
        <v>2014575.3199999998</v>
      </c>
      <c r="D1228" s="37">
        <f>B1228-C1228</f>
        <v>7349424.6799999997</v>
      </c>
      <c r="E1228" s="42">
        <f>C1228/B1228</f>
        <v>0.21514046561298589</v>
      </c>
      <c r="F1228" s="38"/>
    </row>
    <row r="1229" spans="1:6" s="39" customFormat="1" ht="18" customHeight="1" x14ac:dyDescent="0.25">
      <c r="A1229" s="41" t="s">
        <v>37</v>
      </c>
      <c r="B1229" s="37">
        <v>23514000</v>
      </c>
      <c r="C1229" s="37">
        <v>4855729.17</v>
      </c>
      <c r="D1229" s="37">
        <f>B1229-C1229</f>
        <v>18658270.829999998</v>
      </c>
      <c r="E1229" s="42">
        <f>C1229/B1229</f>
        <v>0.20650374968104107</v>
      </c>
      <c r="F1229" s="38"/>
    </row>
    <row r="1230" spans="1:6" s="39" customFormat="1" ht="18" customHeight="1" x14ac:dyDescent="0.25">
      <c r="A1230" s="41" t="s">
        <v>38</v>
      </c>
      <c r="B1230" s="37">
        <v>0</v>
      </c>
      <c r="C1230" s="37">
        <v>0</v>
      </c>
      <c r="D1230" s="37">
        <f>B1230-C1230</f>
        <v>0</v>
      </c>
      <c r="E1230" s="42"/>
      <c r="F1230" s="38"/>
    </row>
    <row r="1231" spans="1:6" s="39" customFormat="1" ht="18" customHeight="1" x14ac:dyDescent="0.25">
      <c r="A1231" s="41" t="s">
        <v>39</v>
      </c>
      <c r="B1231" s="37">
        <v>0</v>
      </c>
      <c r="C1231" s="37">
        <v>0</v>
      </c>
      <c r="D1231" s="37">
        <f>B1231-C1231</f>
        <v>0</v>
      </c>
      <c r="E1231" s="42"/>
      <c r="F1231" s="38"/>
    </row>
    <row r="1232" spans="1:6" s="39" customFormat="1" ht="18" customHeight="1" x14ac:dyDescent="0.25">
      <c r="A1232" s="43" t="s">
        <v>40</v>
      </c>
      <c r="B1232" s="44">
        <v>32878000</v>
      </c>
      <c r="C1232" s="44">
        <v>6870304.4900000002</v>
      </c>
      <c r="D1232" s="44">
        <f t="shared" ref="C1232:D1232" si="246">SUM(D1228:D1231)</f>
        <v>26007695.509999998</v>
      </c>
      <c r="E1232" s="45">
        <f>C1232/B1232</f>
        <v>0.20896357716406108</v>
      </c>
      <c r="F1232" s="38"/>
    </row>
    <row r="1233" spans="1:6" s="39" customFormat="1" ht="18" customHeight="1" x14ac:dyDescent="0.25">
      <c r="A1233" s="46" t="s">
        <v>41</v>
      </c>
      <c r="B1233" s="37">
        <v>840000</v>
      </c>
      <c r="C1233" s="37">
        <v>185511.6</v>
      </c>
      <c r="D1233" s="37">
        <f>B1233-C1233</f>
        <v>654488.4</v>
      </c>
      <c r="E1233" s="42">
        <f>C1233/B1233</f>
        <v>0.22084714285714285</v>
      </c>
      <c r="F1233" s="38"/>
    </row>
    <row r="1234" spans="1:6" s="39" customFormat="1" ht="18" customHeight="1" x14ac:dyDescent="0.25">
      <c r="A1234" s="43" t="s">
        <v>42</v>
      </c>
      <c r="B1234" s="44">
        <v>33718000</v>
      </c>
      <c r="C1234" s="44">
        <v>7055816.0899999999</v>
      </c>
      <c r="D1234" s="44">
        <f t="shared" ref="C1234:D1234" si="247">D1233+D1232</f>
        <v>26662183.909999996</v>
      </c>
      <c r="E1234" s="45">
        <f>C1234/B1234</f>
        <v>0.20925962660893291</v>
      </c>
      <c r="F1234" s="47"/>
    </row>
    <row r="1235" spans="1:6" s="39" customFormat="1" ht="15" customHeight="1" x14ac:dyDescent="0.25">
      <c r="A1235" s="36"/>
      <c r="B1235" s="37"/>
      <c r="C1235" s="37"/>
      <c r="D1235" s="37"/>
      <c r="E1235" s="37"/>
      <c r="F1235" s="38"/>
    </row>
    <row r="1236" spans="1:6" s="39" customFormat="1" ht="15" customHeight="1" x14ac:dyDescent="0.25">
      <c r="A1236" s="36"/>
      <c r="B1236" s="37"/>
      <c r="C1236" s="37"/>
      <c r="D1236" s="37"/>
      <c r="E1236" s="37"/>
      <c r="F1236" s="38"/>
    </row>
    <row r="1237" spans="1:6" s="39" customFormat="1" ht="15" customHeight="1" x14ac:dyDescent="0.3">
      <c r="A1237" s="40" t="s">
        <v>83</v>
      </c>
      <c r="B1237" s="37"/>
      <c r="C1237" s="37"/>
      <c r="D1237" s="37"/>
      <c r="E1237" s="37"/>
      <c r="F1237" s="38"/>
    </row>
    <row r="1238" spans="1:6" s="39" customFormat="1" ht="18" customHeight="1" x14ac:dyDescent="0.25">
      <c r="A1238" s="41" t="s">
        <v>36</v>
      </c>
      <c r="B1238" s="37">
        <v>12004000</v>
      </c>
      <c r="C1238" s="37">
        <v>4037129.73</v>
      </c>
      <c r="D1238" s="37">
        <f>B1238-C1238</f>
        <v>7966870.2699999996</v>
      </c>
      <c r="E1238" s="42">
        <f>C1238/B1238</f>
        <v>0.33631537237587472</v>
      </c>
      <c r="F1238" s="38"/>
    </row>
    <row r="1239" spans="1:6" s="39" customFormat="1" ht="18" customHeight="1" x14ac:dyDescent="0.25">
      <c r="A1239" s="41" t="s">
        <v>37</v>
      </c>
      <c r="B1239" s="37">
        <v>9135000</v>
      </c>
      <c r="C1239" s="37">
        <v>1384978.7899999998</v>
      </c>
      <c r="D1239" s="37">
        <f>B1239-C1239</f>
        <v>7750021.21</v>
      </c>
      <c r="E1239" s="42">
        <f>C1239/B1239</f>
        <v>0.15161234701696769</v>
      </c>
      <c r="F1239" s="38"/>
    </row>
    <row r="1240" spans="1:6" s="39" customFormat="1" ht="18" customHeight="1" x14ac:dyDescent="0.25">
      <c r="A1240" s="41" t="s">
        <v>38</v>
      </c>
      <c r="B1240" s="37">
        <v>0</v>
      </c>
      <c r="C1240" s="37">
        <v>0</v>
      </c>
      <c r="D1240" s="37">
        <f>B1240-C1240</f>
        <v>0</v>
      </c>
      <c r="E1240" s="42"/>
      <c r="F1240" s="38"/>
    </row>
    <row r="1241" spans="1:6" s="39" customFormat="1" ht="18" customHeight="1" x14ac:dyDescent="0.25">
      <c r="A1241" s="41" t="s">
        <v>39</v>
      </c>
      <c r="B1241" s="37">
        <v>0</v>
      </c>
      <c r="C1241" s="37">
        <v>0</v>
      </c>
      <c r="D1241" s="37">
        <f>B1241-C1241</f>
        <v>0</v>
      </c>
      <c r="E1241" s="42"/>
      <c r="F1241" s="38"/>
    </row>
    <row r="1242" spans="1:6" s="39" customFormat="1" ht="18" customHeight="1" x14ac:dyDescent="0.25">
      <c r="A1242" s="43" t="s">
        <v>40</v>
      </c>
      <c r="B1242" s="44">
        <v>21139000</v>
      </c>
      <c r="C1242" s="44">
        <v>5422108.5199999996</v>
      </c>
      <c r="D1242" s="44">
        <f t="shared" ref="C1242:D1242" si="248">SUM(D1238:D1241)</f>
        <v>15716891.48</v>
      </c>
      <c r="E1242" s="45">
        <f>C1242/B1242</f>
        <v>0.25649787217938408</v>
      </c>
      <c r="F1242" s="38"/>
    </row>
    <row r="1243" spans="1:6" s="39" customFormat="1" ht="18" customHeight="1" x14ac:dyDescent="0.25">
      <c r="A1243" s="46" t="s">
        <v>41</v>
      </c>
      <c r="B1243" s="37">
        <v>1108000</v>
      </c>
      <c r="C1243" s="37">
        <v>286151.52</v>
      </c>
      <c r="D1243" s="37">
        <f>B1243-C1243</f>
        <v>821848.48</v>
      </c>
      <c r="E1243" s="42">
        <f>C1243/B1243</f>
        <v>0.25825949458483755</v>
      </c>
      <c r="F1243" s="38"/>
    </row>
    <row r="1244" spans="1:6" s="39" customFormat="1" ht="18" customHeight="1" x14ac:dyDescent="0.25">
      <c r="A1244" s="43" t="s">
        <v>42</v>
      </c>
      <c r="B1244" s="44">
        <v>22247000</v>
      </c>
      <c r="C1244" s="44">
        <v>5708260.0399999991</v>
      </c>
      <c r="D1244" s="44">
        <f t="shared" ref="C1244:D1244" si="249">D1243+D1242</f>
        <v>16538739.960000001</v>
      </c>
      <c r="E1244" s="45">
        <f>C1244/B1244</f>
        <v>0.25658560884613651</v>
      </c>
      <c r="F1244" s="47"/>
    </row>
    <row r="1245" spans="1:6" s="39" customFormat="1" ht="15" customHeight="1" x14ac:dyDescent="0.25">
      <c r="A1245" s="36"/>
      <c r="B1245" s="37"/>
      <c r="C1245" s="37"/>
      <c r="D1245" s="37"/>
      <c r="E1245" s="37"/>
      <c r="F1245" s="38"/>
    </row>
    <row r="1246" spans="1:6" s="39" customFormat="1" ht="15" customHeight="1" x14ac:dyDescent="0.25">
      <c r="A1246" s="36"/>
      <c r="B1246" s="37"/>
      <c r="C1246" s="37"/>
      <c r="D1246" s="37"/>
      <c r="E1246" s="37"/>
      <c r="F1246" s="38"/>
    </row>
    <row r="1247" spans="1:6" s="39" customFormat="1" ht="15" customHeight="1" x14ac:dyDescent="0.3">
      <c r="A1247" s="40" t="s">
        <v>84</v>
      </c>
      <c r="B1247" s="37"/>
      <c r="C1247" s="37"/>
      <c r="D1247" s="37"/>
      <c r="E1247" s="37"/>
      <c r="F1247" s="38"/>
    </row>
    <row r="1248" spans="1:6" s="39" customFormat="1" ht="18" customHeight="1" x14ac:dyDescent="0.25">
      <c r="A1248" s="41" t="s">
        <v>36</v>
      </c>
      <c r="B1248" s="37">
        <v>12004000</v>
      </c>
      <c r="C1248" s="37">
        <v>4037129.73</v>
      </c>
      <c r="D1248" s="37">
        <f>B1248-C1248</f>
        <v>7966870.2699999996</v>
      </c>
      <c r="E1248" s="42">
        <f>C1248/B1248</f>
        <v>0.33631537237587472</v>
      </c>
      <c r="F1248" s="38"/>
    </row>
    <row r="1249" spans="1:6" s="39" customFormat="1" ht="18" customHeight="1" x14ac:dyDescent="0.25">
      <c r="A1249" s="41" t="s">
        <v>37</v>
      </c>
      <c r="B1249" s="37">
        <v>9135000</v>
      </c>
      <c r="C1249" s="37">
        <v>1384978.7899999998</v>
      </c>
      <c r="D1249" s="37">
        <f>B1249-C1249</f>
        <v>7750021.21</v>
      </c>
      <c r="E1249" s="42">
        <f>C1249/B1249</f>
        <v>0.15161234701696769</v>
      </c>
      <c r="F1249" s="38"/>
    </row>
    <row r="1250" spans="1:6" s="39" customFormat="1" ht="18" customHeight="1" x14ac:dyDescent="0.25">
      <c r="A1250" s="41" t="s">
        <v>38</v>
      </c>
      <c r="B1250" s="37">
        <v>0</v>
      </c>
      <c r="C1250" s="37">
        <v>0</v>
      </c>
      <c r="D1250" s="37">
        <f>B1250-C1250</f>
        <v>0</v>
      </c>
      <c r="E1250" s="42"/>
      <c r="F1250" s="38"/>
    </row>
    <row r="1251" spans="1:6" s="39" customFormat="1" ht="18" customHeight="1" x14ac:dyDescent="0.25">
      <c r="A1251" s="41" t="s">
        <v>39</v>
      </c>
      <c r="B1251" s="37">
        <v>0</v>
      </c>
      <c r="C1251" s="37">
        <v>0</v>
      </c>
      <c r="D1251" s="37">
        <f>B1251-C1251</f>
        <v>0</v>
      </c>
      <c r="E1251" s="42"/>
      <c r="F1251" s="38"/>
    </row>
    <row r="1252" spans="1:6" s="39" customFormat="1" ht="18" customHeight="1" x14ac:dyDescent="0.25">
      <c r="A1252" s="43" t="s">
        <v>40</v>
      </c>
      <c r="B1252" s="44">
        <v>21139000</v>
      </c>
      <c r="C1252" s="44">
        <v>5422108.5199999996</v>
      </c>
      <c r="D1252" s="44">
        <f t="shared" ref="C1252:D1252" si="250">SUM(D1248:D1251)</f>
        <v>15716891.48</v>
      </c>
      <c r="E1252" s="45">
        <f>C1252/B1252</f>
        <v>0.25649787217938408</v>
      </c>
      <c r="F1252" s="38"/>
    </row>
    <row r="1253" spans="1:6" s="39" customFormat="1" ht="18" customHeight="1" x14ac:dyDescent="0.25">
      <c r="A1253" s="46" t="s">
        <v>41</v>
      </c>
      <c r="B1253" s="37">
        <v>1108000</v>
      </c>
      <c r="C1253" s="37">
        <v>286151.52</v>
      </c>
      <c r="D1253" s="37">
        <f>B1253-C1253</f>
        <v>821848.48</v>
      </c>
      <c r="E1253" s="42">
        <f>C1253/B1253</f>
        <v>0.25825949458483755</v>
      </c>
      <c r="F1253" s="38"/>
    </row>
    <row r="1254" spans="1:6" s="39" customFormat="1" ht="18" customHeight="1" x14ac:dyDescent="0.25">
      <c r="A1254" s="43" t="s">
        <v>42</v>
      </c>
      <c r="B1254" s="44">
        <v>22247000</v>
      </c>
      <c r="C1254" s="44">
        <v>5708260.0399999991</v>
      </c>
      <c r="D1254" s="44">
        <f t="shared" ref="C1254:D1254" si="251">D1253+D1252</f>
        <v>16538739.960000001</v>
      </c>
      <c r="E1254" s="45">
        <f>C1254/B1254</f>
        <v>0.25658560884613651</v>
      </c>
      <c r="F1254" s="47"/>
    </row>
    <row r="1255" spans="1:6" s="39" customFormat="1" ht="15" customHeight="1" x14ac:dyDescent="0.25">
      <c r="A1255" s="36"/>
      <c r="B1255" s="37"/>
      <c r="C1255" s="37"/>
      <c r="D1255" s="37"/>
      <c r="E1255" s="37"/>
      <c r="F1255" s="38"/>
    </row>
    <row r="1256" spans="1:6" s="39" customFormat="1" ht="15" customHeight="1" x14ac:dyDescent="0.25">
      <c r="A1256" s="36"/>
      <c r="B1256" s="37"/>
      <c r="C1256" s="37"/>
      <c r="D1256" s="37"/>
      <c r="E1256" s="37"/>
      <c r="F1256" s="38"/>
    </row>
    <row r="1257" spans="1:6" s="39" customFormat="1" ht="15" customHeight="1" x14ac:dyDescent="0.3">
      <c r="A1257" s="40" t="s">
        <v>85</v>
      </c>
      <c r="B1257" s="37"/>
      <c r="C1257" s="37"/>
      <c r="D1257" s="37"/>
      <c r="E1257" s="37"/>
      <c r="F1257" s="38"/>
    </row>
    <row r="1258" spans="1:6" s="39" customFormat="1" ht="18" customHeight="1" x14ac:dyDescent="0.25">
      <c r="A1258" s="41" t="s">
        <v>36</v>
      </c>
      <c r="B1258" s="37">
        <v>4402337000</v>
      </c>
      <c r="C1258" s="37">
        <v>204043399.37</v>
      </c>
      <c r="D1258" s="37">
        <f>B1258-C1258</f>
        <v>4198293600.6300001</v>
      </c>
      <c r="E1258" s="42">
        <f>C1258/B1258</f>
        <v>4.6348882280025358E-2</v>
      </c>
      <c r="F1258" s="38"/>
    </row>
    <row r="1259" spans="1:6" s="39" customFormat="1" ht="18" customHeight="1" x14ac:dyDescent="0.25">
      <c r="A1259" s="41" t="s">
        <v>37</v>
      </c>
      <c r="B1259" s="37">
        <v>75625152000</v>
      </c>
      <c r="C1259" s="37">
        <v>10138070021.169998</v>
      </c>
      <c r="D1259" s="37">
        <f>B1259-C1259</f>
        <v>65487081978.830002</v>
      </c>
      <c r="E1259" s="42">
        <f>C1259/B1259</f>
        <v>0.13405685480367693</v>
      </c>
      <c r="F1259" s="38"/>
    </row>
    <row r="1260" spans="1:6" s="39" customFormat="1" ht="18" customHeight="1" x14ac:dyDescent="0.25">
      <c r="A1260" s="41" t="s">
        <v>38</v>
      </c>
      <c r="B1260" s="37">
        <v>550000000</v>
      </c>
      <c r="C1260" s="37">
        <v>0</v>
      </c>
      <c r="D1260" s="37">
        <f>B1260-C1260</f>
        <v>550000000</v>
      </c>
      <c r="E1260" s="42">
        <f>C1260/B1260</f>
        <v>0</v>
      </c>
      <c r="F1260" s="38"/>
    </row>
    <row r="1261" spans="1:6" s="39" customFormat="1" ht="18" customHeight="1" x14ac:dyDescent="0.25">
      <c r="A1261" s="41" t="s">
        <v>39</v>
      </c>
      <c r="B1261" s="37">
        <v>89500000</v>
      </c>
      <c r="C1261" s="37">
        <v>0</v>
      </c>
      <c r="D1261" s="37">
        <f>B1261-C1261</f>
        <v>89500000</v>
      </c>
      <c r="E1261" s="42">
        <f>C1261/B1261</f>
        <v>0</v>
      </c>
      <c r="F1261" s="38"/>
    </row>
    <row r="1262" spans="1:6" s="39" customFormat="1" ht="18" customHeight="1" x14ac:dyDescent="0.25">
      <c r="A1262" s="43" t="s">
        <v>40</v>
      </c>
      <c r="B1262" s="44">
        <v>80666989000</v>
      </c>
      <c r="C1262" s="44">
        <v>10342113420.539999</v>
      </c>
      <c r="D1262" s="44">
        <f t="shared" ref="C1262:D1262" si="252">SUM(D1258:D1261)</f>
        <v>70324875579.460007</v>
      </c>
      <c r="E1262" s="45">
        <f>C1262/B1262</f>
        <v>0.12820750530976183</v>
      </c>
      <c r="F1262" s="38"/>
    </row>
    <row r="1263" spans="1:6" s="39" customFormat="1" ht="18" customHeight="1" x14ac:dyDescent="0.25">
      <c r="A1263" s="46" t="s">
        <v>41</v>
      </c>
      <c r="B1263" s="37">
        <v>69978000</v>
      </c>
      <c r="C1263" s="37">
        <v>16920906.210000001</v>
      </c>
      <c r="D1263" s="37">
        <f>B1263-C1263</f>
        <v>53057093.789999999</v>
      </c>
      <c r="E1263" s="42">
        <f>C1263/B1263</f>
        <v>0.24180322687130243</v>
      </c>
      <c r="F1263" s="38"/>
    </row>
    <row r="1264" spans="1:6" s="39" customFormat="1" ht="18" customHeight="1" x14ac:dyDescent="0.25">
      <c r="A1264" s="43" t="s">
        <v>42</v>
      </c>
      <c r="B1264" s="44">
        <v>80736967000</v>
      </c>
      <c r="C1264" s="44">
        <v>10359034326.749998</v>
      </c>
      <c r="D1264" s="44">
        <f t="shared" ref="C1264:D1264" si="253">D1263+D1262</f>
        <v>70377932673.25</v>
      </c>
      <c r="E1264" s="45">
        <f>C1264/B1264</f>
        <v>0.12830596332346741</v>
      </c>
      <c r="F1264" s="47"/>
    </row>
    <row r="1265" spans="1:6" s="39" customFormat="1" ht="15" customHeight="1" x14ac:dyDescent="0.25">
      <c r="A1265" s="36"/>
      <c r="B1265" s="37"/>
      <c r="C1265" s="37"/>
      <c r="D1265" s="37"/>
      <c r="E1265" s="37"/>
      <c r="F1265" s="38"/>
    </row>
    <row r="1266" spans="1:6" s="39" customFormat="1" ht="15" customHeight="1" x14ac:dyDescent="0.25">
      <c r="A1266" s="36"/>
      <c r="B1266" s="37"/>
      <c r="C1266" s="37"/>
      <c r="D1266" s="37"/>
      <c r="E1266" s="37"/>
      <c r="F1266" s="38"/>
    </row>
    <row r="1267" spans="1:6" s="39" customFormat="1" ht="15" customHeight="1" x14ac:dyDescent="0.3">
      <c r="A1267" s="40" t="s">
        <v>86</v>
      </c>
      <c r="B1267" s="37"/>
      <c r="C1267" s="37"/>
      <c r="D1267" s="37"/>
      <c r="E1267" s="37"/>
      <c r="F1267" s="38"/>
    </row>
    <row r="1268" spans="1:6" s="39" customFormat="1" ht="18" customHeight="1" x14ac:dyDescent="0.25">
      <c r="A1268" s="41" t="s">
        <v>36</v>
      </c>
      <c r="B1268" s="37">
        <v>4525217000</v>
      </c>
      <c r="C1268" s="37">
        <v>243074517.30999997</v>
      </c>
      <c r="D1268" s="37">
        <f>B1268-C1268</f>
        <v>4282142482.6900001</v>
      </c>
      <c r="E1268" s="42">
        <f>C1268/B1268</f>
        <v>5.3715549400172403E-2</v>
      </c>
      <c r="F1268" s="38"/>
    </row>
    <row r="1269" spans="1:6" s="39" customFormat="1" ht="18" customHeight="1" x14ac:dyDescent="0.25">
      <c r="A1269" s="41" t="s">
        <v>37</v>
      </c>
      <c r="B1269" s="37">
        <v>76059751000</v>
      </c>
      <c r="C1269" s="37">
        <v>10209257287.399998</v>
      </c>
      <c r="D1269" s="37">
        <f>B1269-C1269</f>
        <v>65850493712.600006</v>
      </c>
      <c r="E1269" s="42">
        <f>C1269/B1269</f>
        <v>0.13422680396889541</v>
      </c>
      <c r="F1269" s="38"/>
    </row>
    <row r="1270" spans="1:6" s="39" customFormat="1" ht="18" customHeight="1" x14ac:dyDescent="0.25">
      <c r="A1270" s="41" t="s">
        <v>38</v>
      </c>
      <c r="B1270" s="37">
        <v>550000000</v>
      </c>
      <c r="C1270" s="37">
        <v>0</v>
      </c>
      <c r="D1270" s="37">
        <f>B1270-C1270</f>
        <v>550000000</v>
      </c>
      <c r="E1270" s="42">
        <f>C1270/B1270</f>
        <v>0</v>
      </c>
      <c r="F1270" s="38"/>
    </row>
    <row r="1271" spans="1:6" s="39" customFormat="1" ht="18" customHeight="1" x14ac:dyDescent="0.25">
      <c r="A1271" s="41" t="s">
        <v>39</v>
      </c>
      <c r="B1271" s="37">
        <v>119053000</v>
      </c>
      <c r="C1271" s="37">
        <v>211660</v>
      </c>
      <c r="D1271" s="37">
        <f>B1271-C1271</f>
        <v>118841340</v>
      </c>
      <c r="E1271" s="42">
        <f>C1271/B1271</f>
        <v>1.7778636405634464E-3</v>
      </c>
      <c r="F1271" s="38"/>
    </row>
    <row r="1272" spans="1:6" s="39" customFormat="1" ht="18" customHeight="1" x14ac:dyDescent="0.25">
      <c r="A1272" s="43" t="s">
        <v>40</v>
      </c>
      <c r="B1272" s="44">
        <v>81254021000</v>
      </c>
      <c r="C1272" s="44">
        <v>10452543464.709997</v>
      </c>
      <c r="D1272" s="44">
        <f t="shared" ref="C1272:D1272" si="254">SUM(D1268:D1271)</f>
        <v>70801477535.290009</v>
      </c>
      <c r="E1272" s="45">
        <f>C1272/B1272</f>
        <v>0.12864032248582499</v>
      </c>
      <c r="F1272" s="38"/>
    </row>
    <row r="1273" spans="1:6" s="39" customFormat="1" ht="18" customHeight="1" x14ac:dyDescent="0.25">
      <c r="A1273" s="46" t="s">
        <v>41</v>
      </c>
      <c r="B1273" s="37">
        <v>80174000</v>
      </c>
      <c r="C1273" s="37">
        <v>19682216.990000002</v>
      </c>
      <c r="D1273" s="37">
        <f>B1273-C1273</f>
        <v>60491783.009999998</v>
      </c>
      <c r="E1273" s="42">
        <f>C1273/B1273</f>
        <v>0.24549376343951906</v>
      </c>
      <c r="F1273" s="38"/>
    </row>
    <row r="1274" spans="1:6" s="39" customFormat="1" ht="18" customHeight="1" x14ac:dyDescent="0.25">
      <c r="A1274" s="43" t="s">
        <v>42</v>
      </c>
      <c r="B1274" s="44">
        <v>81334195000</v>
      </c>
      <c r="C1274" s="44">
        <v>10472225681.699997</v>
      </c>
      <c r="D1274" s="44">
        <f t="shared" ref="C1274:D1274" si="255">D1273+D1272</f>
        <v>70861969318.300003</v>
      </c>
      <c r="E1274" s="45">
        <f>C1274/B1274</f>
        <v>0.12875550906602071</v>
      </c>
      <c r="F1274" s="47"/>
    </row>
    <row r="1275" spans="1:6" s="39" customFormat="1" ht="15" customHeight="1" x14ac:dyDescent="0.25">
      <c r="A1275" s="36"/>
      <c r="B1275" s="37"/>
      <c r="C1275" s="37"/>
      <c r="D1275" s="37"/>
      <c r="E1275" s="37"/>
      <c r="F1275" s="38"/>
    </row>
    <row r="1276" spans="1:6" s="39" customFormat="1" ht="15" customHeight="1" x14ac:dyDescent="0.25">
      <c r="A1276" s="36"/>
      <c r="B1276" s="37"/>
      <c r="C1276" s="37"/>
      <c r="D1276" s="37"/>
      <c r="E1276" s="37"/>
      <c r="F1276" s="38"/>
    </row>
    <row r="1277" spans="1:6" s="39" customFormat="1" ht="15" customHeight="1" x14ac:dyDescent="0.3">
      <c r="A1277" s="40" t="s">
        <v>87</v>
      </c>
      <c r="B1277" s="53"/>
      <c r="C1277" s="37"/>
      <c r="D1277" s="37"/>
      <c r="E1277" s="37"/>
      <c r="F1277" s="38"/>
    </row>
    <row r="1278" spans="1:6" s="39" customFormat="1" ht="15" customHeight="1" x14ac:dyDescent="0.25">
      <c r="A1278" s="49"/>
      <c r="B1278" s="53"/>
      <c r="C1278" s="37"/>
      <c r="D1278" s="37"/>
      <c r="E1278" s="37"/>
      <c r="F1278" s="38"/>
    </row>
    <row r="1279" spans="1:6" s="39" customFormat="1" ht="15" customHeight="1" x14ac:dyDescent="0.3">
      <c r="A1279" s="40" t="s">
        <v>88</v>
      </c>
      <c r="B1279" s="53"/>
      <c r="C1279" s="37"/>
      <c r="D1279" s="37"/>
      <c r="E1279" s="37"/>
      <c r="F1279" s="38"/>
    </row>
    <row r="1280" spans="1:6" s="39" customFormat="1" ht="15" customHeight="1" x14ac:dyDescent="0.3">
      <c r="A1280" s="40"/>
      <c r="B1280" s="53"/>
      <c r="C1280" s="37"/>
      <c r="D1280" s="37"/>
      <c r="E1280" s="37"/>
      <c r="F1280" s="38"/>
    </row>
    <row r="1281" spans="1:6" s="39" customFormat="1" ht="15" customHeight="1" x14ac:dyDescent="0.3">
      <c r="A1281" s="40" t="s">
        <v>89</v>
      </c>
      <c r="B1281" s="54"/>
      <c r="C1281" s="37"/>
      <c r="D1281" s="37"/>
      <c r="E1281" s="37"/>
      <c r="F1281" s="38"/>
    </row>
    <row r="1282" spans="1:6" s="39" customFormat="1" ht="15" customHeight="1" x14ac:dyDescent="0.3">
      <c r="A1282" s="40"/>
      <c r="B1282" s="54"/>
      <c r="C1282" s="37"/>
      <c r="D1282" s="37"/>
      <c r="E1282" s="37"/>
      <c r="F1282" s="38"/>
    </row>
    <row r="1283" spans="1:6" s="39" customFormat="1" ht="15" customHeight="1" x14ac:dyDescent="0.3">
      <c r="A1283" s="40" t="s">
        <v>90</v>
      </c>
      <c r="B1283" s="54"/>
      <c r="C1283" s="37"/>
      <c r="D1283" s="37"/>
      <c r="E1283" s="37"/>
      <c r="F1283" s="38"/>
    </row>
    <row r="1284" spans="1:6" s="39" customFormat="1" ht="18" customHeight="1" x14ac:dyDescent="0.25">
      <c r="A1284" s="41" t="s">
        <v>36</v>
      </c>
      <c r="B1284" s="37">
        <v>0</v>
      </c>
      <c r="C1284" s="37">
        <v>0</v>
      </c>
      <c r="D1284" s="37">
        <f>B1284-C1284</f>
        <v>0</v>
      </c>
      <c r="E1284" s="42"/>
      <c r="F1284" s="38"/>
    </row>
    <row r="1285" spans="1:6" s="39" customFormat="1" ht="18" customHeight="1" x14ac:dyDescent="0.25">
      <c r="A1285" s="41" t="s">
        <v>37</v>
      </c>
      <c r="B1285" s="37">
        <v>36500000</v>
      </c>
      <c r="C1285" s="37">
        <v>1106178.3399999999</v>
      </c>
      <c r="D1285" s="37">
        <f>B1285-C1285</f>
        <v>35393821.659999996</v>
      </c>
      <c r="E1285" s="42">
        <f>C1285/B1285</f>
        <v>3.0306255890410954E-2</v>
      </c>
      <c r="F1285" s="38"/>
    </row>
    <row r="1286" spans="1:6" s="39" customFormat="1" ht="18" customHeight="1" x14ac:dyDescent="0.25">
      <c r="A1286" s="41" t="s">
        <v>38</v>
      </c>
      <c r="B1286" s="37">
        <v>0</v>
      </c>
      <c r="C1286" s="37">
        <v>0</v>
      </c>
      <c r="D1286" s="37">
        <f>B1286-C1286</f>
        <v>0</v>
      </c>
      <c r="E1286" s="42"/>
      <c r="F1286" s="38"/>
    </row>
    <row r="1287" spans="1:6" s="39" customFormat="1" ht="18" customHeight="1" x14ac:dyDescent="0.25">
      <c r="A1287" s="41" t="s">
        <v>39</v>
      </c>
      <c r="B1287" s="37">
        <v>0</v>
      </c>
      <c r="C1287" s="37">
        <v>0</v>
      </c>
      <c r="D1287" s="37">
        <f>B1287-C1287</f>
        <v>0</v>
      </c>
      <c r="E1287" s="42"/>
      <c r="F1287" s="38"/>
    </row>
    <row r="1288" spans="1:6" s="39" customFormat="1" ht="18" customHeight="1" x14ac:dyDescent="0.25">
      <c r="A1288" s="43" t="s">
        <v>40</v>
      </c>
      <c r="B1288" s="44">
        <v>36500000</v>
      </c>
      <c r="C1288" s="44">
        <v>1106178.3399999999</v>
      </c>
      <c r="D1288" s="44">
        <f t="shared" ref="C1288:D1288" si="256">SUM(D1284:D1287)</f>
        <v>35393821.659999996</v>
      </c>
      <c r="E1288" s="45">
        <f>C1288/B1288</f>
        <v>3.0306255890410954E-2</v>
      </c>
      <c r="F1288" s="38"/>
    </row>
    <row r="1289" spans="1:6" s="39" customFormat="1" ht="18" customHeight="1" x14ac:dyDescent="0.25">
      <c r="A1289" s="46" t="s">
        <v>41</v>
      </c>
      <c r="B1289" s="37">
        <v>0</v>
      </c>
      <c r="C1289" s="37">
        <v>0</v>
      </c>
      <c r="D1289" s="37">
        <f>B1289-C1289</f>
        <v>0</v>
      </c>
      <c r="E1289" s="42"/>
      <c r="F1289" s="38"/>
    </row>
    <row r="1290" spans="1:6" s="39" customFormat="1" ht="18" customHeight="1" x14ac:dyDescent="0.25">
      <c r="A1290" s="43" t="s">
        <v>42</v>
      </c>
      <c r="B1290" s="44">
        <v>36500000</v>
      </c>
      <c r="C1290" s="44">
        <v>1106178.3399999999</v>
      </c>
      <c r="D1290" s="44">
        <f t="shared" ref="C1290:D1290" si="257">D1289+D1288</f>
        <v>35393821.659999996</v>
      </c>
      <c r="E1290" s="45">
        <f>C1290/B1290</f>
        <v>3.0306255890410954E-2</v>
      </c>
      <c r="F1290" s="47"/>
    </row>
    <row r="1291" spans="1:6" s="39" customFormat="1" ht="15" customHeight="1" x14ac:dyDescent="0.25">
      <c r="A1291" s="36"/>
      <c r="B1291" s="37"/>
      <c r="C1291" s="37"/>
      <c r="D1291" s="37"/>
      <c r="E1291" s="37"/>
      <c r="F1291" s="38"/>
    </row>
    <row r="1292" spans="1:6" s="39" customFormat="1" ht="15" customHeight="1" x14ac:dyDescent="0.25">
      <c r="A1292" s="36"/>
      <c r="B1292" s="37"/>
      <c r="C1292" s="37"/>
      <c r="D1292" s="37"/>
      <c r="E1292" s="37"/>
      <c r="F1292" s="38"/>
    </row>
    <row r="1293" spans="1:6" s="39" customFormat="1" ht="15" customHeight="1" x14ac:dyDescent="0.3">
      <c r="A1293" s="40" t="s">
        <v>91</v>
      </c>
      <c r="B1293" s="37"/>
      <c r="C1293" s="37"/>
      <c r="D1293" s="37"/>
      <c r="E1293" s="37"/>
      <c r="F1293" s="38"/>
    </row>
    <row r="1294" spans="1:6" s="39" customFormat="1" ht="18" customHeight="1" x14ac:dyDescent="0.25">
      <c r="A1294" s="41" t="s">
        <v>36</v>
      </c>
      <c r="B1294" s="37">
        <v>50988612</v>
      </c>
      <c r="C1294" s="37">
        <v>12742194.299999999</v>
      </c>
      <c r="D1294" s="37">
        <f>B1294-C1294</f>
        <v>38246417.700000003</v>
      </c>
      <c r="E1294" s="42">
        <f>C1294/B1294</f>
        <v>0.24990274887263059</v>
      </c>
      <c r="F1294" s="38"/>
    </row>
    <row r="1295" spans="1:6" s="39" customFormat="1" ht="18" customHeight="1" x14ac:dyDescent="0.25">
      <c r="A1295" s="41" t="s">
        <v>37</v>
      </c>
      <c r="B1295" s="37">
        <v>850551388</v>
      </c>
      <c r="C1295" s="37">
        <v>5804906.5500000007</v>
      </c>
      <c r="D1295" s="37">
        <f>B1295-C1295</f>
        <v>844746481.45000005</v>
      </c>
      <c r="E1295" s="42">
        <f>C1295/B1295</f>
        <v>6.8248745835918865E-3</v>
      </c>
      <c r="F1295" s="38"/>
    </row>
    <row r="1296" spans="1:6" s="39" customFormat="1" ht="18" customHeight="1" x14ac:dyDescent="0.25">
      <c r="A1296" s="41" t="s">
        <v>38</v>
      </c>
      <c r="B1296" s="37">
        <v>0</v>
      </c>
      <c r="C1296" s="37">
        <v>0</v>
      </c>
      <c r="D1296" s="37">
        <f>B1296-C1296</f>
        <v>0</v>
      </c>
      <c r="E1296" s="42"/>
      <c r="F1296" s="38"/>
    </row>
    <row r="1297" spans="1:6" s="39" customFormat="1" ht="18" customHeight="1" x14ac:dyDescent="0.25">
      <c r="A1297" s="41" t="s">
        <v>39</v>
      </c>
      <c r="B1297" s="37">
        <v>0</v>
      </c>
      <c r="C1297" s="37">
        <v>0</v>
      </c>
      <c r="D1297" s="37">
        <f>B1297-C1297</f>
        <v>0</v>
      </c>
      <c r="E1297" s="42"/>
      <c r="F1297" s="38"/>
    </row>
    <row r="1298" spans="1:6" s="39" customFormat="1" ht="18" customHeight="1" x14ac:dyDescent="0.25">
      <c r="A1298" s="43" t="s">
        <v>40</v>
      </c>
      <c r="B1298" s="44">
        <v>901540000</v>
      </c>
      <c r="C1298" s="44">
        <v>18547100.850000001</v>
      </c>
      <c r="D1298" s="44">
        <f t="shared" ref="C1298:D1298" si="258">SUM(D1294:D1297)</f>
        <v>882992899.1500001</v>
      </c>
      <c r="E1298" s="45">
        <f>C1298/B1298</f>
        <v>2.0572687678860616E-2</v>
      </c>
      <c r="F1298" s="38"/>
    </row>
    <row r="1299" spans="1:6" s="39" customFormat="1" ht="18" customHeight="1" x14ac:dyDescent="0.25">
      <c r="A1299" s="46" t="s">
        <v>41</v>
      </c>
      <c r="B1299" s="37">
        <v>0</v>
      </c>
      <c r="C1299" s="37">
        <v>0</v>
      </c>
      <c r="D1299" s="37">
        <f>B1299-C1299</f>
        <v>0</v>
      </c>
      <c r="E1299" s="42"/>
      <c r="F1299" s="38"/>
    </row>
    <row r="1300" spans="1:6" s="39" customFormat="1" ht="18" customHeight="1" x14ac:dyDescent="0.25">
      <c r="A1300" s="43" t="s">
        <v>42</v>
      </c>
      <c r="B1300" s="44">
        <v>901540000</v>
      </c>
      <c r="C1300" s="44">
        <v>18547100.850000001</v>
      </c>
      <c r="D1300" s="44">
        <f t="shared" ref="C1300:D1300" si="259">D1299+D1298</f>
        <v>882992899.1500001</v>
      </c>
      <c r="E1300" s="45">
        <f>C1300/B1300</f>
        <v>2.0572687678860616E-2</v>
      </c>
      <c r="F1300" s="47"/>
    </row>
    <row r="1301" spans="1:6" s="39" customFormat="1" ht="15" customHeight="1" x14ac:dyDescent="0.25">
      <c r="A1301" s="36"/>
      <c r="B1301" s="37"/>
      <c r="C1301" s="37"/>
      <c r="D1301" s="37"/>
      <c r="E1301" s="37"/>
      <c r="F1301" s="38"/>
    </row>
    <row r="1302" spans="1:6" s="39" customFormat="1" ht="15" customHeight="1" x14ac:dyDescent="0.25">
      <c r="A1302" s="36"/>
      <c r="B1302" s="37"/>
      <c r="C1302" s="37"/>
      <c r="D1302" s="37"/>
      <c r="E1302" s="37"/>
      <c r="F1302" s="38"/>
    </row>
    <row r="1303" spans="1:6" s="39" customFormat="1" ht="15" customHeight="1" x14ac:dyDescent="0.3">
      <c r="A1303" s="40" t="s">
        <v>92</v>
      </c>
      <c r="B1303" s="54"/>
      <c r="C1303" s="37"/>
      <c r="D1303" s="37"/>
      <c r="E1303" s="37"/>
      <c r="F1303" s="38"/>
    </row>
    <row r="1304" spans="1:6" s="39" customFormat="1" ht="18" customHeight="1" x14ac:dyDescent="0.25">
      <c r="A1304" s="41" t="s">
        <v>36</v>
      </c>
      <c r="B1304" s="37">
        <v>50988612</v>
      </c>
      <c r="C1304" s="37">
        <v>12742194.299999999</v>
      </c>
      <c r="D1304" s="37">
        <f>B1304-C1304</f>
        <v>38246417.700000003</v>
      </c>
      <c r="E1304" s="42">
        <f>C1304/B1304</f>
        <v>0.24990274887263059</v>
      </c>
      <c r="F1304" s="38"/>
    </row>
    <row r="1305" spans="1:6" s="39" customFormat="1" ht="18" customHeight="1" x14ac:dyDescent="0.25">
      <c r="A1305" s="41" t="s">
        <v>37</v>
      </c>
      <c r="B1305" s="37">
        <v>49011388</v>
      </c>
      <c r="C1305" s="37">
        <v>5804906.5500000007</v>
      </c>
      <c r="D1305" s="37">
        <f>B1305-C1305</f>
        <v>43206481.450000003</v>
      </c>
      <c r="E1305" s="42">
        <f>C1305/B1305</f>
        <v>0.11843995420003206</v>
      </c>
      <c r="F1305" s="38"/>
    </row>
    <row r="1306" spans="1:6" s="39" customFormat="1" ht="18" customHeight="1" x14ac:dyDescent="0.25">
      <c r="A1306" s="41" t="s">
        <v>38</v>
      </c>
      <c r="B1306" s="37">
        <v>0</v>
      </c>
      <c r="C1306" s="37">
        <v>0</v>
      </c>
      <c r="D1306" s="37">
        <f>B1306-C1306</f>
        <v>0</v>
      </c>
      <c r="E1306" s="42"/>
      <c r="F1306" s="38"/>
    </row>
    <row r="1307" spans="1:6" s="39" customFormat="1" ht="18" customHeight="1" x14ac:dyDescent="0.25">
      <c r="A1307" s="41" t="s">
        <v>39</v>
      </c>
      <c r="B1307" s="37">
        <v>0</v>
      </c>
      <c r="C1307" s="37">
        <v>0</v>
      </c>
      <c r="D1307" s="37">
        <f>B1307-C1307</f>
        <v>0</v>
      </c>
      <c r="E1307" s="42"/>
      <c r="F1307" s="38"/>
    </row>
    <row r="1308" spans="1:6" s="39" customFormat="1" ht="18" customHeight="1" x14ac:dyDescent="0.25">
      <c r="A1308" s="43" t="s">
        <v>40</v>
      </c>
      <c r="B1308" s="44">
        <v>100000000</v>
      </c>
      <c r="C1308" s="44">
        <v>18547100.850000001</v>
      </c>
      <c r="D1308" s="44">
        <f t="shared" ref="C1308:D1308" si="260">SUM(D1304:D1307)</f>
        <v>81452899.150000006</v>
      </c>
      <c r="E1308" s="45">
        <f>C1308/B1308</f>
        <v>0.18547100850000001</v>
      </c>
      <c r="F1308" s="38"/>
    </row>
    <row r="1309" spans="1:6" s="39" customFormat="1" ht="18" customHeight="1" x14ac:dyDescent="0.25">
      <c r="A1309" s="46" t="s">
        <v>41</v>
      </c>
      <c r="B1309" s="37">
        <v>0</v>
      </c>
      <c r="C1309" s="37">
        <v>0</v>
      </c>
      <c r="D1309" s="37">
        <f>B1309-C1309</f>
        <v>0</v>
      </c>
      <c r="E1309" s="42"/>
      <c r="F1309" s="38"/>
    </row>
    <row r="1310" spans="1:6" s="39" customFormat="1" ht="18" customHeight="1" x14ac:dyDescent="0.25">
      <c r="A1310" s="43" t="s">
        <v>42</v>
      </c>
      <c r="B1310" s="44">
        <v>100000000</v>
      </c>
      <c r="C1310" s="44">
        <v>18547100.850000001</v>
      </c>
      <c r="D1310" s="44">
        <f t="shared" ref="C1310:D1310" si="261">D1309+D1308</f>
        <v>81452899.150000006</v>
      </c>
      <c r="E1310" s="45">
        <f>C1310/B1310</f>
        <v>0.18547100850000001</v>
      </c>
      <c r="F1310" s="47"/>
    </row>
    <row r="1311" spans="1:6" s="39" customFormat="1" ht="15" customHeight="1" x14ac:dyDescent="0.25">
      <c r="A1311" s="36"/>
      <c r="B1311" s="37"/>
      <c r="C1311" s="37"/>
      <c r="D1311" s="37"/>
      <c r="E1311" s="37"/>
      <c r="F1311" s="38"/>
    </row>
    <row r="1312" spans="1:6" s="39" customFormat="1" ht="15" customHeight="1" x14ac:dyDescent="0.25">
      <c r="A1312" s="36"/>
      <c r="B1312" s="37"/>
      <c r="C1312" s="37"/>
      <c r="D1312" s="37"/>
      <c r="E1312" s="37"/>
      <c r="F1312" s="38"/>
    </row>
    <row r="1313" spans="1:6" s="39" customFormat="1" ht="15" customHeight="1" x14ac:dyDescent="0.3">
      <c r="A1313" s="40" t="s">
        <v>76</v>
      </c>
      <c r="B1313" s="37"/>
      <c r="C1313" s="37"/>
      <c r="D1313" s="37"/>
      <c r="E1313" s="37"/>
      <c r="F1313" s="38"/>
    </row>
    <row r="1314" spans="1:6" s="39" customFormat="1" ht="18" customHeight="1" x14ac:dyDescent="0.25">
      <c r="A1314" s="41" t="s">
        <v>36</v>
      </c>
      <c r="B1314" s="37">
        <v>15457476</v>
      </c>
      <c r="C1314" s="37">
        <v>4204559.92</v>
      </c>
      <c r="D1314" s="37">
        <f>B1314-C1314</f>
        <v>11252916.08</v>
      </c>
      <c r="E1314" s="42">
        <f>C1314/B1314</f>
        <v>0.27200818037821956</v>
      </c>
      <c r="F1314" s="38"/>
    </row>
    <row r="1315" spans="1:6" s="39" customFormat="1" ht="18" customHeight="1" x14ac:dyDescent="0.25">
      <c r="A1315" s="41" t="s">
        <v>37</v>
      </c>
      <c r="B1315" s="37">
        <v>37572524</v>
      </c>
      <c r="C1315" s="37">
        <v>3323341.97</v>
      </c>
      <c r="D1315" s="37">
        <f>B1315-C1315</f>
        <v>34249182.030000001</v>
      </c>
      <c r="E1315" s="42">
        <f>C1315/B1315</f>
        <v>8.8451389903962799E-2</v>
      </c>
      <c r="F1315" s="38"/>
    </row>
    <row r="1316" spans="1:6" s="39" customFormat="1" ht="18" customHeight="1" x14ac:dyDescent="0.25">
      <c r="A1316" s="41" t="s">
        <v>38</v>
      </c>
      <c r="B1316" s="37">
        <v>0</v>
      </c>
      <c r="C1316" s="37">
        <v>0</v>
      </c>
      <c r="D1316" s="37">
        <f>B1316-C1316</f>
        <v>0</v>
      </c>
      <c r="E1316" s="42"/>
      <c r="F1316" s="38"/>
    </row>
    <row r="1317" spans="1:6" s="39" customFormat="1" ht="18" customHeight="1" x14ac:dyDescent="0.25">
      <c r="A1317" s="41" t="s">
        <v>39</v>
      </c>
      <c r="B1317" s="37">
        <v>0</v>
      </c>
      <c r="C1317" s="37">
        <v>0</v>
      </c>
      <c r="D1317" s="37">
        <f>B1317-C1317</f>
        <v>0</v>
      </c>
      <c r="E1317" s="42"/>
      <c r="F1317" s="38"/>
    </row>
    <row r="1318" spans="1:6" s="39" customFormat="1" ht="18" customHeight="1" x14ac:dyDescent="0.25">
      <c r="A1318" s="43" t="s">
        <v>40</v>
      </c>
      <c r="B1318" s="44">
        <v>53030000</v>
      </c>
      <c r="C1318" s="44">
        <v>7527901.8900000006</v>
      </c>
      <c r="D1318" s="44">
        <f t="shared" ref="C1318:D1318" si="262">SUM(D1314:D1317)</f>
        <v>45502098.109999999</v>
      </c>
      <c r="E1318" s="45">
        <f>C1318/B1318</f>
        <v>0.14195553252875731</v>
      </c>
      <c r="F1318" s="38"/>
    </row>
    <row r="1319" spans="1:6" s="39" customFormat="1" ht="18" customHeight="1" x14ac:dyDescent="0.25">
      <c r="A1319" s="46" t="s">
        <v>41</v>
      </c>
      <c r="B1319" s="37">
        <v>0</v>
      </c>
      <c r="C1319" s="37">
        <v>0</v>
      </c>
      <c r="D1319" s="37">
        <f>B1319-C1319</f>
        <v>0</v>
      </c>
      <c r="E1319" s="42"/>
      <c r="F1319" s="38"/>
    </row>
    <row r="1320" spans="1:6" s="39" customFormat="1" ht="18" customHeight="1" x14ac:dyDescent="0.25">
      <c r="A1320" s="43" t="s">
        <v>42</v>
      </c>
      <c r="B1320" s="44">
        <v>53030000</v>
      </c>
      <c r="C1320" s="44">
        <v>7527901.8900000006</v>
      </c>
      <c r="D1320" s="44">
        <f t="shared" ref="C1320:D1320" si="263">D1319+D1318</f>
        <v>45502098.109999999</v>
      </c>
      <c r="E1320" s="45">
        <f>C1320/B1320</f>
        <v>0.14195553252875731</v>
      </c>
      <c r="F1320" s="47"/>
    </row>
    <row r="1321" spans="1:6" s="39" customFormat="1" ht="15" customHeight="1" x14ac:dyDescent="0.25">
      <c r="A1321" s="36"/>
      <c r="B1321" s="37"/>
      <c r="C1321" s="37"/>
      <c r="D1321" s="37"/>
      <c r="E1321" s="37"/>
      <c r="F1321" s="38"/>
    </row>
    <row r="1322" spans="1:6" s="39" customFormat="1" ht="15" customHeight="1" x14ac:dyDescent="0.25">
      <c r="A1322" s="36"/>
      <c r="B1322" s="37"/>
      <c r="C1322" s="37"/>
      <c r="D1322" s="37"/>
      <c r="E1322" s="37"/>
      <c r="F1322" s="38"/>
    </row>
    <row r="1323" spans="1:6" s="39" customFormat="1" ht="15" customHeight="1" x14ac:dyDescent="0.3">
      <c r="A1323" s="40" t="s">
        <v>54</v>
      </c>
      <c r="B1323" s="37"/>
      <c r="C1323" s="37"/>
      <c r="D1323" s="37"/>
      <c r="E1323" s="37"/>
      <c r="F1323" s="38"/>
    </row>
    <row r="1324" spans="1:6" s="39" customFormat="1" ht="18" customHeight="1" x14ac:dyDescent="0.25">
      <c r="A1324" s="41" t="s">
        <v>36</v>
      </c>
      <c r="B1324" s="37">
        <v>2092740</v>
      </c>
      <c r="C1324" s="37">
        <v>418120.11</v>
      </c>
      <c r="D1324" s="37">
        <f>B1324-C1324</f>
        <v>1674619.8900000001</v>
      </c>
      <c r="E1324" s="42">
        <f>C1324/B1324</f>
        <v>0.19979553599587144</v>
      </c>
      <c r="F1324" s="38"/>
    </row>
    <row r="1325" spans="1:6" s="39" customFormat="1" ht="18" customHeight="1" x14ac:dyDescent="0.25">
      <c r="A1325" s="41" t="s">
        <v>37</v>
      </c>
      <c r="B1325" s="37">
        <v>750260</v>
      </c>
      <c r="C1325" s="37">
        <v>137150.38</v>
      </c>
      <c r="D1325" s="37">
        <f>B1325-C1325</f>
        <v>613109.62</v>
      </c>
      <c r="E1325" s="42">
        <f>C1325/B1325</f>
        <v>0.18280380134886573</v>
      </c>
      <c r="F1325" s="38"/>
    </row>
    <row r="1326" spans="1:6" s="39" customFormat="1" ht="18" customHeight="1" x14ac:dyDescent="0.25">
      <c r="A1326" s="41" t="s">
        <v>38</v>
      </c>
      <c r="B1326" s="37">
        <v>0</v>
      </c>
      <c r="C1326" s="37">
        <v>0</v>
      </c>
      <c r="D1326" s="37">
        <f>B1326-C1326</f>
        <v>0</v>
      </c>
      <c r="E1326" s="42"/>
      <c r="F1326" s="38"/>
    </row>
    <row r="1327" spans="1:6" s="39" customFormat="1" ht="18" customHeight="1" x14ac:dyDescent="0.25">
      <c r="A1327" s="41" t="s">
        <v>39</v>
      </c>
      <c r="B1327" s="37">
        <v>0</v>
      </c>
      <c r="C1327" s="37">
        <v>0</v>
      </c>
      <c r="D1327" s="37">
        <f>B1327-C1327</f>
        <v>0</v>
      </c>
      <c r="E1327" s="42"/>
      <c r="F1327" s="38"/>
    </row>
    <row r="1328" spans="1:6" s="39" customFormat="1" ht="18" customHeight="1" x14ac:dyDescent="0.25">
      <c r="A1328" s="43" t="s">
        <v>40</v>
      </c>
      <c r="B1328" s="44">
        <v>2843000</v>
      </c>
      <c r="C1328" s="44">
        <v>555270.49</v>
      </c>
      <c r="D1328" s="44">
        <f t="shared" ref="C1328:D1328" si="264">SUM(D1324:D1327)</f>
        <v>2287729.5100000002</v>
      </c>
      <c r="E1328" s="45">
        <f>C1328/B1328</f>
        <v>0.1953114632430531</v>
      </c>
      <c r="F1328" s="38"/>
    </row>
    <row r="1329" spans="1:6" s="39" customFormat="1" ht="18" customHeight="1" x14ac:dyDescent="0.25">
      <c r="A1329" s="46" t="s">
        <v>41</v>
      </c>
      <c r="B1329" s="37">
        <v>0</v>
      </c>
      <c r="C1329" s="37">
        <v>0</v>
      </c>
      <c r="D1329" s="37">
        <f>B1329-C1329</f>
        <v>0</v>
      </c>
      <c r="E1329" s="42"/>
      <c r="F1329" s="38"/>
    </row>
    <row r="1330" spans="1:6" s="39" customFormat="1" ht="18" customHeight="1" x14ac:dyDescent="0.25">
      <c r="A1330" s="43" t="s">
        <v>42</v>
      </c>
      <c r="B1330" s="44">
        <v>2843000</v>
      </c>
      <c r="C1330" s="44">
        <v>555270.49</v>
      </c>
      <c r="D1330" s="44">
        <f t="shared" ref="C1330:D1330" si="265">D1329+D1328</f>
        <v>2287729.5100000002</v>
      </c>
      <c r="E1330" s="45">
        <f>C1330/B1330</f>
        <v>0.1953114632430531</v>
      </c>
      <c r="F1330" s="47"/>
    </row>
    <row r="1331" spans="1:6" s="39" customFormat="1" ht="15" customHeight="1" x14ac:dyDescent="0.25">
      <c r="A1331" s="36"/>
      <c r="B1331" s="37"/>
      <c r="C1331" s="37"/>
      <c r="D1331" s="37"/>
      <c r="E1331" s="37"/>
      <c r="F1331" s="38"/>
    </row>
    <row r="1332" spans="1:6" s="39" customFormat="1" ht="15" customHeight="1" x14ac:dyDescent="0.25">
      <c r="A1332" s="36"/>
      <c r="B1332" s="37"/>
      <c r="C1332" s="37"/>
      <c r="D1332" s="37"/>
      <c r="E1332" s="37"/>
      <c r="F1332" s="38"/>
    </row>
    <row r="1333" spans="1:6" s="39" customFormat="1" ht="15" customHeight="1" x14ac:dyDescent="0.3">
      <c r="A1333" s="40" t="s">
        <v>55</v>
      </c>
      <c r="B1333" s="37"/>
      <c r="C1333" s="37"/>
      <c r="D1333" s="37"/>
      <c r="E1333" s="37"/>
      <c r="F1333" s="38"/>
    </row>
    <row r="1334" spans="1:6" s="39" customFormat="1" ht="18" customHeight="1" x14ac:dyDescent="0.25">
      <c r="A1334" s="41" t="s">
        <v>36</v>
      </c>
      <c r="B1334" s="37">
        <v>2092740</v>
      </c>
      <c r="C1334" s="37">
        <v>530463.57999999996</v>
      </c>
      <c r="D1334" s="37">
        <f>B1334-C1334</f>
        <v>1562276.42</v>
      </c>
      <c r="E1334" s="42">
        <f>C1334/B1334</f>
        <v>0.25347801446906926</v>
      </c>
      <c r="F1334" s="38"/>
    </row>
    <row r="1335" spans="1:6" s="39" customFormat="1" ht="18" customHeight="1" x14ac:dyDescent="0.25">
      <c r="A1335" s="41" t="s">
        <v>37</v>
      </c>
      <c r="B1335" s="37">
        <v>750260</v>
      </c>
      <c r="C1335" s="37">
        <v>161089.84999999998</v>
      </c>
      <c r="D1335" s="37">
        <f>B1335-C1335</f>
        <v>589170.15</v>
      </c>
      <c r="E1335" s="42">
        <f>C1335/B1335</f>
        <v>0.21471203316183721</v>
      </c>
      <c r="F1335" s="38"/>
    </row>
    <row r="1336" spans="1:6" s="39" customFormat="1" ht="18" customHeight="1" x14ac:dyDescent="0.25">
      <c r="A1336" s="41" t="s">
        <v>38</v>
      </c>
      <c r="B1336" s="37">
        <v>0</v>
      </c>
      <c r="C1336" s="37">
        <v>0</v>
      </c>
      <c r="D1336" s="37">
        <f>B1336-C1336</f>
        <v>0</v>
      </c>
      <c r="E1336" s="42"/>
      <c r="F1336" s="38"/>
    </row>
    <row r="1337" spans="1:6" s="39" customFormat="1" ht="18" customHeight="1" x14ac:dyDescent="0.25">
      <c r="A1337" s="41" t="s">
        <v>39</v>
      </c>
      <c r="B1337" s="37">
        <v>0</v>
      </c>
      <c r="C1337" s="37">
        <v>0</v>
      </c>
      <c r="D1337" s="37">
        <f>B1337-C1337</f>
        <v>0</v>
      </c>
      <c r="E1337" s="42"/>
      <c r="F1337" s="38"/>
    </row>
    <row r="1338" spans="1:6" s="39" customFormat="1" ht="18" customHeight="1" x14ac:dyDescent="0.25">
      <c r="A1338" s="43" t="s">
        <v>40</v>
      </c>
      <c r="B1338" s="44">
        <v>2843000</v>
      </c>
      <c r="C1338" s="44">
        <v>691553.42999999993</v>
      </c>
      <c r="D1338" s="44">
        <f t="shared" ref="C1338:D1338" si="266">SUM(D1334:D1337)</f>
        <v>2151446.5699999998</v>
      </c>
      <c r="E1338" s="45">
        <f>C1338/B1338</f>
        <v>0.24324777699613082</v>
      </c>
      <c r="F1338" s="38"/>
    </row>
    <row r="1339" spans="1:6" s="39" customFormat="1" ht="18" customHeight="1" x14ac:dyDescent="0.25">
      <c r="A1339" s="46" t="s">
        <v>41</v>
      </c>
      <c r="B1339" s="37">
        <v>0</v>
      </c>
      <c r="C1339" s="37">
        <v>0</v>
      </c>
      <c r="D1339" s="37">
        <f>B1339-C1339</f>
        <v>0</v>
      </c>
      <c r="E1339" s="42"/>
      <c r="F1339" s="38"/>
    </row>
    <row r="1340" spans="1:6" s="39" customFormat="1" ht="18" customHeight="1" x14ac:dyDescent="0.25">
      <c r="A1340" s="43" t="s">
        <v>42</v>
      </c>
      <c r="B1340" s="44">
        <v>2843000</v>
      </c>
      <c r="C1340" s="44">
        <v>691553.42999999993</v>
      </c>
      <c r="D1340" s="44">
        <f t="shared" ref="C1340:D1340" si="267">D1339+D1338</f>
        <v>2151446.5699999998</v>
      </c>
      <c r="E1340" s="45">
        <f>C1340/B1340</f>
        <v>0.24324777699613082</v>
      </c>
      <c r="F1340" s="47"/>
    </row>
    <row r="1341" spans="1:6" s="39" customFormat="1" ht="15" customHeight="1" x14ac:dyDescent="0.25">
      <c r="A1341" s="36"/>
      <c r="B1341" s="37"/>
      <c r="C1341" s="37"/>
      <c r="D1341" s="37"/>
      <c r="E1341" s="37"/>
      <c r="F1341" s="38"/>
    </row>
    <row r="1342" spans="1:6" s="39" customFormat="1" ht="15" customHeight="1" x14ac:dyDescent="0.25">
      <c r="A1342" s="36"/>
      <c r="B1342" s="37"/>
      <c r="C1342" s="37"/>
      <c r="D1342" s="37"/>
      <c r="E1342" s="37"/>
      <c r="F1342" s="38"/>
    </row>
    <row r="1343" spans="1:6" s="39" customFormat="1" ht="15" customHeight="1" x14ac:dyDescent="0.3">
      <c r="A1343" s="40" t="s">
        <v>56</v>
      </c>
      <c r="B1343" s="37"/>
      <c r="C1343" s="37"/>
      <c r="D1343" s="37"/>
      <c r="E1343" s="37"/>
      <c r="F1343" s="38"/>
    </row>
    <row r="1344" spans="1:6" s="39" customFormat="1" ht="18" customHeight="1" x14ac:dyDescent="0.25">
      <c r="A1344" s="41" t="s">
        <v>36</v>
      </c>
      <c r="B1344" s="37">
        <v>2092740</v>
      </c>
      <c r="C1344" s="37">
        <v>483350.63</v>
      </c>
      <c r="D1344" s="37">
        <f>B1344-C1344</f>
        <v>1609389.37</v>
      </c>
      <c r="E1344" s="42">
        <f>C1344/B1344</f>
        <v>0.23096544721274501</v>
      </c>
      <c r="F1344" s="38"/>
    </row>
    <row r="1345" spans="1:6" s="39" customFormat="1" ht="18" customHeight="1" x14ac:dyDescent="0.25">
      <c r="A1345" s="41" t="s">
        <v>37</v>
      </c>
      <c r="B1345" s="37">
        <v>858260</v>
      </c>
      <c r="C1345" s="37">
        <v>174904.7</v>
      </c>
      <c r="D1345" s="37">
        <f>B1345-C1345</f>
        <v>683355.3</v>
      </c>
      <c r="E1345" s="42">
        <f>C1345/B1345</f>
        <v>0.20378987719339128</v>
      </c>
      <c r="F1345" s="38"/>
    </row>
    <row r="1346" spans="1:6" s="39" customFormat="1" ht="18" customHeight="1" x14ac:dyDescent="0.25">
      <c r="A1346" s="41" t="s">
        <v>38</v>
      </c>
      <c r="B1346" s="37">
        <v>0</v>
      </c>
      <c r="C1346" s="37">
        <v>0</v>
      </c>
      <c r="D1346" s="37">
        <f>B1346-C1346</f>
        <v>0</v>
      </c>
      <c r="E1346" s="42"/>
      <c r="F1346" s="38"/>
    </row>
    <row r="1347" spans="1:6" s="39" customFormat="1" ht="18" customHeight="1" x14ac:dyDescent="0.25">
      <c r="A1347" s="41" t="s">
        <v>39</v>
      </c>
      <c r="B1347" s="37">
        <v>0</v>
      </c>
      <c r="C1347" s="37">
        <v>0</v>
      </c>
      <c r="D1347" s="37">
        <f>B1347-C1347</f>
        <v>0</v>
      </c>
      <c r="E1347" s="42"/>
      <c r="F1347" s="38"/>
    </row>
    <row r="1348" spans="1:6" s="39" customFormat="1" ht="18" customHeight="1" x14ac:dyDescent="0.25">
      <c r="A1348" s="43" t="s">
        <v>40</v>
      </c>
      <c r="B1348" s="44">
        <v>2951000</v>
      </c>
      <c r="C1348" s="44">
        <v>658255.33000000007</v>
      </c>
      <c r="D1348" s="44">
        <f t="shared" ref="C1348:D1348" si="268">SUM(D1344:D1347)</f>
        <v>2292744.67</v>
      </c>
      <c r="E1348" s="45">
        <f>C1348/B1348</f>
        <v>0.22306178583531008</v>
      </c>
      <c r="F1348" s="38"/>
    </row>
    <row r="1349" spans="1:6" s="39" customFormat="1" ht="18" customHeight="1" x14ac:dyDescent="0.25">
      <c r="A1349" s="46" t="s">
        <v>41</v>
      </c>
      <c r="B1349" s="37">
        <v>0</v>
      </c>
      <c r="C1349" s="37">
        <v>0</v>
      </c>
      <c r="D1349" s="37">
        <f>B1349-C1349</f>
        <v>0</v>
      </c>
      <c r="E1349" s="42"/>
      <c r="F1349" s="38"/>
    </row>
    <row r="1350" spans="1:6" s="39" customFormat="1" ht="18" customHeight="1" x14ac:dyDescent="0.25">
      <c r="A1350" s="43" t="s">
        <v>42</v>
      </c>
      <c r="B1350" s="44">
        <v>2951000</v>
      </c>
      <c r="C1350" s="44">
        <v>658255.33000000007</v>
      </c>
      <c r="D1350" s="44">
        <f t="shared" ref="C1350:D1350" si="269">D1349+D1348</f>
        <v>2292744.67</v>
      </c>
      <c r="E1350" s="45">
        <f>C1350/B1350</f>
        <v>0.22306178583531008</v>
      </c>
      <c r="F1350" s="47"/>
    </row>
    <row r="1351" spans="1:6" s="39" customFormat="1" ht="15" customHeight="1" x14ac:dyDescent="0.25">
      <c r="A1351" s="36"/>
      <c r="B1351" s="37"/>
      <c r="C1351" s="37"/>
      <c r="D1351" s="37"/>
      <c r="E1351" s="37"/>
      <c r="F1351" s="38"/>
    </row>
    <row r="1352" spans="1:6" s="39" customFormat="1" ht="15" customHeight="1" x14ac:dyDescent="0.25">
      <c r="A1352" s="36"/>
      <c r="B1352" s="37"/>
      <c r="C1352" s="37"/>
      <c r="D1352" s="37"/>
      <c r="E1352" s="37"/>
      <c r="F1352" s="38"/>
    </row>
    <row r="1353" spans="1:6" s="39" customFormat="1" ht="15" customHeight="1" x14ac:dyDescent="0.3">
      <c r="A1353" s="40" t="s">
        <v>57</v>
      </c>
      <c r="B1353" s="37"/>
      <c r="C1353" s="37"/>
      <c r="D1353" s="37"/>
      <c r="E1353" s="37"/>
      <c r="F1353" s="38"/>
    </row>
    <row r="1354" spans="1:6" s="39" customFormat="1" ht="18" customHeight="1" x14ac:dyDescent="0.25">
      <c r="A1354" s="41" t="s">
        <v>36</v>
      </c>
      <c r="B1354" s="37">
        <v>2092740</v>
      </c>
      <c r="C1354" s="37">
        <v>483473.76</v>
      </c>
      <c r="D1354" s="37">
        <f>B1354-C1354</f>
        <v>1609266.24</v>
      </c>
      <c r="E1354" s="42">
        <f>C1354/B1354</f>
        <v>0.23102428395309499</v>
      </c>
      <c r="F1354" s="38"/>
    </row>
    <row r="1355" spans="1:6" s="39" customFormat="1" ht="18" customHeight="1" x14ac:dyDescent="0.25">
      <c r="A1355" s="41" t="s">
        <v>37</v>
      </c>
      <c r="B1355" s="37">
        <v>750260</v>
      </c>
      <c r="C1355" s="37">
        <v>367177.72</v>
      </c>
      <c r="D1355" s="37">
        <f>B1355-C1355</f>
        <v>383082.28</v>
      </c>
      <c r="E1355" s="42">
        <f>C1355/B1355</f>
        <v>0.4894006344467251</v>
      </c>
      <c r="F1355" s="38"/>
    </row>
    <row r="1356" spans="1:6" s="39" customFormat="1" ht="18" customHeight="1" x14ac:dyDescent="0.25">
      <c r="A1356" s="41" t="s">
        <v>38</v>
      </c>
      <c r="B1356" s="37">
        <v>0</v>
      </c>
      <c r="C1356" s="37">
        <v>0</v>
      </c>
      <c r="D1356" s="37">
        <f>B1356-C1356</f>
        <v>0</v>
      </c>
      <c r="E1356" s="42"/>
      <c r="F1356" s="38"/>
    </row>
    <row r="1357" spans="1:6" s="39" customFormat="1" ht="18" customHeight="1" x14ac:dyDescent="0.25">
      <c r="A1357" s="41" t="s">
        <v>39</v>
      </c>
      <c r="B1357" s="37">
        <v>0</v>
      </c>
      <c r="C1357" s="37">
        <v>0</v>
      </c>
      <c r="D1357" s="37">
        <f>B1357-C1357</f>
        <v>0</v>
      </c>
      <c r="E1357" s="42"/>
      <c r="F1357" s="38"/>
    </row>
    <row r="1358" spans="1:6" s="39" customFormat="1" ht="18" customHeight="1" x14ac:dyDescent="0.25">
      <c r="A1358" s="43" t="s">
        <v>40</v>
      </c>
      <c r="B1358" s="44">
        <v>2843000</v>
      </c>
      <c r="C1358" s="44">
        <v>850651.48</v>
      </c>
      <c r="D1358" s="44">
        <f t="shared" ref="C1358:D1358" si="270">SUM(D1354:D1357)</f>
        <v>1992348.52</v>
      </c>
      <c r="E1358" s="45">
        <f>C1358/B1358</f>
        <v>0.29920910306014775</v>
      </c>
      <c r="F1358" s="38"/>
    </row>
    <row r="1359" spans="1:6" s="39" customFormat="1" ht="18" customHeight="1" x14ac:dyDescent="0.25">
      <c r="A1359" s="46" t="s">
        <v>41</v>
      </c>
      <c r="B1359" s="37">
        <v>0</v>
      </c>
      <c r="C1359" s="37">
        <v>0</v>
      </c>
      <c r="D1359" s="37">
        <f>B1359-C1359</f>
        <v>0</v>
      </c>
      <c r="E1359" s="42"/>
      <c r="F1359" s="38"/>
    </row>
    <row r="1360" spans="1:6" s="39" customFormat="1" ht="18" customHeight="1" x14ac:dyDescent="0.25">
      <c r="A1360" s="43" t="s">
        <v>42</v>
      </c>
      <c r="B1360" s="44">
        <v>2843000</v>
      </c>
      <c r="C1360" s="44">
        <v>850651.48</v>
      </c>
      <c r="D1360" s="44">
        <f t="shared" ref="C1360:D1360" si="271">D1359+D1358</f>
        <v>1992348.52</v>
      </c>
      <c r="E1360" s="45">
        <f>C1360/B1360</f>
        <v>0.29920910306014775</v>
      </c>
      <c r="F1360" s="47"/>
    </row>
    <row r="1361" spans="1:6" s="39" customFormat="1" ht="15" customHeight="1" x14ac:dyDescent="0.25">
      <c r="A1361" s="36"/>
      <c r="B1361" s="37"/>
      <c r="C1361" s="37"/>
      <c r="D1361" s="37"/>
      <c r="E1361" s="37"/>
      <c r="F1361" s="38"/>
    </row>
    <row r="1362" spans="1:6" s="39" customFormat="1" ht="15" customHeight="1" x14ac:dyDescent="0.25">
      <c r="A1362" s="36"/>
      <c r="B1362" s="37"/>
      <c r="C1362" s="37"/>
      <c r="D1362" s="37"/>
      <c r="E1362" s="37"/>
      <c r="F1362" s="38"/>
    </row>
    <row r="1363" spans="1:6" s="39" customFormat="1" ht="15" customHeight="1" x14ac:dyDescent="0.3">
      <c r="A1363" s="40" t="s">
        <v>58</v>
      </c>
      <c r="B1363" s="37"/>
      <c r="C1363" s="37"/>
      <c r="D1363" s="37"/>
      <c r="E1363" s="37"/>
      <c r="F1363" s="38"/>
    </row>
    <row r="1364" spans="1:6" s="39" customFormat="1" ht="18" customHeight="1" x14ac:dyDescent="0.25">
      <c r="A1364" s="41" t="s">
        <v>36</v>
      </c>
      <c r="B1364" s="37">
        <v>2092740</v>
      </c>
      <c r="C1364" s="37">
        <v>493680.94</v>
      </c>
      <c r="D1364" s="37">
        <f>B1364-C1364</f>
        <v>1599059.06</v>
      </c>
      <c r="E1364" s="42">
        <f>C1364/B1364</f>
        <v>0.23590170780890124</v>
      </c>
      <c r="F1364" s="38"/>
    </row>
    <row r="1365" spans="1:6" s="39" customFormat="1" ht="18" customHeight="1" x14ac:dyDescent="0.25">
      <c r="A1365" s="41" t="s">
        <v>37</v>
      </c>
      <c r="B1365" s="37">
        <v>745260</v>
      </c>
      <c r="C1365" s="37">
        <v>96662.080000000002</v>
      </c>
      <c r="D1365" s="37">
        <f>B1365-C1365</f>
        <v>648597.92000000004</v>
      </c>
      <c r="E1365" s="42">
        <f>C1365/B1365</f>
        <v>0.12970249308965998</v>
      </c>
      <c r="F1365" s="38"/>
    </row>
    <row r="1366" spans="1:6" s="39" customFormat="1" ht="18" customHeight="1" x14ac:dyDescent="0.25">
      <c r="A1366" s="41" t="s">
        <v>38</v>
      </c>
      <c r="B1366" s="37">
        <v>0</v>
      </c>
      <c r="C1366" s="37">
        <v>0</v>
      </c>
      <c r="D1366" s="37">
        <f>B1366-C1366</f>
        <v>0</v>
      </c>
      <c r="E1366" s="42"/>
      <c r="F1366" s="38"/>
    </row>
    <row r="1367" spans="1:6" s="39" customFormat="1" ht="18" customHeight="1" x14ac:dyDescent="0.25">
      <c r="A1367" s="41" t="s">
        <v>39</v>
      </c>
      <c r="B1367" s="37">
        <v>0</v>
      </c>
      <c r="C1367" s="37">
        <v>0</v>
      </c>
      <c r="D1367" s="37">
        <f>B1367-C1367</f>
        <v>0</v>
      </c>
      <c r="E1367" s="42"/>
      <c r="F1367" s="38"/>
    </row>
    <row r="1368" spans="1:6" s="39" customFormat="1" ht="18" customHeight="1" x14ac:dyDescent="0.25">
      <c r="A1368" s="43" t="s">
        <v>40</v>
      </c>
      <c r="B1368" s="44">
        <v>2838000</v>
      </c>
      <c r="C1368" s="44">
        <v>590343.02</v>
      </c>
      <c r="D1368" s="44">
        <f t="shared" ref="C1368:D1368" si="272">SUM(D1364:D1367)</f>
        <v>2247656.98</v>
      </c>
      <c r="E1368" s="45">
        <f>C1368/B1368</f>
        <v>0.20801374911909795</v>
      </c>
      <c r="F1368" s="38"/>
    </row>
    <row r="1369" spans="1:6" s="39" customFormat="1" ht="18" customHeight="1" x14ac:dyDescent="0.25">
      <c r="A1369" s="46" t="s">
        <v>41</v>
      </c>
      <c r="B1369" s="37">
        <v>0</v>
      </c>
      <c r="C1369" s="37">
        <v>0</v>
      </c>
      <c r="D1369" s="37">
        <f>B1369-C1369</f>
        <v>0</v>
      </c>
      <c r="E1369" s="42"/>
      <c r="F1369" s="38"/>
    </row>
    <row r="1370" spans="1:6" s="39" customFormat="1" ht="18" customHeight="1" x14ac:dyDescent="0.25">
      <c r="A1370" s="43" t="s">
        <v>42</v>
      </c>
      <c r="B1370" s="44">
        <v>2838000</v>
      </c>
      <c r="C1370" s="44">
        <v>590343.02</v>
      </c>
      <c r="D1370" s="44">
        <f t="shared" ref="C1370:D1370" si="273">D1369+D1368</f>
        <v>2247656.98</v>
      </c>
      <c r="E1370" s="45">
        <f>C1370/B1370</f>
        <v>0.20801374911909795</v>
      </c>
      <c r="F1370" s="47"/>
    </row>
    <row r="1371" spans="1:6" s="39" customFormat="1" ht="15" customHeight="1" x14ac:dyDescent="0.25">
      <c r="A1371" s="36"/>
      <c r="B1371" s="37"/>
      <c r="C1371" s="37"/>
      <c r="D1371" s="37"/>
      <c r="E1371" s="37"/>
      <c r="F1371" s="38"/>
    </row>
    <row r="1372" spans="1:6" s="39" customFormat="1" ht="15" customHeight="1" x14ac:dyDescent="0.25">
      <c r="A1372" s="36"/>
      <c r="B1372" s="37"/>
      <c r="C1372" s="37"/>
      <c r="D1372" s="37"/>
      <c r="E1372" s="37"/>
      <c r="F1372" s="38"/>
    </row>
    <row r="1373" spans="1:6" s="39" customFormat="1" ht="15" customHeight="1" x14ac:dyDescent="0.3">
      <c r="A1373" s="40" t="s">
        <v>59</v>
      </c>
      <c r="B1373" s="37"/>
      <c r="C1373" s="37"/>
      <c r="D1373" s="37"/>
      <c r="E1373" s="37"/>
      <c r="F1373" s="38"/>
    </row>
    <row r="1374" spans="1:6" s="39" customFormat="1" ht="18" customHeight="1" x14ac:dyDescent="0.25">
      <c r="A1374" s="41" t="s">
        <v>36</v>
      </c>
      <c r="B1374" s="37">
        <v>2092740</v>
      </c>
      <c r="C1374" s="37">
        <v>628955.93999999994</v>
      </c>
      <c r="D1374" s="37">
        <f>B1374-C1374</f>
        <v>1463784.06</v>
      </c>
      <c r="E1374" s="42">
        <f>C1374/B1374</f>
        <v>0.30054184466297768</v>
      </c>
      <c r="F1374" s="38"/>
    </row>
    <row r="1375" spans="1:6" s="39" customFormat="1" ht="18" customHeight="1" x14ac:dyDescent="0.25">
      <c r="A1375" s="41" t="s">
        <v>37</v>
      </c>
      <c r="B1375" s="37">
        <v>738260</v>
      </c>
      <c r="C1375" s="37">
        <v>79097.05</v>
      </c>
      <c r="D1375" s="37">
        <f>B1375-C1375</f>
        <v>659162.94999999995</v>
      </c>
      <c r="E1375" s="42">
        <f>C1375/B1375</f>
        <v>0.10713982878660634</v>
      </c>
      <c r="F1375" s="38"/>
    </row>
    <row r="1376" spans="1:6" s="39" customFormat="1" ht="18" customHeight="1" x14ac:dyDescent="0.25">
      <c r="A1376" s="41" t="s">
        <v>38</v>
      </c>
      <c r="B1376" s="37">
        <v>0</v>
      </c>
      <c r="C1376" s="37">
        <v>0</v>
      </c>
      <c r="D1376" s="37">
        <f>B1376-C1376</f>
        <v>0</v>
      </c>
      <c r="E1376" s="42"/>
      <c r="F1376" s="38"/>
    </row>
    <row r="1377" spans="1:6" s="39" customFormat="1" ht="18" customHeight="1" x14ac:dyDescent="0.25">
      <c r="A1377" s="41" t="s">
        <v>39</v>
      </c>
      <c r="B1377" s="37">
        <v>0</v>
      </c>
      <c r="C1377" s="37">
        <v>0</v>
      </c>
      <c r="D1377" s="37">
        <f>B1377-C1377</f>
        <v>0</v>
      </c>
      <c r="E1377" s="42"/>
      <c r="F1377" s="38"/>
    </row>
    <row r="1378" spans="1:6" s="39" customFormat="1" ht="18" customHeight="1" x14ac:dyDescent="0.25">
      <c r="A1378" s="43" t="s">
        <v>40</v>
      </c>
      <c r="B1378" s="44">
        <v>2831000</v>
      </c>
      <c r="C1378" s="44">
        <v>708052.99</v>
      </c>
      <c r="D1378" s="44">
        <f t="shared" ref="C1378:D1378" si="274">SUM(D1374:D1377)</f>
        <v>2122947.0099999998</v>
      </c>
      <c r="E1378" s="45">
        <f>C1378/B1378</f>
        <v>0.25010702578594135</v>
      </c>
      <c r="F1378" s="38"/>
    </row>
    <row r="1379" spans="1:6" s="39" customFormat="1" ht="18" customHeight="1" x14ac:dyDescent="0.25">
      <c r="A1379" s="46" t="s">
        <v>41</v>
      </c>
      <c r="B1379" s="37">
        <v>0</v>
      </c>
      <c r="C1379" s="37">
        <v>0</v>
      </c>
      <c r="D1379" s="37">
        <f>B1379-C1379</f>
        <v>0</v>
      </c>
      <c r="E1379" s="42"/>
      <c r="F1379" s="38"/>
    </row>
    <row r="1380" spans="1:6" s="39" customFormat="1" ht="18" customHeight="1" x14ac:dyDescent="0.25">
      <c r="A1380" s="43" t="s">
        <v>42</v>
      </c>
      <c r="B1380" s="44">
        <v>2831000</v>
      </c>
      <c r="C1380" s="44">
        <v>708052.99</v>
      </c>
      <c r="D1380" s="44">
        <f t="shared" ref="C1380:D1380" si="275">D1379+D1378</f>
        <v>2122947.0099999998</v>
      </c>
      <c r="E1380" s="45">
        <f>C1380/B1380</f>
        <v>0.25010702578594135</v>
      </c>
      <c r="F1380" s="47"/>
    </row>
    <row r="1381" spans="1:6" s="39" customFormat="1" ht="15" customHeight="1" x14ac:dyDescent="0.25">
      <c r="A1381" s="36"/>
      <c r="B1381" s="37"/>
      <c r="C1381" s="37"/>
      <c r="D1381" s="37"/>
      <c r="E1381" s="37"/>
      <c r="F1381" s="38"/>
    </row>
    <row r="1382" spans="1:6" s="39" customFormat="1" ht="15" customHeight="1" x14ac:dyDescent="0.25">
      <c r="A1382" s="36"/>
      <c r="B1382" s="37"/>
      <c r="C1382" s="37"/>
      <c r="D1382" s="37"/>
      <c r="E1382" s="37"/>
      <c r="F1382" s="38"/>
    </row>
    <row r="1383" spans="1:6" s="39" customFormat="1" ht="15" customHeight="1" x14ac:dyDescent="0.3">
      <c r="A1383" s="40" t="s">
        <v>60</v>
      </c>
      <c r="B1383" s="37"/>
      <c r="C1383" s="37"/>
      <c r="D1383" s="37"/>
      <c r="E1383" s="37"/>
      <c r="F1383" s="38"/>
    </row>
    <row r="1384" spans="1:6" s="39" customFormat="1" ht="18" customHeight="1" x14ac:dyDescent="0.25">
      <c r="A1384" s="41" t="s">
        <v>36</v>
      </c>
      <c r="B1384" s="37">
        <v>2092740</v>
      </c>
      <c r="C1384" s="37">
        <v>423939.06</v>
      </c>
      <c r="D1384" s="37">
        <f>B1384-C1384</f>
        <v>1668800.94</v>
      </c>
      <c r="E1384" s="42">
        <f>C1384/B1384</f>
        <v>0.20257607729579402</v>
      </c>
      <c r="F1384" s="38"/>
    </row>
    <row r="1385" spans="1:6" s="39" customFormat="1" ht="18" customHeight="1" x14ac:dyDescent="0.25">
      <c r="A1385" s="41" t="s">
        <v>37</v>
      </c>
      <c r="B1385" s="37">
        <v>745260</v>
      </c>
      <c r="C1385" s="37">
        <v>148944.07999999999</v>
      </c>
      <c r="D1385" s="37">
        <f>B1385-C1385</f>
        <v>596315.92000000004</v>
      </c>
      <c r="E1385" s="42">
        <f>C1385/B1385</f>
        <v>0.19985519147680003</v>
      </c>
      <c r="F1385" s="38"/>
    </row>
    <row r="1386" spans="1:6" s="39" customFormat="1" ht="18" customHeight="1" x14ac:dyDescent="0.25">
      <c r="A1386" s="41" t="s">
        <v>38</v>
      </c>
      <c r="B1386" s="37">
        <v>0</v>
      </c>
      <c r="C1386" s="37">
        <v>0</v>
      </c>
      <c r="D1386" s="37">
        <f>B1386-C1386</f>
        <v>0</v>
      </c>
      <c r="E1386" s="42"/>
      <c r="F1386" s="38"/>
    </row>
    <row r="1387" spans="1:6" s="39" customFormat="1" ht="18" customHeight="1" x14ac:dyDescent="0.25">
      <c r="A1387" s="41" t="s">
        <v>39</v>
      </c>
      <c r="B1387" s="37">
        <v>0</v>
      </c>
      <c r="C1387" s="37">
        <v>0</v>
      </c>
      <c r="D1387" s="37">
        <f>B1387-C1387</f>
        <v>0</v>
      </c>
      <c r="E1387" s="42"/>
      <c r="F1387" s="38"/>
    </row>
    <row r="1388" spans="1:6" s="39" customFormat="1" ht="18" customHeight="1" x14ac:dyDescent="0.25">
      <c r="A1388" s="43" t="s">
        <v>40</v>
      </c>
      <c r="B1388" s="44">
        <v>2838000</v>
      </c>
      <c r="C1388" s="44">
        <v>572883.14</v>
      </c>
      <c r="D1388" s="44">
        <f t="shared" ref="C1388:D1388" si="276">SUM(D1384:D1387)</f>
        <v>2265116.86</v>
      </c>
      <c r="E1388" s="45">
        <f>C1388/B1388</f>
        <v>0.20186157152924594</v>
      </c>
      <c r="F1388" s="38"/>
    </row>
    <row r="1389" spans="1:6" s="39" customFormat="1" ht="18" customHeight="1" x14ac:dyDescent="0.25">
      <c r="A1389" s="46" t="s">
        <v>41</v>
      </c>
      <c r="B1389" s="37">
        <v>0</v>
      </c>
      <c r="C1389" s="37">
        <v>0</v>
      </c>
      <c r="D1389" s="37">
        <f>B1389-C1389</f>
        <v>0</v>
      </c>
      <c r="E1389" s="42"/>
      <c r="F1389" s="38"/>
    </row>
    <row r="1390" spans="1:6" s="39" customFormat="1" ht="18" customHeight="1" x14ac:dyDescent="0.25">
      <c r="A1390" s="43" t="s">
        <v>42</v>
      </c>
      <c r="B1390" s="44">
        <v>2838000</v>
      </c>
      <c r="C1390" s="44">
        <v>572883.14</v>
      </c>
      <c r="D1390" s="44">
        <f t="shared" ref="C1390:D1390" si="277">D1389+D1388</f>
        <v>2265116.86</v>
      </c>
      <c r="E1390" s="45">
        <f>C1390/B1390</f>
        <v>0.20186157152924594</v>
      </c>
      <c r="F1390" s="47"/>
    </row>
    <row r="1391" spans="1:6" s="39" customFormat="1" ht="15" customHeight="1" x14ac:dyDescent="0.25">
      <c r="A1391" s="36"/>
      <c r="B1391" s="37"/>
      <c r="C1391" s="37"/>
      <c r="D1391" s="37"/>
      <c r="E1391" s="37"/>
      <c r="F1391" s="38"/>
    </row>
    <row r="1392" spans="1:6" s="39" customFormat="1" ht="15" customHeight="1" x14ac:dyDescent="0.25">
      <c r="A1392" s="36"/>
      <c r="B1392" s="37"/>
      <c r="C1392" s="37"/>
      <c r="D1392" s="37"/>
      <c r="E1392" s="37"/>
      <c r="F1392" s="38"/>
    </row>
    <row r="1393" spans="1:6" s="39" customFormat="1" ht="15" customHeight="1" x14ac:dyDescent="0.3">
      <c r="A1393" s="40" t="s">
        <v>61</v>
      </c>
      <c r="B1393" s="37"/>
      <c r="C1393" s="37"/>
      <c r="D1393" s="37"/>
      <c r="E1393" s="37"/>
      <c r="F1393" s="38"/>
    </row>
    <row r="1394" spans="1:6" s="39" customFormat="1" ht="18" customHeight="1" x14ac:dyDescent="0.25">
      <c r="A1394" s="41" t="s">
        <v>36</v>
      </c>
      <c r="B1394" s="37">
        <v>2092740</v>
      </c>
      <c r="C1394" s="37">
        <v>567464.80000000005</v>
      </c>
      <c r="D1394" s="37">
        <f>B1394-C1394</f>
        <v>1525275.2</v>
      </c>
      <c r="E1394" s="42">
        <f>C1394/B1394</f>
        <v>0.27115876793103783</v>
      </c>
      <c r="F1394" s="38"/>
    </row>
    <row r="1395" spans="1:6" s="39" customFormat="1" ht="18" customHeight="1" x14ac:dyDescent="0.25">
      <c r="A1395" s="41" t="s">
        <v>37</v>
      </c>
      <c r="B1395" s="37">
        <v>750260</v>
      </c>
      <c r="C1395" s="37">
        <v>286685.8</v>
      </c>
      <c r="D1395" s="37">
        <f>B1395-C1395</f>
        <v>463574.2</v>
      </c>
      <c r="E1395" s="42">
        <f>C1395/B1395</f>
        <v>0.38211526670754137</v>
      </c>
      <c r="F1395" s="38"/>
    </row>
    <row r="1396" spans="1:6" s="39" customFormat="1" ht="18" customHeight="1" x14ac:dyDescent="0.25">
      <c r="A1396" s="41" t="s">
        <v>38</v>
      </c>
      <c r="B1396" s="37">
        <v>0</v>
      </c>
      <c r="C1396" s="37">
        <v>0</v>
      </c>
      <c r="D1396" s="37">
        <f>B1396-C1396</f>
        <v>0</v>
      </c>
      <c r="E1396" s="42"/>
      <c r="F1396" s="38"/>
    </row>
    <row r="1397" spans="1:6" s="39" customFormat="1" ht="18" customHeight="1" x14ac:dyDescent="0.25">
      <c r="A1397" s="41" t="s">
        <v>39</v>
      </c>
      <c r="B1397" s="37">
        <v>0</v>
      </c>
      <c r="C1397" s="37">
        <v>0</v>
      </c>
      <c r="D1397" s="37">
        <f>B1397-C1397</f>
        <v>0</v>
      </c>
      <c r="E1397" s="42"/>
      <c r="F1397" s="38"/>
    </row>
    <row r="1398" spans="1:6" s="39" customFormat="1" ht="18" customHeight="1" x14ac:dyDescent="0.25">
      <c r="A1398" s="43" t="s">
        <v>40</v>
      </c>
      <c r="B1398" s="44">
        <v>2843000</v>
      </c>
      <c r="C1398" s="44">
        <v>854150.60000000009</v>
      </c>
      <c r="D1398" s="44">
        <f t="shared" ref="C1398:D1398" si="278">SUM(D1394:D1397)</f>
        <v>1988849.4</v>
      </c>
      <c r="E1398" s="45">
        <f>C1398/B1398</f>
        <v>0.30043988744284211</v>
      </c>
      <c r="F1398" s="38"/>
    </row>
    <row r="1399" spans="1:6" s="39" customFormat="1" ht="18" customHeight="1" x14ac:dyDescent="0.25">
      <c r="A1399" s="46" t="s">
        <v>41</v>
      </c>
      <c r="B1399" s="37">
        <v>0</v>
      </c>
      <c r="C1399" s="37">
        <v>0</v>
      </c>
      <c r="D1399" s="37">
        <f>B1399-C1399</f>
        <v>0</v>
      </c>
      <c r="E1399" s="42"/>
      <c r="F1399" s="38"/>
    </row>
    <row r="1400" spans="1:6" s="39" customFormat="1" ht="18" customHeight="1" x14ac:dyDescent="0.25">
      <c r="A1400" s="43" t="s">
        <v>42</v>
      </c>
      <c r="B1400" s="44">
        <v>2843000</v>
      </c>
      <c r="C1400" s="44">
        <v>854150.60000000009</v>
      </c>
      <c r="D1400" s="44">
        <f t="shared" ref="C1400:D1400" si="279">D1399+D1398</f>
        <v>1988849.4</v>
      </c>
      <c r="E1400" s="45">
        <f>C1400/B1400</f>
        <v>0.30043988744284211</v>
      </c>
      <c r="F1400" s="47"/>
    </row>
    <row r="1401" spans="1:6" s="39" customFormat="1" ht="15" customHeight="1" x14ac:dyDescent="0.25">
      <c r="A1401" s="36"/>
      <c r="B1401" s="37"/>
      <c r="C1401" s="37"/>
      <c r="D1401" s="37"/>
      <c r="E1401" s="37"/>
      <c r="F1401" s="38"/>
    </row>
    <row r="1402" spans="1:6" s="39" customFormat="1" ht="15" customHeight="1" x14ac:dyDescent="0.25">
      <c r="A1402" s="36"/>
      <c r="B1402" s="37"/>
      <c r="C1402" s="37"/>
      <c r="D1402" s="37"/>
      <c r="E1402" s="37"/>
      <c r="F1402" s="38"/>
    </row>
    <row r="1403" spans="1:6" s="39" customFormat="1" ht="15" customHeight="1" x14ac:dyDescent="0.3">
      <c r="A1403" s="40" t="s">
        <v>62</v>
      </c>
      <c r="B1403" s="37"/>
      <c r="C1403" s="37"/>
      <c r="D1403" s="37"/>
      <c r="E1403" s="37"/>
      <c r="F1403" s="38"/>
    </row>
    <row r="1404" spans="1:6" s="39" customFormat="1" ht="18" customHeight="1" x14ac:dyDescent="0.25">
      <c r="A1404" s="41" t="s">
        <v>36</v>
      </c>
      <c r="B1404" s="37">
        <v>2092740</v>
      </c>
      <c r="C1404" s="37">
        <v>523185</v>
      </c>
      <c r="D1404" s="37">
        <f>B1404-C1404</f>
        <v>1569555</v>
      </c>
      <c r="E1404" s="42">
        <f>C1404/B1404</f>
        <v>0.25</v>
      </c>
      <c r="F1404" s="38"/>
    </row>
    <row r="1405" spans="1:6" s="39" customFormat="1" ht="18" customHeight="1" x14ac:dyDescent="0.25">
      <c r="A1405" s="41" t="s">
        <v>37</v>
      </c>
      <c r="B1405" s="37">
        <v>759260</v>
      </c>
      <c r="C1405" s="37">
        <v>195074</v>
      </c>
      <c r="D1405" s="37">
        <f>B1405-C1405</f>
        <v>564186</v>
      </c>
      <c r="E1405" s="42">
        <f>C1405/B1405</f>
        <v>0.25692648104733556</v>
      </c>
      <c r="F1405" s="38"/>
    </row>
    <row r="1406" spans="1:6" s="39" customFormat="1" ht="18" customHeight="1" x14ac:dyDescent="0.25">
      <c r="A1406" s="41" t="s">
        <v>38</v>
      </c>
      <c r="B1406" s="37">
        <v>0</v>
      </c>
      <c r="C1406" s="37">
        <v>0</v>
      </c>
      <c r="D1406" s="37">
        <f>B1406-C1406</f>
        <v>0</v>
      </c>
      <c r="E1406" s="42"/>
      <c r="F1406" s="38"/>
    </row>
    <row r="1407" spans="1:6" s="39" customFormat="1" ht="18" customHeight="1" x14ac:dyDescent="0.25">
      <c r="A1407" s="41" t="s">
        <v>39</v>
      </c>
      <c r="B1407" s="37">
        <v>0</v>
      </c>
      <c r="C1407" s="37">
        <v>0</v>
      </c>
      <c r="D1407" s="37">
        <f>B1407-C1407</f>
        <v>0</v>
      </c>
      <c r="E1407" s="42"/>
      <c r="F1407" s="38"/>
    </row>
    <row r="1408" spans="1:6" s="39" customFormat="1" ht="18" customHeight="1" x14ac:dyDescent="0.25">
      <c r="A1408" s="43" t="s">
        <v>40</v>
      </c>
      <c r="B1408" s="44">
        <v>2852000</v>
      </c>
      <c r="C1408" s="44">
        <v>718259</v>
      </c>
      <c r="D1408" s="44">
        <f t="shared" ref="C1408:D1408" si="280">SUM(D1404:D1407)</f>
        <v>2133741</v>
      </c>
      <c r="E1408" s="45">
        <f>C1408/B1408</f>
        <v>0.25184396914446</v>
      </c>
      <c r="F1408" s="38"/>
    </row>
    <row r="1409" spans="1:6" s="39" customFormat="1" ht="18" customHeight="1" x14ac:dyDescent="0.25">
      <c r="A1409" s="46" t="s">
        <v>41</v>
      </c>
      <c r="B1409" s="37">
        <v>0</v>
      </c>
      <c r="C1409" s="37">
        <v>0</v>
      </c>
      <c r="D1409" s="37">
        <f>B1409-C1409</f>
        <v>0</v>
      </c>
      <c r="E1409" s="42"/>
      <c r="F1409" s="38"/>
    </row>
    <row r="1410" spans="1:6" s="39" customFormat="1" ht="18" customHeight="1" x14ac:dyDescent="0.25">
      <c r="A1410" s="43" t="s">
        <v>42</v>
      </c>
      <c r="B1410" s="44">
        <v>2852000</v>
      </c>
      <c r="C1410" s="44">
        <v>718259</v>
      </c>
      <c r="D1410" s="44">
        <f t="shared" ref="C1410:D1410" si="281">D1409+D1408</f>
        <v>2133741</v>
      </c>
      <c r="E1410" s="45">
        <f>C1410/B1410</f>
        <v>0.25184396914446</v>
      </c>
      <c r="F1410" s="47"/>
    </row>
    <row r="1411" spans="1:6" s="39" customFormat="1" ht="15" customHeight="1" x14ac:dyDescent="0.25">
      <c r="A1411" s="36"/>
      <c r="B1411" s="37"/>
      <c r="C1411" s="37"/>
      <c r="D1411" s="37"/>
      <c r="E1411" s="37"/>
      <c r="F1411" s="38"/>
    </row>
    <row r="1412" spans="1:6" s="39" customFormat="1" ht="15" customHeight="1" x14ac:dyDescent="0.25">
      <c r="A1412" s="36"/>
      <c r="B1412" s="37"/>
      <c r="C1412" s="37"/>
      <c r="D1412" s="37"/>
      <c r="E1412" s="37"/>
      <c r="F1412" s="38"/>
    </row>
    <row r="1413" spans="1:6" s="39" customFormat="1" ht="15" customHeight="1" x14ac:dyDescent="0.3">
      <c r="A1413" s="40" t="s">
        <v>63</v>
      </c>
      <c r="B1413" s="37"/>
      <c r="C1413" s="37"/>
      <c r="D1413" s="37"/>
      <c r="E1413" s="37"/>
      <c r="F1413" s="38"/>
    </row>
    <row r="1414" spans="1:6" s="39" customFormat="1" ht="18" customHeight="1" x14ac:dyDescent="0.25">
      <c r="A1414" s="41" t="s">
        <v>36</v>
      </c>
      <c r="B1414" s="37">
        <v>2092740</v>
      </c>
      <c r="C1414" s="37">
        <v>511320.16000000003</v>
      </c>
      <c r="D1414" s="37">
        <f>B1414-C1414</f>
        <v>1581419.8399999999</v>
      </c>
      <c r="E1414" s="42">
        <f>C1414/B1414</f>
        <v>0.24433047583550754</v>
      </c>
      <c r="F1414" s="38"/>
    </row>
    <row r="1415" spans="1:6" s="39" customFormat="1" ht="18" customHeight="1" x14ac:dyDescent="0.25">
      <c r="A1415" s="41" t="s">
        <v>37</v>
      </c>
      <c r="B1415" s="37">
        <v>750260</v>
      </c>
      <c r="C1415" s="37">
        <v>51966.509999999995</v>
      </c>
      <c r="D1415" s="37">
        <f>B1415-C1415</f>
        <v>698293.49</v>
      </c>
      <c r="E1415" s="42">
        <f>C1415/B1415</f>
        <v>6.9264668248340572E-2</v>
      </c>
      <c r="F1415" s="38"/>
    </row>
    <row r="1416" spans="1:6" s="39" customFormat="1" ht="18" customHeight="1" x14ac:dyDescent="0.25">
      <c r="A1416" s="41" t="s">
        <v>38</v>
      </c>
      <c r="B1416" s="37">
        <v>0</v>
      </c>
      <c r="C1416" s="37">
        <v>0</v>
      </c>
      <c r="D1416" s="37">
        <f>B1416-C1416</f>
        <v>0</v>
      </c>
      <c r="E1416" s="42"/>
      <c r="F1416" s="38"/>
    </row>
    <row r="1417" spans="1:6" s="39" customFormat="1" ht="18" customHeight="1" x14ac:dyDescent="0.25">
      <c r="A1417" s="41" t="s">
        <v>39</v>
      </c>
      <c r="B1417" s="37">
        <v>0</v>
      </c>
      <c r="C1417" s="37">
        <v>0</v>
      </c>
      <c r="D1417" s="37">
        <f>B1417-C1417</f>
        <v>0</v>
      </c>
      <c r="E1417" s="42"/>
      <c r="F1417" s="38"/>
    </row>
    <row r="1418" spans="1:6" s="39" customFormat="1" ht="18" customHeight="1" x14ac:dyDescent="0.25">
      <c r="A1418" s="43" t="s">
        <v>40</v>
      </c>
      <c r="B1418" s="44">
        <v>2843000</v>
      </c>
      <c r="C1418" s="44">
        <v>563286.67000000004</v>
      </c>
      <c r="D1418" s="44">
        <f t="shared" ref="C1418:D1418" si="282">SUM(D1414:D1417)</f>
        <v>2279713.33</v>
      </c>
      <c r="E1418" s="45">
        <f>C1418/B1418</f>
        <v>0.19813108336264512</v>
      </c>
      <c r="F1418" s="38"/>
    </row>
    <row r="1419" spans="1:6" s="39" customFormat="1" ht="18" customHeight="1" x14ac:dyDescent="0.25">
      <c r="A1419" s="46" t="s">
        <v>41</v>
      </c>
      <c r="B1419" s="37">
        <v>0</v>
      </c>
      <c r="C1419" s="37">
        <v>0</v>
      </c>
      <c r="D1419" s="37">
        <f>B1419-C1419</f>
        <v>0</v>
      </c>
      <c r="E1419" s="42"/>
      <c r="F1419" s="38"/>
    </row>
    <row r="1420" spans="1:6" s="39" customFormat="1" ht="18" customHeight="1" x14ac:dyDescent="0.25">
      <c r="A1420" s="43" t="s">
        <v>42</v>
      </c>
      <c r="B1420" s="44">
        <v>2843000</v>
      </c>
      <c r="C1420" s="44">
        <v>563286.67000000004</v>
      </c>
      <c r="D1420" s="44">
        <f t="shared" ref="C1420:D1420" si="283">D1419+D1418</f>
        <v>2279713.33</v>
      </c>
      <c r="E1420" s="45">
        <f>C1420/B1420</f>
        <v>0.19813108336264512</v>
      </c>
      <c r="F1420" s="47"/>
    </row>
    <row r="1421" spans="1:6" s="39" customFormat="1" ht="15" customHeight="1" x14ac:dyDescent="0.25">
      <c r="A1421" s="36"/>
      <c r="B1421" s="37"/>
      <c r="C1421" s="37"/>
      <c r="D1421" s="37"/>
      <c r="E1421" s="37"/>
      <c r="F1421" s="38"/>
    </row>
    <row r="1422" spans="1:6" s="39" customFormat="1" ht="15" customHeight="1" x14ac:dyDescent="0.25">
      <c r="A1422" s="36"/>
      <c r="B1422" s="37"/>
      <c r="C1422" s="37"/>
      <c r="D1422" s="37"/>
      <c r="E1422" s="37"/>
      <c r="F1422" s="38"/>
    </row>
    <row r="1423" spans="1:6" s="39" customFormat="1" ht="15" customHeight="1" x14ac:dyDescent="0.3">
      <c r="A1423" s="40" t="s">
        <v>64</v>
      </c>
      <c r="B1423" s="37"/>
      <c r="C1423" s="37"/>
      <c r="D1423" s="37"/>
      <c r="E1423" s="37"/>
      <c r="F1423" s="38"/>
    </row>
    <row r="1424" spans="1:6" s="39" customFormat="1" ht="18" customHeight="1" x14ac:dyDescent="0.25">
      <c r="A1424" s="41" t="s">
        <v>36</v>
      </c>
      <c r="B1424" s="37">
        <v>2092740</v>
      </c>
      <c r="C1424" s="37">
        <v>451767.24</v>
      </c>
      <c r="D1424" s="37">
        <f>B1424-C1424</f>
        <v>1640972.76</v>
      </c>
      <c r="E1424" s="42">
        <f>C1424/B1424</f>
        <v>0.21587356288884429</v>
      </c>
      <c r="F1424" s="38"/>
    </row>
    <row r="1425" spans="1:6" s="39" customFormat="1" ht="18" customHeight="1" x14ac:dyDescent="0.25">
      <c r="A1425" s="41" t="s">
        <v>37</v>
      </c>
      <c r="B1425" s="37">
        <v>745260</v>
      </c>
      <c r="C1425" s="37">
        <v>43404</v>
      </c>
      <c r="D1425" s="37">
        <f>B1425-C1425</f>
        <v>701856</v>
      </c>
      <c r="E1425" s="42">
        <f>C1425/B1425</f>
        <v>5.8240077288463088E-2</v>
      </c>
      <c r="F1425" s="38"/>
    </row>
    <row r="1426" spans="1:6" s="39" customFormat="1" ht="18" customHeight="1" x14ac:dyDescent="0.25">
      <c r="A1426" s="41" t="s">
        <v>38</v>
      </c>
      <c r="B1426" s="37">
        <v>0</v>
      </c>
      <c r="C1426" s="37">
        <v>0</v>
      </c>
      <c r="D1426" s="37">
        <f>B1426-C1426</f>
        <v>0</v>
      </c>
      <c r="E1426" s="42"/>
      <c r="F1426" s="38"/>
    </row>
    <row r="1427" spans="1:6" s="39" customFormat="1" ht="18" customHeight="1" x14ac:dyDescent="0.25">
      <c r="A1427" s="41" t="s">
        <v>39</v>
      </c>
      <c r="B1427" s="37">
        <v>0</v>
      </c>
      <c r="C1427" s="37">
        <v>0</v>
      </c>
      <c r="D1427" s="37">
        <f>B1427-C1427</f>
        <v>0</v>
      </c>
      <c r="E1427" s="42"/>
      <c r="F1427" s="38"/>
    </row>
    <row r="1428" spans="1:6" s="39" customFormat="1" ht="18" customHeight="1" x14ac:dyDescent="0.25">
      <c r="A1428" s="43" t="s">
        <v>40</v>
      </c>
      <c r="B1428" s="44">
        <v>2838000</v>
      </c>
      <c r="C1428" s="44">
        <v>495171.24</v>
      </c>
      <c r="D1428" s="44">
        <f t="shared" ref="C1428:D1428" si="284">SUM(D1424:D1427)</f>
        <v>2342828.7599999998</v>
      </c>
      <c r="E1428" s="45">
        <f>C1428/B1428</f>
        <v>0.17447894291754756</v>
      </c>
      <c r="F1428" s="38"/>
    </row>
    <row r="1429" spans="1:6" s="39" customFormat="1" ht="18" customHeight="1" x14ac:dyDescent="0.25">
      <c r="A1429" s="46" t="s">
        <v>41</v>
      </c>
      <c r="B1429" s="37">
        <v>0</v>
      </c>
      <c r="C1429" s="37">
        <v>0</v>
      </c>
      <c r="D1429" s="37">
        <f>B1429-C1429</f>
        <v>0</v>
      </c>
      <c r="E1429" s="42"/>
      <c r="F1429" s="38"/>
    </row>
    <row r="1430" spans="1:6" s="39" customFormat="1" ht="18" customHeight="1" x14ac:dyDescent="0.25">
      <c r="A1430" s="43" t="s">
        <v>42</v>
      </c>
      <c r="B1430" s="44">
        <v>2838000</v>
      </c>
      <c r="C1430" s="44">
        <v>495171.24</v>
      </c>
      <c r="D1430" s="44">
        <f t="shared" ref="C1430:D1430" si="285">D1429+D1428</f>
        <v>2342828.7599999998</v>
      </c>
      <c r="E1430" s="45">
        <f>C1430/B1430</f>
        <v>0.17447894291754756</v>
      </c>
      <c r="F1430" s="47"/>
    </row>
    <row r="1431" spans="1:6" s="39" customFormat="1" ht="15" customHeight="1" x14ac:dyDescent="0.25">
      <c r="A1431" s="36"/>
      <c r="B1431" s="37"/>
      <c r="C1431" s="37"/>
      <c r="D1431" s="37"/>
      <c r="E1431" s="37"/>
      <c r="F1431" s="38"/>
    </row>
    <row r="1432" spans="1:6" s="39" customFormat="1" ht="15" customHeight="1" x14ac:dyDescent="0.25">
      <c r="A1432" s="36"/>
      <c r="B1432" s="37"/>
      <c r="C1432" s="37"/>
      <c r="D1432" s="37"/>
      <c r="E1432" s="37"/>
      <c r="F1432" s="38"/>
    </row>
    <row r="1433" spans="1:6" s="39" customFormat="1" ht="15" customHeight="1" x14ac:dyDescent="0.3">
      <c r="A1433" s="40" t="s">
        <v>65</v>
      </c>
      <c r="B1433" s="37"/>
      <c r="C1433" s="37"/>
      <c r="D1433" s="37"/>
      <c r="E1433" s="37"/>
      <c r="F1433" s="38"/>
    </row>
    <row r="1434" spans="1:6" s="39" customFormat="1" ht="18" customHeight="1" x14ac:dyDescent="0.25">
      <c r="A1434" s="41" t="s">
        <v>36</v>
      </c>
      <c r="B1434" s="37">
        <v>3116388</v>
      </c>
      <c r="C1434" s="37">
        <v>649277.85</v>
      </c>
      <c r="D1434" s="37">
        <f>B1434-C1434</f>
        <v>2467110.15</v>
      </c>
      <c r="E1434" s="42">
        <f>C1434/B1434</f>
        <v>0.2083430721720145</v>
      </c>
      <c r="F1434" s="38"/>
    </row>
    <row r="1435" spans="1:6" s="39" customFormat="1" ht="18" customHeight="1" x14ac:dyDescent="0.25">
      <c r="A1435" s="41" t="s">
        <v>37</v>
      </c>
      <c r="B1435" s="37">
        <v>767612</v>
      </c>
      <c r="C1435" s="37">
        <v>186998.63</v>
      </c>
      <c r="D1435" s="37">
        <f>B1435-C1435</f>
        <v>580613.37</v>
      </c>
      <c r="E1435" s="42">
        <f>C1435/B1435</f>
        <v>0.24361087372266196</v>
      </c>
      <c r="F1435" s="38"/>
    </row>
    <row r="1436" spans="1:6" s="39" customFormat="1" ht="18" customHeight="1" x14ac:dyDescent="0.25">
      <c r="A1436" s="41" t="s">
        <v>38</v>
      </c>
      <c r="B1436" s="37">
        <v>0</v>
      </c>
      <c r="C1436" s="37">
        <v>0</v>
      </c>
      <c r="D1436" s="37">
        <f>B1436-C1436</f>
        <v>0</v>
      </c>
      <c r="E1436" s="42"/>
      <c r="F1436" s="38"/>
    </row>
    <row r="1437" spans="1:6" s="39" customFormat="1" ht="18" customHeight="1" x14ac:dyDescent="0.25">
      <c r="A1437" s="41" t="s">
        <v>39</v>
      </c>
      <c r="B1437" s="37">
        <v>0</v>
      </c>
      <c r="C1437" s="37">
        <v>0</v>
      </c>
      <c r="D1437" s="37">
        <f>B1437-C1437</f>
        <v>0</v>
      </c>
      <c r="E1437" s="42"/>
      <c r="F1437" s="38"/>
    </row>
    <row r="1438" spans="1:6" s="39" customFormat="1" ht="18" customHeight="1" x14ac:dyDescent="0.25">
      <c r="A1438" s="43" t="s">
        <v>40</v>
      </c>
      <c r="B1438" s="44">
        <v>3884000</v>
      </c>
      <c r="C1438" s="44">
        <v>836276.48</v>
      </c>
      <c r="D1438" s="44">
        <f t="shared" ref="C1438:D1438" si="286">SUM(D1434:D1437)</f>
        <v>3047723.52</v>
      </c>
      <c r="E1438" s="45">
        <f>C1438/B1438</f>
        <v>0.21531320288362513</v>
      </c>
      <c r="F1438" s="38"/>
    </row>
    <row r="1439" spans="1:6" s="39" customFormat="1" ht="18" customHeight="1" x14ac:dyDescent="0.25">
      <c r="A1439" s="46" t="s">
        <v>41</v>
      </c>
      <c r="B1439" s="37">
        <v>0</v>
      </c>
      <c r="C1439" s="37">
        <v>0</v>
      </c>
      <c r="D1439" s="37">
        <f>B1439-C1439</f>
        <v>0</v>
      </c>
      <c r="E1439" s="42"/>
      <c r="F1439" s="38"/>
    </row>
    <row r="1440" spans="1:6" s="39" customFormat="1" ht="18" customHeight="1" x14ac:dyDescent="0.25">
      <c r="A1440" s="43" t="s">
        <v>42</v>
      </c>
      <c r="B1440" s="44">
        <v>3884000</v>
      </c>
      <c r="C1440" s="44">
        <v>836276.48</v>
      </c>
      <c r="D1440" s="44">
        <f t="shared" ref="C1440:D1440" si="287">D1439+D1438</f>
        <v>3047723.52</v>
      </c>
      <c r="E1440" s="45">
        <f>C1440/B1440</f>
        <v>0.21531320288362513</v>
      </c>
      <c r="F1440" s="47"/>
    </row>
    <row r="1441" spans="1:6" s="39" customFormat="1" ht="15" customHeight="1" x14ac:dyDescent="0.25">
      <c r="A1441" s="36"/>
      <c r="B1441" s="37"/>
      <c r="C1441" s="37"/>
      <c r="D1441" s="37"/>
      <c r="E1441" s="37"/>
      <c r="F1441" s="38"/>
    </row>
    <row r="1442" spans="1:6" s="39" customFormat="1" ht="15" customHeight="1" x14ac:dyDescent="0.25">
      <c r="A1442" s="36"/>
      <c r="B1442" s="37"/>
      <c r="C1442" s="37"/>
      <c r="D1442" s="37"/>
      <c r="E1442" s="37"/>
      <c r="F1442" s="38"/>
    </row>
    <row r="1443" spans="1:6" s="39" customFormat="1" ht="15" customHeight="1" x14ac:dyDescent="0.3">
      <c r="A1443" s="40" t="s">
        <v>66</v>
      </c>
      <c r="B1443" s="37"/>
      <c r="C1443" s="37"/>
      <c r="D1443" s="37"/>
      <c r="E1443" s="37"/>
      <c r="F1443" s="38"/>
    </row>
    <row r="1444" spans="1:6" s="39" customFormat="1" ht="18" customHeight="1" x14ac:dyDescent="0.25">
      <c r="A1444" s="41" t="s">
        <v>36</v>
      </c>
      <c r="B1444" s="37">
        <v>2092740</v>
      </c>
      <c r="C1444" s="37">
        <v>511326.22</v>
      </c>
      <c r="D1444" s="37">
        <f>B1444-C1444</f>
        <v>1581413.78</v>
      </c>
      <c r="E1444" s="42">
        <f>C1444/B1444</f>
        <v>0.24433337156072898</v>
      </c>
      <c r="F1444" s="38"/>
    </row>
    <row r="1445" spans="1:6" s="39" customFormat="1" ht="18" customHeight="1" x14ac:dyDescent="0.25">
      <c r="A1445" s="41" t="s">
        <v>37</v>
      </c>
      <c r="B1445" s="37">
        <v>731260</v>
      </c>
      <c r="C1445" s="37">
        <v>73588.950000000012</v>
      </c>
      <c r="D1445" s="37">
        <f>B1445-C1445</f>
        <v>657671.05000000005</v>
      </c>
      <c r="E1445" s="42">
        <f>C1445/B1445</f>
        <v>0.10063308535951647</v>
      </c>
      <c r="F1445" s="38"/>
    </row>
    <row r="1446" spans="1:6" s="39" customFormat="1" ht="18" customHeight="1" x14ac:dyDescent="0.25">
      <c r="A1446" s="41" t="s">
        <v>38</v>
      </c>
      <c r="B1446" s="37">
        <v>0</v>
      </c>
      <c r="C1446" s="37">
        <v>0</v>
      </c>
      <c r="D1446" s="37">
        <f>B1446-C1446</f>
        <v>0</v>
      </c>
      <c r="E1446" s="42"/>
      <c r="F1446" s="38"/>
    </row>
    <row r="1447" spans="1:6" s="39" customFormat="1" ht="18" customHeight="1" x14ac:dyDescent="0.25">
      <c r="A1447" s="41" t="s">
        <v>39</v>
      </c>
      <c r="B1447" s="37">
        <v>0</v>
      </c>
      <c r="C1447" s="37">
        <v>0</v>
      </c>
      <c r="D1447" s="37">
        <f>B1447-C1447</f>
        <v>0</v>
      </c>
      <c r="E1447" s="42"/>
      <c r="F1447" s="38"/>
    </row>
    <row r="1448" spans="1:6" s="39" customFormat="1" ht="18" customHeight="1" x14ac:dyDescent="0.25">
      <c r="A1448" s="43" t="s">
        <v>40</v>
      </c>
      <c r="B1448" s="44">
        <v>2824000</v>
      </c>
      <c r="C1448" s="44">
        <v>584915.16999999993</v>
      </c>
      <c r="D1448" s="44">
        <f t="shared" ref="C1448:D1448" si="288">SUM(D1444:D1447)</f>
        <v>2239084.83</v>
      </c>
      <c r="E1448" s="45">
        <f>C1448/B1448</f>
        <v>0.20712293555240791</v>
      </c>
      <c r="F1448" s="38"/>
    </row>
    <row r="1449" spans="1:6" s="39" customFormat="1" ht="18" customHeight="1" x14ac:dyDescent="0.25">
      <c r="A1449" s="46" t="s">
        <v>41</v>
      </c>
      <c r="B1449" s="37">
        <v>0</v>
      </c>
      <c r="C1449" s="37">
        <v>0</v>
      </c>
      <c r="D1449" s="37">
        <f>B1449-C1449</f>
        <v>0</v>
      </c>
      <c r="E1449" s="42"/>
      <c r="F1449" s="38"/>
    </row>
    <row r="1450" spans="1:6" s="39" customFormat="1" ht="18" customHeight="1" x14ac:dyDescent="0.25">
      <c r="A1450" s="43" t="s">
        <v>42</v>
      </c>
      <c r="B1450" s="44">
        <v>2824000</v>
      </c>
      <c r="C1450" s="44">
        <v>584915.16999999993</v>
      </c>
      <c r="D1450" s="44">
        <f t="shared" ref="C1450:D1450" si="289">D1449+D1448</f>
        <v>2239084.83</v>
      </c>
      <c r="E1450" s="45">
        <f>C1450/B1450</f>
        <v>0.20712293555240791</v>
      </c>
      <c r="F1450" s="47"/>
    </row>
    <row r="1451" spans="1:6" s="39" customFormat="1" ht="15" customHeight="1" x14ac:dyDescent="0.25">
      <c r="A1451" s="36"/>
      <c r="B1451" s="37"/>
      <c r="C1451" s="37"/>
      <c r="D1451" s="37"/>
      <c r="E1451" s="37"/>
      <c r="F1451" s="38"/>
    </row>
    <row r="1452" spans="1:6" s="39" customFormat="1" ht="15" customHeight="1" x14ac:dyDescent="0.25">
      <c r="A1452" s="36"/>
      <c r="B1452" s="37"/>
      <c r="C1452" s="37"/>
      <c r="D1452" s="37"/>
      <c r="E1452" s="37"/>
      <c r="F1452" s="38"/>
    </row>
    <row r="1453" spans="1:6" s="39" customFormat="1" ht="15" customHeight="1" x14ac:dyDescent="0.3">
      <c r="A1453" s="40" t="s">
        <v>67</v>
      </c>
      <c r="B1453" s="37"/>
      <c r="C1453" s="37"/>
      <c r="D1453" s="37"/>
      <c r="E1453" s="37"/>
      <c r="F1453" s="38"/>
    </row>
    <row r="1454" spans="1:6" s="39" customFormat="1" ht="18" customHeight="1" x14ac:dyDescent="0.25">
      <c r="A1454" s="41" t="s">
        <v>36</v>
      </c>
      <c r="B1454" s="37">
        <v>2092740</v>
      </c>
      <c r="C1454" s="37">
        <v>517559.31</v>
      </c>
      <c r="D1454" s="37">
        <f>B1454-C1454</f>
        <v>1575180.69</v>
      </c>
      <c r="E1454" s="42">
        <f>C1454/B1454</f>
        <v>0.24731180653115054</v>
      </c>
      <c r="F1454" s="38"/>
    </row>
    <row r="1455" spans="1:6" s="39" customFormat="1" ht="18" customHeight="1" x14ac:dyDescent="0.25">
      <c r="A1455" s="41" t="s">
        <v>37</v>
      </c>
      <c r="B1455" s="37">
        <v>731260</v>
      </c>
      <c r="C1455" s="37">
        <v>354272</v>
      </c>
      <c r="D1455" s="37">
        <f>B1455-C1455</f>
        <v>376988</v>
      </c>
      <c r="E1455" s="42">
        <f>C1455/B1455</f>
        <v>0.48446790471241419</v>
      </c>
      <c r="F1455" s="38"/>
    </row>
    <row r="1456" spans="1:6" s="39" customFormat="1" ht="18" customHeight="1" x14ac:dyDescent="0.25">
      <c r="A1456" s="41" t="s">
        <v>38</v>
      </c>
      <c r="B1456" s="37">
        <v>0</v>
      </c>
      <c r="C1456" s="37">
        <v>0</v>
      </c>
      <c r="D1456" s="37">
        <f>B1456-C1456</f>
        <v>0</v>
      </c>
      <c r="E1456" s="42"/>
      <c r="F1456" s="38"/>
    </row>
    <row r="1457" spans="1:6" s="39" customFormat="1" ht="18" customHeight="1" x14ac:dyDescent="0.25">
      <c r="A1457" s="41" t="s">
        <v>39</v>
      </c>
      <c r="B1457" s="37">
        <v>0</v>
      </c>
      <c r="C1457" s="37">
        <v>0</v>
      </c>
      <c r="D1457" s="37">
        <f>B1457-C1457</f>
        <v>0</v>
      </c>
      <c r="E1457" s="42"/>
      <c r="F1457" s="38"/>
    </row>
    <row r="1458" spans="1:6" s="39" customFormat="1" ht="18" customHeight="1" x14ac:dyDescent="0.25">
      <c r="A1458" s="43" t="s">
        <v>40</v>
      </c>
      <c r="B1458" s="44">
        <v>2824000</v>
      </c>
      <c r="C1458" s="44">
        <v>871831.31</v>
      </c>
      <c r="D1458" s="44">
        <f t="shared" ref="C1458:D1458" si="290">SUM(D1454:D1457)</f>
        <v>1952168.69</v>
      </c>
      <c r="E1458" s="45">
        <f>C1458/B1458</f>
        <v>0.30872213526912184</v>
      </c>
      <c r="F1458" s="38"/>
    </row>
    <row r="1459" spans="1:6" s="39" customFormat="1" ht="18" customHeight="1" x14ac:dyDescent="0.25">
      <c r="A1459" s="46" t="s">
        <v>41</v>
      </c>
      <c r="B1459" s="37">
        <v>0</v>
      </c>
      <c r="C1459" s="37">
        <v>0</v>
      </c>
      <c r="D1459" s="37">
        <f>B1459-C1459</f>
        <v>0</v>
      </c>
      <c r="E1459" s="42"/>
      <c r="F1459" s="38"/>
    </row>
    <row r="1460" spans="1:6" s="39" customFormat="1" ht="18" customHeight="1" x14ac:dyDescent="0.25">
      <c r="A1460" s="43" t="s">
        <v>42</v>
      </c>
      <c r="B1460" s="44">
        <v>2824000</v>
      </c>
      <c r="C1460" s="44">
        <v>871831.31</v>
      </c>
      <c r="D1460" s="44">
        <f t="shared" ref="C1460:D1460" si="291">D1459+D1458</f>
        <v>1952168.69</v>
      </c>
      <c r="E1460" s="45">
        <f>C1460/B1460</f>
        <v>0.30872213526912184</v>
      </c>
      <c r="F1460" s="47"/>
    </row>
    <row r="1461" spans="1:6" s="39" customFormat="1" ht="15" customHeight="1" x14ac:dyDescent="0.25">
      <c r="A1461" s="36"/>
      <c r="B1461" s="37"/>
      <c r="C1461" s="37"/>
      <c r="D1461" s="37"/>
      <c r="E1461" s="37"/>
      <c r="F1461" s="38"/>
    </row>
    <row r="1462" spans="1:6" s="39" customFormat="1" ht="15" customHeight="1" x14ac:dyDescent="0.25">
      <c r="A1462" s="36"/>
      <c r="B1462" s="37"/>
      <c r="C1462" s="37"/>
      <c r="D1462" s="37"/>
      <c r="E1462" s="37"/>
      <c r="F1462" s="38"/>
    </row>
    <row r="1463" spans="1:6" s="39" customFormat="1" ht="15" customHeight="1" x14ac:dyDescent="0.3">
      <c r="A1463" s="40" t="s">
        <v>68</v>
      </c>
      <c r="B1463" s="37"/>
      <c r="C1463" s="37"/>
      <c r="D1463" s="37"/>
      <c r="E1463" s="37"/>
      <c r="F1463" s="38"/>
    </row>
    <row r="1464" spans="1:6" s="39" customFormat="1" ht="18" customHeight="1" x14ac:dyDescent="0.25">
      <c r="A1464" s="41" t="s">
        <v>36</v>
      </c>
      <c r="B1464" s="37">
        <v>3116388</v>
      </c>
      <c r="C1464" s="37">
        <v>716778.5</v>
      </c>
      <c r="D1464" s="37">
        <f>B1464-C1464</f>
        <v>2399609.5</v>
      </c>
      <c r="E1464" s="42">
        <f>C1464/B1464</f>
        <v>0.23000297138867176</v>
      </c>
      <c r="F1464" s="38"/>
    </row>
    <row r="1465" spans="1:6" s="39" customFormat="1" ht="18" customHeight="1" x14ac:dyDescent="0.25">
      <c r="A1465" s="41" t="s">
        <v>37</v>
      </c>
      <c r="B1465" s="37">
        <v>125612</v>
      </c>
      <c r="C1465" s="37">
        <v>57969.59</v>
      </c>
      <c r="D1465" s="37">
        <f>B1465-C1465</f>
        <v>67642.41</v>
      </c>
      <c r="E1465" s="42">
        <f>C1465/B1465</f>
        <v>0.46149722956405437</v>
      </c>
      <c r="F1465" s="38"/>
    </row>
    <row r="1466" spans="1:6" s="39" customFormat="1" ht="18" customHeight="1" x14ac:dyDescent="0.25">
      <c r="A1466" s="41" t="s">
        <v>38</v>
      </c>
      <c r="B1466" s="37">
        <v>0</v>
      </c>
      <c r="C1466" s="37">
        <v>0</v>
      </c>
      <c r="D1466" s="37">
        <f>B1466-C1466</f>
        <v>0</v>
      </c>
      <c r="E1466" s="42"/>
      <c r="F1466" s="38"/>
    </row>
    <row r="1467" spans="1:6" s="39" customFormat="1" ht="18" customHeight="1" x14ac:dyDescent="0.25">
      <c r="A1467" s="41" t="s">
        <v>39</v>
      </c>
      <c r="B1467" s="37">
        <v>0</v>
      </c>
      <c r="C1467" s="37">
        <v>0</v>
      </c>
      <c r="D1467" s="37">
        <f>B1467-C1467</f>
        <v>0</v>
      </c>
      <c r="E1467" s="42"/>
      <c r="F1467" s="38"/>
    </row>
    <row r="1468" spans="1:6" s="39" customFormat="1" ht="18" customHeight="1" x14ac:dyDescent="0.25">
      <c r="A1468" s="43" t="s">
        <v>40</v>
      </c>
      <c r="B1468" s="44">
        <v>3242000</v>
      </c>
      <c r="C1468" s="44">
        <v>774748.09</v>
      </c>
      <c r="D1468" s="44">
        <f t="shared" ref="C1468:D1468" si="292">SUM(D1464:D1467)</f>
        <v>2467251.91</v>
      </c>
      <c r="E1468" s="45">
        <f>C1468/B1468</f>
        <v>0.2389722671190623</v>
      </c>
      <c r="F1468" s="38"/>
    </row>
    <row r="1469" spans="1:6" s="39" customFormat="1" ht="18" customHeight="1" x14ac:dyDescent="0.25">
      <c r="A1469" s="46" t="s">
        <v>41</v>
      </c>
      <c r="B1469" s="37">
        <v>0</v>
      </c>
      <c r="C1469" s="37">
        <v>0</v>
      </c>
      <c r="D1469" s="37">
        <f>B1469-C1469</f>
        <v>0</v>
      </c>
      <c r="E1469" s="42"/>
      <c r="F1469" s="38"/>
    </row>
    <row r="1470" spans="1:6" s="39" customFormat="1" ht="18" customHeight="1" x14ac:dyDescent="0.25">
      <c r="A1470" s="43" t="s">
        <v>42</v>
      </c>
      <c r="B1470" s="44">
        <v>3242000</v>
      </c>
      <c r="C1470" s="44">
        <v>774748.09</v>
      </c>
      <c r="D1470" s="44">
        <f t="shared" ref="C1470:D1470" si="293">D1469+D1468</f>
        <v>2467251.91</v>
      </c>
      <c r="E1470" s="45">
        <f>C1470/B1470</f>
        <v>0.2389722671190623</v>
      </c>
      <c r="F1470" s="47"/>
    </row>
    <row r="1471" spans="1:6" s="39" customFormat="1" ht="15" customHeight="1" x14ac:dyDescent="0.25">
      <c r="A1471" s="36"/>
      <c r="B1471" s="37"/>
      <c r="C1471" s="37"/>
      <c r="D1471" s="37"/>
      <c r="E1471" s="37"/>
      <c r="F1471" s="38"/>
    </row>
    <row r="1472" spans="1:6" s="39" customFormat="1" ht="15" customHeight="1" x14ac:dyDescent="0.25">
      <c r="A1472" s="36"/>
      <c r="B1472" s="37"/>
      <c r="C1472" s="37"/>
      <c r="D1472" s="37"/>
      <c r="E1472" s="37"/>
      <c r="F1472" s="38"/>
    </row>
    <row r="1473" spans="1:6" s="39" customFormat="1" ht="15" customHeight="1" x14ac:dyDescent="0.3">
      <c r="A1473" s="40" t="s">
        <v>69</v>
      </c>
      <c r="B1473" s="37"/>
      <c r="C1473" s="37"/>
      <c r="D1473" s="37"/>
      <c r="E1473" s="37"/>
      <c r="F1473" s="38"/>
    </row>
    <row r="1474" spans="1:6" s="39" customFormat="1" ht="18" customHeight="1" x14ac:dyDescent="0.25">
      <c r="A1474" s="41" t="s">
        <v>36</v>
      </c>
      <c r="B1474" s="37">
        <v>2092740</v>
      </c>
      <c r="C1474" s="37">
        <v>626971.28</v>
      </c>
      <c r="D1474" s="37">
        <f>B1474-C1474</f>
        <v>1465768.72</v>
      </c>
      <c r="E1474" s="42">
        <f>C1474/B1474</f>
        <v>0.29959348987451861</v>
      </c>
      <c r="F1474" s="38"/>
    </row>
    <row r="1475" spans="1:6" s="39" customFormat="1" ht="18" customHeight="1" x14ac:dyDescent="0.25">
      <c r="A1475" s="41" t="s">
        <v>37</v>
      </c>
      <c r="B1475" s="37">
        <v>740260</v>
      </c>
      <c r="C1475" s="37">
        <v>66579.240000000005</v>
      </c>
      <c r="D1475" s="37">
        <f>B1475-C1475</f>
        <v>673680.76</v>
      </c>
      <c r="E1475" s="42">
        <f>C1475/B1475</f>
        <v>8.9940345284089382E-2</v>
      </c>
      <c r="F1475" s="38"/>
    </row>
    <row r="1476" spans="1:6" s="39" customFormat="1" ht="18" customHeight="1" x14ac:dyDescent="0.25">
      <c r="A1476" s="41" t="s">
        <v>38</v>
      </c>
      <c r="B1476" s="37">
        <v>0</v>
      </c>
      <c r="C1476" s="37">
        <v>0</v>
      </c>
      <c r="D1476" s="37">
        <f>B1476-C1476</f>
        <v>0</v>
      </c>
      <c r="E1476" s="42"/>
      <c r="F1476" s="38"/>
    </row>
    <row r="1477" spans="1:6" s="39" customFormat="1" ht="18" customHeight="1" x14ac:dyDescent="0.25">
      <c r="A1477" s="41" t="s">
        <v>39</v>
      </c>
      <c r="B1477" s="37">
        <v>0</v>
      </c>
      <c r="C1477" s="37">
        <v>0</v>
      </c>
      <c r="D1477" s="37">
        <f>B1477-C1477</f>
        <v>0</v>
      </c>
      <c r="E1477" s="42"/>
      <c r="F1477" s="38"/>
    </row>
    <row r="1478" spans="1:6" s="39" customFormat="1" ht="18" customHeight="1" x14ac:dyDescent="0.25">
      <c r="A1478" s="43" t="s">
        <v>40</v>
      </c>
      <c r="B1478" s="44">
        <v>2833000</v>
      </c>
      <c r="C1478" s="44">
        <v>693550.52</v>
      </c>
      <c r="D1478" s="44">
        <f t="shared" ref="C1478:D1478" si="294">SUM(D1474:D1477)</f>
        <v>2139449.48</v>
      </c>
      <c r="E1478" s="45">
        <f>C1478/B1478</f>
        <v>0.24481133780444758</v>
      </c>
      <c r="F1478" s="38"/>
    </row>
    <row r="1479" spans="1:6" s="39" customFormat="1" ht="18" customHeight="1" x14ac:dyDescent="0.25">
      <c r="A1479" s="46" t="s">
        <v>41</v>
      </c>
      <c r="B1479" s="37">
        <v>0</v>
      </c>
      <c r="C1479" s="37">
        <v>0</v>
      </c>
      <c r="D1479" s="37">
        <f>B1479-C1479</f>
        <v>0</v>
      </c>
      <c r="E1479" s="42"/>
      <c r="F1479" s="38"/>
    </row>
    <row r="1480" spans="1:6" s="39" customFormat="1" ht="18" customHeight="1" x14ac:dyDescent="0.25">
      <c r="A1480" s="43" t="s">
        <v>42</v>
      </c>
      <c r="B1480" s="44">
        <v>2833000</v>
      </c>
      <c r="C1480" s="44">
        <v>693550.52</v>
      </c>
      <c r="D1480" s="44">
        <f t="shared" ref="C1480:D1480" si="295">D1479+D1478</f>
        <v>2139449.48</v>
      </c>
      <c r="E1480" s="45">
        <f>C1480/B1480</f>
        <v>0.24481133780444758</v>
      </c>
      <c r="F1480" s="47"/>
    </row>
    <row r="1481" spans="1:6" s="39" customFormat="1" ht="15" customHeight="1" x14ac:dyDescent="0.25">
      <c r="A1481" s="36"/>
      <c r="B1481" s="37"/>
      <c r="C1481" s="37"/>
      <c r="D1481" s="37"/>
      <c r="E1481" s="37"/>
      <c r="F1481" s="38"/>
    </row>
    <row r="1482" spans="1:6" s="39" customFormat="1" ht="15" customHeight="1" x14ac:dyDescent="0.25">
      <c r="A1482" s="36"/>
      <c r="B1482" s="37"/>
      <c r="C1482" s="37"/>
      <c r="D1482" s="37"/>
      <c r="E1482" s="37"/>
      <c r="F1482" s="38"/>
    </row>
    <row r="1483" spans="1:6" s="39" customFormat="1" ht="15" customHeight="1" x14ac:dyDescent="0.3">
      <c r="A1483" s="40" t="s">
        <v>93</v>
      </c>
      <c r="B1483" s="37"/>
      <c r="C1483" s="37"/>
      <c r="D1483" s="37"/>
      <c r="E1483" s="37"/>
      <c r="F1483" s="38"/>
    </row>
    <row r="1484" spans="1:6" s="39" customFormat="1" ht="18" customHeight="1" x14ac:dyDescent="0.25">
      <c r="A1484" s="41" t="s">
        <v>36</v>
      </c>
      <c r="B1484" s="37">
        <v>0</v>
      </c>
      <c r="C1484" s="37">
        <v>0</v>
      </c>
      <c r="D1484" s="37">
        <f>B1484-C1484</f>
        <v>0</v>
      </c>
      <c r="E1484" s="42"/>
      <c r="F1484" s="38"/>
    </row>
    <row r="1485" spans="1:6" s="39" customFormat="1" ht="18" customHeight="1" x14ac:dyDescent="0.25">
      <c r="A1485" s="41" t="s">
        <v>37</v>
      </c>
      <c r="B1485" s="37">
        <v>801540000</v>
      </c>
      <c r="C1485" s="37">
        <v>0</v>
      </c>
      <c r="D1485" s="37">
        <f>B1485-C1485</f>
        <v>801540000</v>
      </c>
      <c r="E1485" s="42">
        <f>C1485/B1485</f>
        <v>0</v>
      </c>
      <c r="F1485" s="38"/>
    </row>
    <row r="1486" spans="1:6" s="39" customFormat="1" ht="18" customHeight="1" x14ac:dyDescent="0.25">
      <c r="A1486" s="41" t="s">
        <v>38</v>
      </c>
      <c r="B1486" s="37">
        <v>0</v>
      </c>
      <c r="C1486" s="37">
        <v>0</v>
      </c>
      <c r="D1486" s="37">
        <f>B1486-C1486</f>
        <v>0</v>
      </c>
      <c r="E1486" s="42"/>
      <c r="F1486" s="38"/>
    </row>
    <row r="1487" spans="1:6" s="39" customFormat="1" ht="18" customHeight="1" x14ac:dyDescent="0.25">
      <c r="A1487" s="41" t="s">
        <v>39</v>
      </c>
      <c r="B1487" s="37">
        <v>0</v>
      </c>
      <c r="C1487" s="37">
        <v>0</v>
      </c>
      <c r="D1487" s="37">
        <f>B1487-C1487</f>
        <v>0</v>
      </c>
      <c r="E1487" s="42"/>
      <c r="F1487" s="38"/>
    </row>
    <row r="1488" spans="1:6" s="39" customFormat="1" ht="18" customHeight="1" x14ac:dyDescent="0.25">
      <c r="A1488" s="43" t="s">
        <v>40</v>
      </c>
      <c r="B1488" s="44">
        <v>801540000</v>
      </c>
      <c r="C1488" s="44">
        <v>0</v>
      </c>
      <c r="D1488" s="44">
        <f t="shared" ref="C1488:D1488" si="296">SUM(D1484:D1487)</f>
        <v>801540000</v>
      </c>
      <c r="E1488" s="45">
        <f>C1488/B1488</f>
        <v>0</v>
      </c>
      <c r="F1488" s="38"/>
    </row>
    <row r="1489" spans="1:6" s="39" customFormat="1" ht="18" customHeight="1" x14ac:dyDescent="0.25">
      <c r="A1489" s="46" t="s">
        <v>41</v>
      </c>
      <c r="B1489" s="37">
        <v>0</v>
      </c>
      <c r="C1489" s="37">
        <v>0</v>
      </c>
      <c r="D1489" s="37">
        <f>B1489-C1489</f>
        <v>0</v>
      </c>
      <c r="E1489" s="42"/>
      <c r="F1489" s="38"/>
    </row>
    <row r="1490" spans="1:6" s="39" customFormat="1" ht="18" customHeight="1" x14ac:dyDescent="0.25">
      <c r="A1490" s="43" t="s">
        <v>42</v>
      </c>
      <c r="B1490" s="44">
        <v>801540000</v>
      </c>
      <c r="C1490" s="44">
        <v>0</v>
      </c>
      <c r="D1490" s="44">
        <f t="shared" ref="C1490:D1490" si="297">D1489+D1488</f>
        <v>801540000</v>
      </c>
      <c r="E1490" s="45">
        <f>C1490/B1490</f>
        <v>0</v>
      </c>
      <c r="F1490" s="47"/>
    </row>
    <row r="1491" spans="1:6" s="39" customFormat="1" ht="15" customHeight="1" x14ac:dyDescent="0.25">
      <c r="A1491" s="36"/>
      <c r="B1491" s="37"/>
      <c r="C1491" s="37"/>
      <c r="D1491" s="37"/>
      <c r="E1491" s="37"/>
      <c r="F1491" s="38"/>
    </row>
    <row r="1492" spans="1:6" s="39" customFormat="1" ht="15" customHeight="1" x14ac:dyDescent="0.25">
      <c r="A1492" s="36"/>
      <c r="B1492" s="37"/>
      <c r="C1492" s="37"/>
      <c r="D1492" s="37"/>
      <c r="E1492" s="37"/>
      <c r="F1492" s="38"/>
    </row>
    <row r="1493" spans="1:6" s="39" customFormat="1" ht="15" customHeight="1" x14ac:dyDescent="0.3">
      <c r="A1493" s="40" t="s">
        <v>94</v>
      </c>
      <c r="B1493" s="37"/>
      <c r="C1493" s="37"/>
      <c r="D1493" s="37"/>
      <c r="E1493" s="37"/>
      <c r="F1493" s="38"/>
    </row>
    <row r="1494" spans="1:6" s="39" customFormat="1" ht="18" customHeight="1" x14ac:dyDescent="0.25">
      <c r="A1494" s="41" t="s">
        <v>36</v>
      </c>
      <c r="B1494" s="37">
        <v>0</v>
      </c>
      <c r="C1494" s="37">
        <v>0</v>
      </c>
      <c r="D1494" s="37">
        <f>B1494-C1494</f>
        <v>0</v>
      </c>
      <c r="E1494" s="42"/>
      <c r="F1494" s="38"/>
    </row>
    <row r="1495" spans="1:6" s="39" customFormat="1" ht="18" customHeight="1" x14ac:dyDescent="0.25">
      <c r="A1495" s="41" t="s">
        <v>37</v>
      </c>
      <c r="B1495" s="37">
        <v>922014000</v>
      </c>
      <c r="C1495" s="37">
        <v>37720790.979999997</v>
      </c>
      <c r="D1495" s="37">
        <f>B1495-C1495</f>
        <v>884293209.01999998</v>
      </c>
      <c r="E1495" s="42">
        <f>C1495/B1495</f>
        <v>4.0911299589810997E-2</v>
      </c>
      <c r="F1495" s="38"/>
    </row>
    <row r="1496" spans="1:6" s="39" customFormat="1" ht="18" customHeight="1" x14ac:dyDescent="0.25">
      <c r="A1496" s="41" t="s">
        <v>38</v>
      </c>
      <c r="B1496" s="37">
        <v>0</v>
      </c>
      <c r="C1496" s="37">
        <v>0</v>
      </c>
      <c r="D1496" s="37">
        <f>B1496-C1496</f>
        <v>0</v>
      </c>
      <c r="E1496" s="42"/>
      <c r="F1496" s="38"/>
    </row>
    <row r="1497" spans="1:6" s="39" customFormat="1" ht="18" customHeight="1" x14ac:dyDescent="0.25">
      <c r="A1497" s="41" t="s">
        <v>39</v>
      </c>
      <c r="B1497" s="37">
        <v>0</v>
      </c>
      <c r="C1497" s="37">
        <v>0</v>
      </c>
      <c r="D1497" s="37">
        <f>B1497-C1497</f>
        <v>0</v>
      </c>
      <c r="E1497" s="42"/>
      <c r="F1497" s="38"/>
    </row>
    <row r="1498" spans="1:6" s="39" customFormat="1" ht="18" customHeight="1" x14ac:dyDescent="0.25">
      <c r="A1498" s="43" t="s">
        <v>40</v>
      </c>
      <c r="B1498" s="44">
        <v>922014000</v>
      </c>
      <c r="C1498" s="44">
        <v>37720790.979999997</v>
      </c>
      <c r="D1498" s="44">
        <f t="shared" ref="C1498:D1498" si="298">SUM(D1494:D1497)</f>
        <v>884293209.01999998</v>
      </c>
      <c r="E1498" s="45">
        <f>C1498/B1498</f>
        <v>4.0911299589810997E-2</v>
      </c>
      <c r="F1498" s="38"/>
    </row>
    <row r="1499" spans="1:6" s="39" customFormat="1" ht="18" customHeight="1" x14ac:dyDescent="0.25">
      <c r="A1499" s="46" t="s">
        <v>41</v>
      </c>
      <c r="B1499" s="37">
        <v>0</v>
      </c>
      <c r="C1499" s="37">
        <v>0</v>
      </c>
      <c r="D1499" s="37">
        <f>B1499-C1499</f>
        <v>0</v>
      </c>
      <c r="E1499" s="42"/>
      <c r="F1499" s="38"/>
    </row>
    <row r="1500" spans="1:6" s="39" customFormat="1" ht="18" customHeight="1" x14ac:dyDescent="0.25">
      <c r="A1500" s="43" t="s">
        <v>42</v>
      </c>
      <c r="B1500" s="44">
        <v>922014000</v>
      </c>
      <c r="C1500" s="44">
        <v>37720790.979999997</v>
      </c>
      <c r="D1500" s="44">
        <f t="shared" ref="C1500:D1500" si="299">D1499+D1498</f>
        <v>884293209.01999998</v>
      </c>
      <c r="E1500" s="45">
        <f>C1500/B1500</f>
        <v>4.0911299589810997E-2</v>
      </c>
      <c r="F1500" s="47"/>
    </row>
    <row r="1501" spans="1:6" s="39" customFormat="1" ht="15" customHeight="1" x14ac:dyDescent="0.25">
      <c r="A1501" s="36"/>
      <c r="B1501" s="37"/>
      <c r="C1501" s="37"/>
      <c r="D1501" s="37"/>
      <c r="E1501" s="37"/>
      <c r="F1501" s="38"/>
    </row>
    <row r="1502" spans="1:6" s="39" customFormat="1" ht="15" customHeight="1" x14ac:dyDescent="0.25">
      <c r="A1502" s="36"/>
      <c r="B1502" s="37"/>
      <c r="C1502" s="37"/>
      <c r="D1502" s="37"/>
      <c r="E1502" s="37"/>
      <c r="F1502" s="38"/>
    </row>
    <row r="1503" spans="1:6" s="39" customFormat="1" ht="15" customHeight="1" x14ac:dyDescent="0.3">
      <c r="A1503" s="40" t="s">
        <v>95</v>
      </c>
      <c r="B1503" s="37"/>
      <c r="C1503" s="37"/>
      <c r="D1503" s="37"/>
      <c r="E1503" s="37"/>
      <c r="F1503" s="38"/>
    </row>
    <row r="1504" spans="1:6" s="39" customFormat="1" ht="18" customHeight="1" x14ac:dyDescent="0.25">
      <c r="A1504" s="41" t="s">
        <v>36</v>
      </c>
      <c r="B1504" s="37">
        <v>0</v>
      </c>
      <c r="C1504" s="37">
        <v>0</v>
      </c>
      <c r="D1504" s="37">
        <f>B1504-C1504</f>
        <v>0</v>
      </c>
      <c r="E1504" s="42"/>
      <c r="F1504" s="38"/>
    </row>
    <row r="1505" spans="1:6" s="39" customFormat="1" ht="18" customHeight="1" x14ac:dyDescent="0.25">
      <c r="A1505" s="41" t="s">
        <v>37</v>
      </c>
      <c r="B1505" s="37">
        <v>614085426</v>
      </c>
      <c r="C1505" s="37">
        <v>32662196.219999995</v>
      </c>
      <c r="D1505" s="37">
        <f>B1505-C1505</f>
        <v>581423229.77999997</v>
      </c>
      <c r="E1505" s="42">
        <f>C1505/B1505</f>
        <v>5.3188359203952179E-2</v>
      </c>
      <c r="F1505" s="38"/>
    </row>
    <row r="1506" spans="1:6" s="39" customFormat="1" ht="18" customHeight="1" x14ac:dyDescent="0.25">
      <c r="A1506" s="41" t="s">
        <v>38</v>
      </c>
      <c r="B1506" s="37">
        <v>0</v>
      </c>
      <c r="C1506" s="37">
        <v>0</v>
      </c>
      <c r="D1506" s="37">
        <f>B1506-C1506</f>
        <v>0</v>
      </c>
      <c r="E1506" s="42"/>
      <c r="F1506" s="38"/>
    </row>
    <row r="1507" spans="1:6" s="39" customFormat="1" ht="18" customHeight="1" x14ac:dyDescent="0.25">
      <c r="A1507" s="41" t="s">
        <v>39</v>
      </c>
      <c r="B1507" s="37">
        <v>0</v>
      </c>
      <c r="C1507" s="37">
        <v>0</v>
      </c>
      <c r="D1507" s="37">
        <f>B1507-C1507</f>
        <v>0</v>
      </c>
      <c r="E1507" s="42"/>
      <c r="F1507" s="38"/>
    </row>
    <row r="1508" spans="1:6" s="39" customFormat="1" ht="18" customHeight="1" x14ac:dyDescent="0.25">
      <c r="A1508" s="43" t="s">
        <v>40</v>
      </c>
      <c r="B1508" s="44">
        <v>614085426</v>
      </c>
      <c r="C1508" s="44">
        <v>32662196.219999995</v>
      </c>
      <c r="D1508" s="44">
        <f t="shared" ref="C1508:D1508" si="300">SUM(D1504:D1507)</f>
        <v>581423229.77999997</v>
      </c>
      <c r="E1508" s="45">
        <f>C1508/B1508</f>
        <v>5.3188359203952179E-2</v>
      </c>
      <c r="F1508" s="38"/>
    </row>
    <row r="1509" spans="1:6" s="39" customFormat="1" ht="18" customHeight="1" x14ac:dyDescent="0.25">
      <c r="A1509" s="46" t="s">
        <v>41</v>
      </c>
      <c r="B1509" s="37">
        <v>0</v>
      </c>
      <c r="C1509" s="37">
        <v>0</v>
      </c>
      <c r="D1509" s="37">
        <f>B1509-C1509</f>
        <v>0</v>
      </c>
      <c r="E1509" s="42"/>
      <c r="F1509" s="38"/>
    </row>
    <row r="1510" spans="1:6" s="39" customFormat="1" ht="18" customHeight="1" x14ac:dyDescent="0.25">
      <c r="A1510" s="43" t="s">
        <v>42</v>
      </c>
      <c r="B1510" s="44">
        <v>614085426</v>
      </c>
      <c r="C1510" s="44">
        <v>32662196.219999995</v>
      </c>
      <c r="D1510" s="44">
        <f t="shared" ref="C1510:D1510" si="301">D1509+D1508</f>
        <v>581423229.77999997</v>
      </c>
      <c r="E1510" s="45">
        <f>C1510/B1510</f>
        <v>5.3188359203952179E-2</v>
      </c>
      <c r="F1510" s="47"/>
    </row>
    <row r="1511" spans="1:6" s="39" customFormat="1" ht="15" customHeight="1" x14ac:dyDescent="0.25">
      <c r="A1511" s="36"/>
      <c r="B1511" s="37"/>
      <c r="C1511" s="37"/>
      <c r="D1511" s="37"/>
      <c r="E1511" s="37"/>
      <c r="F1511" s="38"/>
    </row>
    <row r="1512" spans="1:6" s="39" customFormat="1" ht="15" customHeight="1" x14ac:dyDescent="0.25">
      <c r="A1512" s="36"/>
      <c r="B1512" s="37"/>
      <c r="C1512" s="37"/>
      <c r="D1512" s="37"/>
      <c r="E1512" s="37"/>
      <c r="F1512" s="38"/>
    </row>
    <row r="1513" spans="1:6" s="39" customFormat="1" ht="15" customHeight="1" x14ac:dyDescent="0.3">
      <c r="A1513" s="40" t="s">
        <v>96</v>
      </c>
      <c r="B1513" s="37"/>
      <c r="C1513" s="37"/>
      <c r="D1513" s="37"/>
      <c r="E1513" s="37"/>
      <c r="F1513" s="38"/>
    </row>
    <row r="1514" spans="1:6" s="39" customFormat="1" ht="18" customHeight="1" x14ac:dyDescent="0.25">
      <c r="A1514" s="41" t="s">
        <v>36</v>
      </c>
      <c r="B1514" s="37">
        <v>0</v>
      </c>
      <c r="C1514" s="37">
        <v>0</v>
      </c>
      <c r="D1514" s="37">
        <f>B1514-C1514</f>
        <v>0</v>
      </c>
      <c r="E1514" s="42"/>
      <c r="F1514" s="38"/>
    </row>
    <row r="1515" spans="1:6" s="39" customFormat="1" ht="18" customHeight="1" x14ac:dyDescent="0.25">
      <c r="A1515" s="41" t="s">
        <v>37</v>
      </c>
      <c r="B1515" s="37">
        <v>307928574</v>
      </c>
      <c r="C1515" s="37">
        <v>5058594.76</v>
      </c>
      <c r="D1515" s="37">
        <f>B1515-C1515</f>
        <v>302869979.24000001</v>
      </c>
      <c r="E1515" s="42">
        <f>C1515/B1515</f>
        <v>1.6427818614845401E-2</v>
      </c>
      <c r="F1515" s="38"/>
    </row>
    <row r="1516" spans="1:6" s="39" customFormat="1" ht="18" customHeight="1" x14ac:dyDescent="0.25">
      <c r="A1516" s="41" t="s">
        <v>38</v>
      </c>
      <c r="B1516" s="37">
        <v>0</v>
      </c>
      <c r="C1516" s="37">
        <v>0</v>
      </c>
      <c r="D1516" s="37">
        <f>B1516-C1516</f>
        <v>0</v>
      </c>
      <c r="E1516" s="42"/>
      <c r="F1516" s="38"/>
    </row>
    <row r="1517" spans="1:6" s="39" customFormat="1" ht="18" customHeight="1" x14ac:dyDescent="0.25">
      <c r="A1517" s="41" t="s">
        <v>39</v>
      </c>
      <c r="B1517" s="37">
        <v>0</v>
      </c>
      <c r="C1517" s="37">
        <v>0</v>
      </c>
      <c r="D1517" s="37">
        <f>B1517-C1517</f>
        <v>0</v>
      </c>
      <c r="E1517" s="42"/>
      <c r="F1517" s="38"/>
    </row>
    <row r="1518" spans="1:6" s="39" customFormat="1" ht="18" customHeight="1" x14ac:dyDescent="0.25">
      <c r="A1518" s="43" t="s">
        <v>40</v>
      </c>
      <c r="B1518" s="44">
        <v>307928574</v>
      </c>
      <c r="C1518" s="44">
        <v>5058594.76</v>
      </c>
      <c r="D1518" s="44">
        <f t="shared" ref="C1518:D1518" si="302">SUM(D1514:D1517)</f>
        <v>302869979.24000001</v>
      </c>
      <c r="E1518" s="45">
        <f>C1518/B1518</f>
        <v>1.6427818614845401E-2</v>
      </c>
      <c r="F1518" s="38"/>
    </row>
    <row r="1519" spans="1:6" s="39" customFormat="1" ht="18" customHeight="1" x14ac:dyDescent="0.25">
      <c r="A1519" s="46" t="s">
        <v>41</v>
      </c>
      <c r="B1519" s="37">
        <v>0</v>
      </c>
      <c r="C1519" s="37">
        <v>0</v>
      </c>
      <c r="D1519" s="37">
        <f>B1519-C1519</f>
        <v>0</v>
      </c>
      <c r="E1519" s="42"/>
      <c r="F1519" s="38"/>
    </row>
    <row r="1520" spans="1:6" s="39" customFormat="1" ht="18" customHeight="1" x14ac:dyDescent="0.25">
      <c r="A1520" s="43" t="s">
        <v>42</v>
      </c>
      <c r="B1520" s="44">
        <v>307928574</v>
      </c>
      <c r="C1520" s="44">
        <v>5058594.76</v>
      </c>
      <c r="D1520" s="44">
        <f t="shared" ref="C1520:D1520" si="303">D1519+D1518</f>
        <v>302869979.24000001</v>
      </c>
      <c r="E1520" s="45">
        <f>C1520/B1520</f>
        <v>1.6427818614845401E-2</v>
      </c>
      <c r="F1520" s="47"/>
    </row>
    <row r="1521" spans="1:6" s="39" customFormat="1" ht="15" customHeight="1" x14ac:dyDescent="0.25">
      <c r="A1521" s="36"/>
      <c r="B1521" s="37"/>
      <c r="C1521" s="37"/>
      <c r="D1521" s="37"/>
      <c r="E1521" s="37"/>
      <c r="F1521" s="38"/>
    </row>
    <row r="1522" spans="1:6" s="39" customFormat="1" ht="15" customHeight="1" x14ac:dyDescent="0.25">
      <c r="A1522" s="36"/>
      <c r="B1522" s="37"/>
      <c r="C1522" s="37"/>
      <c r="D1522" s="37"/>
      <c r="E1522" s="37"/>
      <c r="F1522" s="38"/>
    </row>
    <row r="1523" spans="1:6" s="39" customFormat="1" ht="15" customHeight="1" x14ac:dyDescent="0.3">
      <c r="A1523" s="40" t="s">
        <v>97</v>
      </c>
      <c r="B1523" s="37"/>
      <c r="C1523" s="37"/>
      <c r="D1523" s="37"/>
      <c r="E1523" s="37"/>
      <c r="F1523" s="38"/>
    </row>
    <row r="1524" spans="1:6" s="39" customFormat="1" ht="18" customHeight="1" x14ac:dyDescent="0.25">
      <c r="A1524" s="41" t="s">
        <v>36</v>
      </c>
      <c r="B1524" s="37">
        <v>50988612</v>
      </c>
      <c r="C1524" s="37">
        <v>12742194.299999999</v>
      </c>
      <c r="D1524" s="37">
        <f>B1524-C1524</f>
        <v>38246417.700000003</v>
      </c>
      <c r="E1524" s="42">
        <f>C1524/B1524</f>
        <v>0.24990274887263059</v>
      </c>
      <c r="F1524" s="38"/>
    </row>
    <row r="1525" spans="1:6" s="39" customFormat="1" ht="18" customHeight="1" x14ac:dyDescent="0.25">
      <c r="A1525" s="41" t="s">
        <v>37</v>
      </c>
      <c r="B1525" s="37">
        <v>1809065388</v>
      </c>
      <c r="C1525" s="37">
        <v>44631875.869999997</v>
      </c>
      <c r="D1525" s="37">
        <f>B1525-C1525</f>
        <v>1764433512.1300001</v>
      </c>
      <c r="E1525" s="42">
        <f>C1525/B1525</f>
        <v>2.467123419974469E-2</v>
      </c>
      <c r="F1525" s="38"/>
    </row>
    <row r="1526" spans="1:6" s="39" customFormat="1" ht="18" customHeight="1" x14ac:dyDescent="0.25">
      <c r="A1526" s="41" t="s">
        <v>38</v>
      </c>
      <c r="B1526" s="37">
        <v>0</v>
      </c>
      <c r="C1526" s="37">
        <v>0</v>
      </c>
      <c r="D1526" s="37">
        <f>B1526-C1526</f>
        <v>0</v>
      </c>
      <c r="E1526" s="42"/>
      <c r="F1526" s="38"/>
    </row>
    <row r="1527" spans="1:6" s="39" customFormat="1" ht="18" customHeight="1" x14ac:dyDescent="0.25">
      <c r="A1527" s="41" t="s">
        <v>39</v>
      </c>
      <c r="B1527" s="37">
        <v>0</v>
      </c>
      <c r="C1527" s="37">
        <v>0</v>
      </c>
      <c r="D1527" s="37">
        <f>B1527-C1527</f>
        <v>0</v>
      </c>
      <c r="E1527" s="42"/>
      <c r="F1527" s="38"/>
    </row>
    <row r="1528" spans="1:6" s="39" customFormat="1" ht="18" customHeight="1" x14ac:dyDescent="0.25">
      <c r="A1528" s="43" t="s">
        <v>40</v>
      </c>
      <c r="B1528" s="44">
        <v>1860054000</v>
      </c>
      <c r="C1528" s="44">
        <v>57374070.169999994</v>
      </c>
      <c r="D1528" s="44">
        <f t="shared" ref="C1528:D1528" si="304">SUM(D1524:D1527)</f>
        <v>1802679929.8300002</v>
      </c>
      <c r="E1528" s="45">
        <f>C1528/B1528</f>
        <v>3.0845378773949571E-2</v>
      </c>
      <c r="F1528" s="38"/>
    </row>
    <row r="1529" spans="1:6" s="39" customFormat="1" ht="18" customHeight="1" x14ac:dyDescent="0.25">
      <c r="A1529" s="46" t="s">
        <v>41</v>
      </c>
      <c r="B1529" s="37">
        <v>0</v>
      </c>
      <c r="C1529" s="37">
        <v>0</v>
      </c>
      <c r="D1529" s="37">
        <f>B1529-C1529</f>
        <v>0</v>
      </c>
      <c r="E1529" s="42"/>
      <c r="F1529" s="38"/>
    </row>
    <row r="1530" spans="1:6" s="39" customFormat="1" ht="18" customHeight="1" x14ac:dyDescent="0.25">
      <c r="A1530" s="43" t="s">
        <v>42</v>
      </c>
      <c r="B1530" s="44">
        <v>1860054000</v>
      </c>
      <c r="C1530" s="44">
        <v>57374070.169999994</v>
      </c>
      <c r="D1530" s="44">
        <f t="shared" ref="C1530:D1530" si="305">D1529+D1528</f>
        <v>1802679929.8300002</v>
      </c>
      <c r="E1530" s="45">
        <f>C1530/B1530</f>
        <v>3.0845378773949571E-2</v>
      </c>
      <c r="F1530" s="47"/>
    </row>
    <row r="1531" spans="1:6" s="39" customFormat="1" ht="15" customHeight="1" x14ac:dyDescent="0.25">
      <c r="A1531" s="36"/>
      <c r="B1531" s="37"/>
      <c r="C1531" s="37"/>
      <c r="D1531" s="37"/>
      <c r="E1531" s="37"/>
      <c r="F1531" s="38"/>
    </row>
    <row r="1532" spans="1:6" s="39" customFormat="1" ht="15" customHeight="1" x14ac:dyDescent="0.25">
      <c r="A1532" s="36"/>
      <c r="B1532" s="37"/>
      <c r="C1532" s="37"/>
      <c r="D1532" s="37"/>
      <c r="E1532" s="37"/>
      <c r="F1532" s="38"/>
    </row>
    <row r="1533" spans="1:6" s="39" customFormat="1" ht="15" customHeight="1" x14ac:dyDescent="0.3">
      <c r="A1533" s="40" t="s">
        <v>98</v>
      </c>
      <c r="B1533" s="37"/>
      <c r="C1533" s="37"/>
      <c r="D1533" s="37"/>
      <c r="E1533" s="37"/>
      <c r="F1533" s="38"/>
    </row>
    <row r="1534" spans="1:6" s="39" customFormat="1" ht="18" customHeight="1" x14ac:dyDescent="0.25">
      <c r="A1534" s="41" t="s">
        <v>36</v>
      </c>
      <c r="B1534" s="37">
        <v>4576205612</v>
      </c>
      <c r="C1534" s="37">
        <v>255816711.60999998</v>
      </c>
      <c r="D1534" s="37">
        <f>B1534-C1534</f>
        <v>4320388900.3900003</v>
      </c>
      <c r="E1534" s="42">
        <f>C1534/B1534</f>
        <v>5.5901489858581115E-2</v>
      </c>
      <c r="F1534" s="38"/>
    </row>
    <row r="1535" spans="1:6" s="39" customFormat="1" ht="18" customHeight="1" x14ac:dyDescent="0.25">
      <c r="A1535" s="41" t="s">
        <v>37</v>
      </c>
      <c r="B1535" s="37">
        <v>77868816388</v>
      </c>
      <c r="C1535" s="37">
        <v>10253889163.269997</v>
      </c>
      <c r="D1535" s="37">
        <f>B1535-C1535</f>
        <v>67614927224.730003</v>
      </c>
      <c r="E1535" s="42">
        <f>C1535/B1535</f>
        <v>0.13168158499003685</v>
      </c>
      <c r="F1535" s="38"/>
    </row>
    <row r="1536" spans="1:6" s="39" customFormat="1" ht="18" customHeight="1" x14ac:dyDescent="0.25">
      <c r="A1536" s="41" t="s">
        <v>38</v>
      </c>
      <c r="B1536" s="37">
        <v>550000000</v>
      </c>
      <c r="C1536" s="37">
        <v>0</v>
      </c>
      <c r="D1536" s="37">
        <f>B1536-C1536</f>
        <v>550000000</v>
      </c>
      <c r="E1536" s="42">
        <f>C1536/B1536</f>
        <v>0</v>
      </c>
      <c r="F1536" s="38"/>
    </row>
    <row r="1537" spans="1:6" s="39" customFormat="1" ht="18" customHeight="1" x14ac:dyDescent="0.25">
      <c r="A1537" s="41" t="s">
        <v>39</v>
      </c>
      <c r="B1537" s="37">
        <v>119053000</v>
      </c>
      <c r="C1537" s="37">
        <v>211660</v>
      </c>
      <c r="D1537" s="37">
        <f>B1537-C1537</f>
        <v>118841340</v>
      </c>
      <c r="E1537" s="42">
        <f>C1537/B1537</f>
        <v>1.7778636405634464E-3</v>
      </c>
      <c r="F1537" s="38"/>
    </row>
    <row r="1538" spans="1:6" s="39" customFormat="1" ht="18" customHeight="1" x14ac:dyDescent="0.25">
      <c r="A1538" s="43" t="s">
        <v>40</v>
      </c>
      <c r="B1538" s="44">
        <v>83114075000</v>
      </c>
      <c r="C1538" s="44">
        <v>10509917534.879997</v>
      </c>
      <c r="D1538" s="44">
        <f t="shared" ref="C1538:D1538" si="306">SUM(D1534:D1537)</f>
        <v>72604157465.12001</v>
      </c>
      <c r="E1538" s="45">
        <f>C1538/B1538</f>
        <v>0.12645171753255988</v>
      </c>
      <c r="F1538" s="38"/>
    </row>
    <row r="1539" spans="1:6" s="39" customFormat="1" ht="18" customHeight="1" x14ac:dyDescent="0.25">
      <c r="A1539" s="46" t="s">
        <v>41</v>
      </c>
      <c r="B1539" s="37">
        <v>80174000</v>
      </c>
      <c r="C1539" s="37">
        <v>19682216.990000002</v>
      </c>
      <c r="D1539" s="37">
        <f>B1539-C1539</f>
        <v>60491783.009999998</v>
      </c>
      <c r="E1539" s="42">
        <f>C1539/B1539</f>
        <v>0.24549376343951906</v>
      </c>
      <c r="F1539" s="38"/>
    </row>
    <row r="1540" spans="1:6" s="58" customFormat="1" ht="18" customHeight="1" x14ac:dyDescent="0.25">
      <c r="A1540" s="43" t="s">
        <v>42</v>
      </c>
      <c r="B1540" s="55">
        <v>83194249000</v>
      </c>
      <c r="C1540" s="55">
        <v>10529599751.869997</v>
      </c>
      <c r="D1540" s="55">
        <f t="shared" ref="C1540:D1540" si="307">D1539+D1538</f>
        <v>72664649248.130005</v>
      </c>
      <c r="E1540" s="56">
        <f>C1540/B1540</f>
        <v>0.12656643792613595</v>
      </c>
      <c r="F1540" s="57"/>
    </row>
    <row r="1543" spans="1:6" ht="15" customHeight="1" x14ac:dyDescent="0.25">
      <c r="B1543"/>
    </row>
    <row r="1544" spans="1:6" ht="15" customHeight="1" x14ac:dyDescent="0.25">
      <c r="B1544"/>
    </row>
  </sheetData>
  <mergeCells count="12">
    <mergeCell ref="D8:D10"/>
    <mergeCell ref="E8:E10"/>
    <mergeCell ref="F8:F10"/>
    <mergeCell ref="A8:A10"/>
    <mergeCell ref="B8:B10"/>
    <mergeCell ref="C8:C10"/>
    <mergeCell ref="A1:F1"/>
    <mergeCell ref="A2:F2"/>
    <mergeCell ref="A3:F3"/>
    <mergeCell ref="A4:F4"/>
    <mergeCell ref="A5:F5"/>
    <mergeCell ref="A6:F6"/>
  </mergeCells>
  <printOptions horizontalCentered="1"/>
  <pageMargins left="0.17" right="0.17" top="0.68" bottom="0.44" header="0.5" footer="0.48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sum-conso</vt:lpstr>
      <vt:lpstr>sum-conso (2)</vt:lpstr>
      <vt:lpstr>sum-conso (3)</vt:lpstr>
      <vt:lpstr>'sum-conso'!Print_Titles</vt:lpstr>
      <vt:lpstr>'sum-conso (2)'!Print_Titles</vt:lpstr>
      <vt:lpstr>'sum-conso (3)'!Print_Titles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veriton</cp:lastModifiedBy>
  <dcterms:created xsi:type="dcterms:W3CDTF">2014-04-23T06:14:24Z</dcterms:created>
  <dcterms:modified xsi:type="dcterms:W3CDTF">2014-04-23T07:01:55Z</dcterms:modified>
</cp:coreProperties>
</file>